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iwater.com\files\Rate Case\Kentucky\2015 WSCKY Rate Case\Data Requests\Data Request 1 filed xxx\"/>
    </mc:Choice>
  </mc:AlternateContent>
  <bookViews>
    <workbookView xWindow="0" yWindow="0" windowWidth="28800" windowHeight="12435"/>
  </bookViews>
  <sheets>
    <sheet name="Summary of Salary Adjustments" sheetId="19" r:id="rId1"/>
    <sheet name="Input Schedule" sheetId="7" r:id="rId2"/>
    <sheet name="Job Duties" sheetId="48" r:id="rId3"/>
    <sheet name="RC Workpapers&gt;&gt;&gt;" sheetId="46" r:id="rId4"/>
    <sheet name="Wp-b Salary" sheetId="2" r:id="rId5"/>
    <sheet name="wp-b1 - Allocation of Staff" sheetId="33" r:id="rId6"/>
    <sheet name="wp-b2 Captime" sheetId="4" r:id="rId7"/>
    <sheet name="wp-b3 Calc of Health and Other " sheetId="5" r:id="rId8"/>
    <sheet name="wp-b4 office salaries" sheetId="18" r:id="rId9"/>
    <sheet name="WSC Salaries" sheetId="17" r:id="rId10"/>
    <sheet name="WSC Salaries 2015" sheetId="51" r:id="rId11"/>
    <sheet name="CSR Personnel" sheetId="50" r:id="rId12"/>
    <sheet name="WSC Personnel" sheetId="49" r:id="rId13"/>
    <sheet name="AUX&gt;&gt;&gt;" sheetId="45" r:id="rId14"/>
    <sheet name="Co. 345 - June 2015 TB" sheetId="32" r:id="rId15"/>
    <sheet name="2015.06.30 ERC %" sheetId="31" r:id="rId16"/>
    <sheet name="102 IS 12 Mos End June 30, 2015" sheetId="37" r:id="rId17"/>
    <sheet name="June 2015 Headcount" sheetId="36" r:id="rId18"/>
    <sheet name="June 2015 Data Pivot" sheetId="40" r:id="rId19"/>
    <sheet name="June 2015 Data" sheetId="27" r:id="rId20"/>
    <sheet name="2014140 TYE Captime" sheetId="44" r:id="rId21"/>
    <sheet name="Suta Futa 2015" sheetId="43"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D" localSheetId="2">'[1]A-15'!#REF!</definedName>
    <definedName name="\D" localSheetId="8">'[1]A-15'!#REF!</definedName>
    <definedName name="\D" localSheetId="10">'[1]A-15'!#REF!</definedName>
    <definedName name="\D">'[1]A-15'!#REF!</definedName>
    <definedName name="\G" localSheetId="2">'[1]A-15'!#REF!</definedName>
    <definedName name="\G" localSheetId="8">'[1]A-15'!#REF!</definedName>
    <definedName name="\G" localSheetId="10">'[1]A-15'!#REF!</definedName>
    <definedName name="\G">'[1]A-15'!#REF!</definedName>
    <definedName name="\P" localSheetId="8">'[1]A-15'!#REF!</definedName>
    <definedName name="\P" localSheetId="10">'[1]A-15'!#REF!</definedName>
    <definedName name="\P">'[1]A-15'!#REF!</definedName>
    <definedName name="\S" localSheetId="8">'[1]A-15'!#REF!</definedName>
    <definedName name="\S" localSheetId="10">'[1]A-15'!#REF!</definedName>
    <definedName name="\S">'[1]A-15'!#REF!</definedName>
    <definedName name="________pri0004" localSheetId="10">'[1]A-15'!#REF!</definedName>
    <definedName name="________pri0004">'[1]A-15'!#REF!</definedName>
    <definedName name="________pri0005">'[1]A-15'!#REF!</definedName>
    <definedName name="________pri0006">'[1]A-15'!#REF!</definedName>
    <definedName name="________pri0007">'[1]A-15'!#REF!</definedName>
    <definedName name="________pri0008">'[1]A-15'!#REF!</definedName>
    <definedName name="________pri0009">'[1]A-15'!#REF!</definedName>
    <definedName name="________pri0010">'[1]A-15'!#REF!</definedName>
    <definedName name="________pri0011">'[1]A-15'!#REF!</definedName>
    <definedName name="________pri0012">'[1]A-15'!#REF!</definedName>
    <definedName name="________pri0013">'[1]A-15'!#REF!</definedName>
    <definedName name="________pri0014">'[1]A-15'!#REF!</definedName>
    <definedName name="________pri0015">'[1]A-15'!#REF!</definedName>
    <definedName name="________pri0016">'[1]A-15'!#REF!</definedName>
    <definedName name="________pri0017">'[1]A-15'!#REF!</definedName>
    <definedName name="________pri0019">'[1]A-15'!#REF!</definedName>
    <definedName name="_____pri0004">'[1]A-15'!#REF!</definedName>
    <definedName name="_____pri0005">'[1]A-15'!#REF!</definedName>
    <definedName name="_____pri0006">'[1]A-15'!#REF!</definedName>
    <definedName name="_____pri0007">'[1]A-15'!#REF!</definedName>
    <definedName name="_____pri0008">'[1]A-15'!#REF!</definedName>
    <definedName name="_____pri0009">'[1]A-15'!#REF!</definedName>
    <definedName name="_____pri0010">'[1]A-15'!#REF!</definedName>
    <definedName name="_____pri0011">'[1]A-15'!#REF!</definedName>
    <definedName name="_____pri0012">'[1]A-15'!#REF!</definedName>
    <definedName name="_____pri0013">'[1]A-15'!#REF!</definedName>
    <definedName name="_____pri0014">'[1]A-15'!#REF!</definedName>
    <definedName name="_____pri0015">'[1]A-15'!#REF!</definedName>
    <definedName name="_____pri0016">'[1]A-15'!#REF!</definedName>
    <definedName name="_____pri0017">'[1]A-15'!#REF!</definedName>
    <definedName name="_____pri0019">'[1]A-15'!#REF!</definedName>
    <definedName name="____pri0004">'[1]A-15'!#REF!</definedName>
    <definedName name="____pri0005">'[1]A-15'!#REF!</definedName>
    <definedName name="____pri0006">'[1]A-15'!#REF!</definedName>
    <definedName name="____pri0007">'[1]A-15'!#REF!</definedName>
    <definedName name="____pri0008">'[1]A-15'!#REF!</definedName>
    <definedName name="____pri0009">'[1]A-15'!#REF!</definedName>
    <definedName name="____pri0010">'[1]A-15'!#REF!</definedName>
    <definedName name="____pri0011">'[1]A-15'!#REF!</definedName>
    <definedName name="____pri0012">'[1]A-15'!#REF!</definedName>
    <definedName name="____pri0013">'[1]A-15'!#REF!</definedName>
    <definedName name="____pri0014">'[1]A-15'!#REF!</definedName>
    <definedName name="____pri0015">'[1]A-15'!#REF!</definedName>
    <definedName name="____pri0016">'[1]A-15'!#REF!</definedName>
    <definedName name="____pri0017">'[1]A-15'!#REF!</definedName>
    <definedName name="____pri0019">'[1]A-15'!#REF!</definedName>
    <definedName name="___pri0004">'[1]A-15'!#REF!</definedName>
    <definedName name="___pri0005">'[1]A-15'!#REF!</definedName>
    <definedName name="___pri0006">'[1]A-15'!#REF!</definedName>
    <definedName name="___pri0007">'[1]A-15'!#REF!</definedName>
    <definedName name="___pri0008">'[1]A-15'!#REF!</definedName>
    <definedName name="___pri0009">'[1]A-15'!#REF!</definedName>
    <definedName name="___pri0010">'[1]A-15'!#REF!</definedName>
    <definedName name="___pri0011">'[1]A-15'!#REF!</definedName>
    <definedName name="___pri0012">'[1]A-15'!#REF!</definedName>
    <definedName name="___pri0013">'[1]A-15'!#REF!</definedName>
    <definedName name="___pri0014">'[1]A-15'!#REF!</definedName>
    <definedName name="___pri0015">'[1]A-15'!#REF!</definedName>
    <definedName name="___pri0016">'[1]A-15'!#REF!</definedName>
    <definedName name="___pri0017">'[1]A-15'!#REF!</definedName>
    <definedName name="___pri0019">'[1]A-15'!#REF!</definedName>
    <definedName name="__CNC2.CE2">'[2]Cust Eq Input'!#REF!</definedName>
    <definedName name="__pri0004">'[1]A-15'!#REF!</definedName>
    <definedName name="__pri0005">'[1]A-15'!#REF!</definedName>
    <definedName name="__pri0006">'[1]A-15'!#REF!</definedName>
    <definedName name="__pri0007">'[1]A-15'!#REF!</definedName>
    <definedName name="__pri0008">'[1]A-15'!#REF!</definedName>
    <definedName name="__pri0009">'[1]A-15'!#REF!</definedName>
    <definedName name="__pri0010">'[1]A-15'!#REF!</definedName>
    <definedName name="__pri0011">'[1]A-15'!#REF!</definedName>
    <definedName name="__pri0012">'[1]A-15'!#REF!</definedName>
    <definedName name="__pri0013">'[1]A-15'!#REF!</definedName>
    <definedName name="__pri0014">'[1]A-15'!#REF!</definedName>
    <definedName name="__pri0015">'[1]A-15'!#REF!</definedName>
    <definedName name="__pri0016">'[1]A-15'!#REF!</definedName>
    <definedName name="__pri0017">'[1]A-15'!#REF!</definedName>
    <definedName name="__pri0019">'[1]A-15'!#REF!</definedName>
    <definedName name="_1CONTRACT_LABOR" localSheetId="2">#REF!</definedName>
    <definedName name="_1CONTRACT_LABOR" localSheetId="8">#REF!</definedName>
    <definedName name="_1CONTRACT_LABOR" localSheetId="10">#REF!</definedName>
    <definedName name="_1CONTRACT_LABOR">#REF!</definedName>
    <definedName name="_6CONTRACT_LABOR" localSheetId="8">#REF!</definedName>
    <definedName name="_6CONTRACT_LABOR" localSheetId="10">#REF!</definedName>
    <definedName name="_6CONTRACT_LABOR">#REF!</definedName>
    <definedName name="_CNC2.CE2" localSheetId="2">'[2]Cust Eq Input'!#REF!</definedName>
    <definedName name="_CNC2.CE2" localSheetId="8">'[2]Cust Eq Input'!#REF!</definedName>
    <definedName name="_CNC2.CE2" localSheetId="10">'[2]Cust Eq Input'!#REF!</definedName>
    <definedName name="_CNC2.CE2">'[2]Cust Eq Input'!#REF!</definedName>
    <definedName name="_xlnm._FilterDatabase" localSheetId="20" hidden="1">'2014140 TYE Captime'!$A$1:$R$168</definedName>
    <definedName name="_xlnm._FilterDatabase" localSheetId="11" hidden="1">'CSR Personnel'!$A$5:$I$42</definedName>
    <definedName name="_xlnm._FilterDatabase" localSheetId="19" hidden="1">'June 2015 Data'!$A$1:$J$511</definedName>
    <definedName name="_xlnm._FilterDatabase" localSheetId="17" hidden="1">'June 2015 Headcount'!$B$5:$G$59</definedName>
    <definedName name="_xlnm._FilterDatabase" localSheetId="8" hidden="1">'wp-b4 office salaries'!$D$6:$D$43</definedName>
    <definedName name="_xlnm._FilterDatabase" localSheetId="10" hidden="1">'WSC Salaries 2015'!$A$9:$GN$57</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pri0004" localSheetId="2">'[1]A-15'!#REF!</definedName>
    <definedName name="_pri0004" localSheetId="8">'[1]A-15'!#REF!</definedName>
    <definedName name="_pri0004" localSheetId="10">'[1]A-15'!#REF!</definedName>
    <definedName name="_pri0004">'[1]A-15'!#REF!</definedName>
    <definedName name="_pri0005" localSheetId="2">'[1]A-15'!#REF!</definedName>
    <definedName name="_pri0005" localSheetId="8">'[1]A-15'!#REF!</definedName>
    <definedName name="_pri0005" localSheetId="10">'[1]A-15'!#REF!</definedName>
    <definedName name="_pri0005">'[1]A-15'!#REF!</definedName>
    <definedName name="_pri0006" localSheetId="2">'[1]A-15'!#REF!</definedName>
    <definedName name="_pri0006" localSheetId="8">'[1]A-15'!#REF!</definedName>
    <definedName name="_pri0006">'[1]A-15'!#REF!</definedName>
    <definedName name="_pri0007" localSheetId="2">'[1]A-15'!#REF!</definedName>
    <definedName name="_pri0007" localSheetId="8">'[1]A-15'!#REF!</definedName>
    <definedName name="_pri0007">'[1]A-15'!#REF!</definedName>
    <definedName name="_pri0008">'[1]A-15'!#REF!</definedName>
    <definedName name="_pri0009">'[1]A-15'!#REF!</definedName>
    <definedName name="_pri0010">'[1]A-15'!#REF!</definedName>
    <definedName name="_pri0011">'[1]A-15'!#REF!</definedName>
    <definedName name="_pri0012">'[1]A-15'!#REF!</definedName>
    <definedName name="_pri0013">'[1]A-15'!#REF!</definedName>
    <definedName name="_pri0014">'[1]A-15'!#REF!</definedName>
    <definedName name="_pri0015">'[1]A-15'!#REF!</definedName>
    <definedName name="_pri0016">'[1]A-15'!#REF!</definedName>
    <definedName name="_pri0017">'[1]A-15'!#REF!</definedName>
    <definedName name="_pri0019">'[1]A-15'!#REF!</definedName>
    <definedName name="_Sort" localSheetId="8" hidden="1">#REF!</definedName>
    <definedName name="_Sort" localSheetId="9" hidden="1">#REF!</definedName>
    <definedName name="_Sort" localSheetId="10" hidden="1">#REF!</definedName>
    <definedName name="_Sort" hidden="1">#REF!</definedName>
    <definedName name="Account_and_Adjustment_Information" localSheetId="2">OFFSET(#REF!,0,0,COUNTA(#REF!),COUNTA(#REF!))</definedName>
    <definedName name="Account_and_Adjustment_Information" localSheetId="8">OFFSET(#REF!,0,0,COUNTA(#REF!),COUNTA(#REF!))</definedName>
    <definedName name="Account_and_Adjustment_Information" localSheetId="10">OFFSET(#REF!,0,0,COUNTA(#REF!),COUNTA(#REF!))</definedName>
    <definedName name="Account_and_Adjustment_Information">OFFSET(#REF!,0,0,COUNTA(#REF!),COUNTA(#REF!))</definedName>
    <definedName name="Account_Balance" localSheetId="2">'[3]COPY ELECTRONIC TB HERE'!$L$2:$L$512</definedName>
    <definedName name="Account_Balance" localSheetId="8">'[4]COPY ELECTRONIC TB HERE'!$D$2:$D$485</definedName>
    <definedName name="Account_Balance">'[5]COPY ELECTRONIC TB HERE'!$D$2:$D$338</definedName>
    <definedName name="Account_Name" localSheetId="2">'[3]COPY ELECTRONIC TB HERE'!$B$2:$B$513</definedName>
    <definedName name="Account_Name" localSheetId="8">'[4]COPY ELECTRONIC TB HERE'!$B$2:$B$485</definedName>
    <definedName name="Account_Name">'[5]COPY ELECTRONIC TB HERE'!$B$2:$B$338</definedName>
    <definedName name="Account_Number" localSheetId="2">'[3]COPY ELECTRONIC TB HERE'!$A$2:$A$512</definedName>
    <definedName name="Account_Number" localSheetId="8">'[4]COPY ELECTRONIC TB HERE'!$A$2:$A$485</definedName>
    <definedName name="Account_Number">'[5]COPY ELECTRONIC TB HERE'!$A$2:$A$338</definedName>
    <definedName name="Accounts" localSheetId="2">#REF!</definedName>
    <definedName name="Accounts" localSheetId="8">#REF!</definedName>
    <definedName name="Accounts" localSheetId="10">#REF!</definedName>
    <definedName name="Accounts">#REF!</definedName>
    <definedName name="ACCT">[6]Corporate!$G$5:$G$26</definedName>
    <definedName name="AccumDepr">[7]Data!$I$13:$J$131</definedName>
    <definedName name="ADMIN" localSheetId="8">#REF!</definedName>
    <definedName name="ADMIN" localSheetId="10">#REF!</definedName>
    <definedName name="ADMIN">#REF!</definedName>
    <definedName name="AFUDC" localSheetId="2">'[1]A-15'!#REF!</definedName>
    <definedName name="AFUDC" localSheetId="8">'[1]A-15'!#REF!</definedName>
    <definedName name="AFUDC">'[1]A-15'!#REF!</definedName>
    <definedName name="AIAC">[7]Data!$O$13:$P$131</definedName>
    <definedName name="allocation_data" localSheetId="2">OFFSET(#REF!,1,0,COUNTA(#REF!)-1,COUNTA(#REF!))</definedName>
    <definedName name="allocation_data" localSheetId="8">OFFSET(#REF!,1,0,COUNTA(#REF!)-1,COUNTA(#REF!))</definedName>
    <definedName name="allocation_data" localSheetId="10">OFFSET(#REF!,1,0,COUNTA(#REF!)-1,COUNTA(#REF!))</definedName>
    <definedName name="allocation_data">OFFSET(#REF!,1,0,COUNTA(#REF!)-1,COUNTA(#REF!))</definedName>
    <definedName name="ALLOCATION_TABLE" localSheetId="2">'[8]Linked TB'!$B$684:$H$691</definedName>
    <definedName name="ALLOCATION_TABLE" localSheetId="8">'[4]Linked TB'!$C$686:$I$693</definedName>
    <definedName name="ALLOCATION_TABLE">'[5]Linked TB'!$B$584:$H$591</definedName>
    <definedName name="ANNAACIAC" localSheetId="2">'[1]A-15'!#REF!</definedName>
    <definedName name="ANNAACIAC" localSheetId="8">'[1]A-15'!#REF!</definedName>
    <definedName name="ANNAACIAC" localSheetId="10">'[1]A-15'!#REF!</definedName>
    <definedName name="ANNAACIAC">'[1]A-15'!#REF!</definedName>
    <definedName name="ANNAD" localSheetId="2">'[1]A-15'!#REF!</definedName>
    <definedName name="ANNAD" localSheetId="8">'[1]A-15'!#REF!</definedName>
    <definedName name="ANNAD" localSheetId="10">'[1]A-15'!#REF!</definedName>
    <definedName name="ANNAD">'[1]A-15'!#REF!</definedName>
    <definedName name="ANNAFC" localSheetId="2">'[1]A-15'!#REF!</definedName>
    <definedName name="ANNAFC" localSheetId="8">'[1]A-15'!#REF!</definedName>
    <definedName name="ANNAFC" localSheetId="10">'[1]A-15'!#REF!</definedName>
    <definedName name="ANNAFC">'[1]A-15'!#REF!</definedName>
    <definedName name="ANNCIAC" localSheetId="2">'[1]A-15'!#REF!</definedName>
    <definedName name="ANNCIAC" localSheetId="8">'[1]A-15'!#REF!</definedName>
    <definedName name="ANNCIAC" localSheetId="10">'[1]A-15'!#REF!</definedName>
    <definedName name="ANNCIAC">'[1]A-15'!#REF!</definedName>
    <definedName name="ANNPL" localSheetId="2">'[1]A-15'!#REF!</definedName>
    <definedName name="ANNPL" localSheetId="8">'[1]A-15'!#REF!</definedName>
    <definedName name="ANNPL" localSheetId="10">'[1]A-15'!#REF!</definedName>
    <definedName name="ANNPL">'[1]A-15'!#REF!</definedName>
    <definedName name="ARB">'[1]A-15'!#REF!</definedName>
    <definedName name="AS">'[1]A-15'!#REF!</definedName>
    <definedName name="Atlantic">[6]Atlantic!$F:$F</definedName>
    <definedName name="AtlID">[6]Atlantic!$B:$B</definedName>
    <definedName name="BALANCE" localSheetId="2">'[1]A-15'!#REF!</definedName>
    <definedName name="BALANCE" localSheetId="10">'[1]A-15'!#REF!</definedName>
    <definedName name="BALANCE">'[1]A-15'!#REF!</definedName>
    <definedName name="Bill">[6]Corporate!$G$72:$G$81</definedName>
    <definedName name="Calculate">'[9]General Data'!$A$42</definedName>
    <definedName name="CAM.CE" localSheetId="2">#REF!</definedName>
    <definedName name="CAM.CE" localSheetId="8">#REF!</definedName>
    <definedName name="CAM.CE" localSheetId="10">#REF!</definedName>
    <definedName name="CAM.CE">#REF!</definedName>
    <definedName name="CCE.CAM." localSheetId="2">#REF!</definedName>
    <definedName name="CCE.CAM." localSheetId="8">#REF!</definedName>
    <definedName name="CCE.CAM." localSheetId="10">#REF!</definedName>
    <definedName name="CCE.CAM.">#REF!</definedName>
    <definedName name="CCE.CB." localSheetId="2">#REF!</definedName>
    <definedName name="CCE.CB." localSheetId="8">#REF!</definedName>
    <definedName name="CCE.CB." localSheetId="10">#REF!</definedName>
    <definedName name="CCE.CB.">#REF!</definedName>
    <definedName name="CCE.CH." localSheetId="2">#REF!</definedName>
    <definedName name="CCE.CH." localSheetId="8">#REF!</definedName>
    <definedName name="CCE.CH.">#REF!</definedName>
    <definedName name="CCE.CHAR." localSheetId="2">#REF!</definedName>
    <definedName name="CCE.CHAR." localSheetId="8">#REF!</definedName>
    <definedName name="CCE.CHAR.">#REF!</definedName>
    <definedName name="CCE.CL." localSheetId="2">#REF!</definedName>
    <definedName name="CCE.CL." localSheetId="8">#REF!</definedName>
    <definedName name="CCE.CL.">#REF!</definedName>
    <definedName name="CCE.CLAR." localSheetId="2">#REF!</definedName>
    <definedName name="CCE.CLAR." localSheetId="8">#REF!</definedName>
    <definedName name="CCE.CLAR.">#REF!</definedName>
    <definedName name="CCE.DM." localSheetId="2">#REF!</definedName>
    <definedName name="CCE.DM." localSheetId="8">#REF!</definedName>
    <definedName name="CCE.DM.">#REF!</definedName>
    <definedName name="CCE.FC." localSheetId="2">#REF!</definedName>
    <definedName name="CCE.FC." localSheetId="8">#REF!</definedName>
    <definedName name="CCE.FC.">#REF!</definedName>
    <definedName name="CCE.GN." localSheetId="2">#REF!</definedName>
    <definedName name="CCE.GN." localSheetId="8">#REF!</definedName>
    <definedName name="CCE.GN.">#REF!</definedName>
    <definedName name="CCE.GT." localSheetId="2">#REF!</definedName>
    <definedName name="CCE.GT." localSheetId="8">#REF!</definedName>
    <definedName name="CCE.GT.">#REF!</definedName>
    <definedName name="CCE.HR." localSheetId="2">#REF!</definedName>
    <definedName name="CCE.HR." localSheetId="8">#REF!</definedName>
    <definedName name="CCE.HR.">#REF!</definedName>
    <definedName name="CCE.KILL." localSheetId="2">#REF!</definedName>
    <definedName name="CCE.KILL." localSheetId="8">#REF!</definedName>
    <definedName name="CCE.KILL.">#REF!</definedName>
    <definedName name="CCE.MED." localSheetId="2">#REF!</definedName>
    <definedName name="CCE.MED." localSheetId="8">#REF!</definedName>
    <definedName name="CCE.MED.">#REF!</definedName>
    <definedName name="CCE.VAL." localSheetId="2">#REF!</definedName>
    <definedName name="CCE.VAL." localSheetId="8">#REF!</definedName>
    <definedName name="CCE.VAL.">#REF!</definedName>
    <definedName name="CCE.WH." localSheetId="2">#REF!</definedName>
    <definedName name="CCE.WH." localSheetId="8">#REF!</definedName>
    <definedName name="CCE.WH.">#REF!</definedName>
    <definedName name="CCE.WUW." localSheetId="2">#REF!</definedName>
    <definedName name="CCE.WUW." localSheetId="8">#REF!</definedName>
    <definedName name="CCE.WUW.">#REF!</definedName>
    <definedName name="CH.CE" localSheetId="2">#REF!</definedName>
    <definedName name="CH.CE" localSheetId="8">#REF!</definedName>
    <definedName name="CH.CE">#REF!</definedName>
    <definedName name="CHAR.CE" localSheetId="2">#REF!</definedName>
    <definedName name="CHAR.CE" localSheetId="8">#REF!</definedName>
    <definedName name="CHAR.CE">#REF!</definedName>
    <definedName name="Charlotte_office_factor">'[3]Input Schedule'!#REF!</definedName>
    <definedName name="Charlotte_Warehouse_factor">'[3]Input Schedule'!#REF!</definedName>
    <definedName name="CIAC">[7]Data!$R$13:$S$131</definedName>
    <definedName name="CIAC_02">'[10]wp - Adj Depr'!#REF!</definedName>
    <definedName name="CL.CE" localSheetId="2">#REF!</definedName>
    <definedName name="CL.CE" localSheetId="8">#REF!</definedName>
    <definedName name="CL.CE" localSheetId="10">#REF!</definedName>
    <definedName name="CL.CE">#REF!</definedName>
    <definedName name="CLAR.CE" localSheetId="2">#REF!</definedName>
    <definedName name="CLAR.CE" localSheetId="8">#REF!</definedName>
    <definedName name="CLAR.CE" localSheetId="10">#REF!</definedName>
    <definedName name="CLAR.CE">#REF!</definedName>
    <definedName name="CNC.CE" localSheetId="2">#REF!</definedName>
    <definedName name="CNC.CE" localSheetId="8">#REF!</definedName>
    <definedName name="CNC.CE" localSheetId="10">#REF!</definedName>
    <definedName name="CNC.CE">#REF!</definedName>
    <definedName name="CNC2.CE" localSheetId="2">#REF!</definedName>
    <definedName name="CNC2.CE" localSheetId="8">'[11]Cust Eq Input'!#REF!</definedName>
    <definedName name="CNC2.CE" localSheetId="10">#REF!</definedName>
    <definedName name="CNC2.CE">#REF!</definedName>
    <definedName name="CNC2.CE2" localSheetId="10">'[2]Cust Eq Input'!#REF!</definedName>
    <definedName name="CNC2.CE2">'[2]Cust Eq Input'!#REF!</definedName>
    <definedName name="Co." localSheetId="2">'[12]General Data'!$C$2</definedName>
    <definedName name="Co.">'[13]General Data'!$C$2</definedName>
    <definedName name="co_sub" localSheetId="2">'[3]Input Schedule'!$C$5</definedName>
    <definedName name="co_sub" localSheetId="8">'[14]Input Schedule'!$C$5</definedName>
    <definedName name="co_sub">'[15]Input Schedule'!$C$5</definedName>
    <definedName name="COL.CE" localSheetId="2">#REF!</definedName>
    <definedName name="COL.CE" localSheetId="8">#REF!</definedName>
    <definedName name="COL.CE" localSheetId="10">#REF!</definedName>
    <definedName name="COL.CE">#REF!</definedName>
    <definedName name="Company">'[9]WSC Factor'!$C$1</definedName>
    <definedName name="Company_Name">[16]Input!$B$5</definedName>
    <definedName name="company_title" localSheetId="2">'[3]Input Schedule'!$C$3</definedName>
    <definedName name="company_title" localSheetId="8">'[4]Input Schedule'!$C$3</definedName>
    <definedName name="company_title">'[5]Input Schedule'!$C$3</definedName>
    <definedName name="Company2">'[9]WSC Factor'!$C$101</definedName>
    <definedName name="Company3">'[9]WSC Factor'!$C$152</definedName>
    <definedName name="Computers_rate">[17]Input!$B$20</definedName>
    <definedName name="Corp">[6]Corporate!$G:$G</definedName>
    <definedName name="CorpID">[6]Corporate!$B:$B</definedName>
    <definedName name="CorpServ">[6]Corporate!$G$87:$G$88</definedName>
    <definedName name="CPI">'[18]wp-t-Assumptions'!$C$26</definedName>
    <definedName name="CSI.CE" localSheetId="2">#REF!</definedName>
    <definedName name="CSI.CE" localSheetId="8">#REF!</definedName>
    <definedName name="CSI.CE" localSheetId="10">#REF!</definedName>
    <definedName name="CSI.CE">#REF!</definedName>
    <definedName name="CSR">[6]Corporate!$G$91:$G$125</definedName>
    <definedName name="CustomerDeposits">[7]Data!$AA$13:$AB$131</definedName>
    <definedName name="customers" localSheetId="8">'[4]Input Schedule'!$C$13</definedName>
    <definedName name="customers">'[19]Input Schedule'!$C$13</definedName>
    <definedName name="CWIP">[7]Data!$F$13:$G$131</definedName>
    <definedName name="CWS.CE" localSheetId="2">#REF!</definedName>
    <definedName name="CWS.CE" localSheetId="8">'[11]Cust Eq Input'!#REF!</definedName>
    <definedName name="CWS.CE" localSheetId="10">#REF!</definedName>
    <definedName name="CWS.CE">#REF!</definedName>
    <definedName name="cws_customers" localSheetId="2">'[3]Input Schedule'!$C$15</definedName>
    <definedName name="cws_customers" localSheetId="8">'[20]Input Schedule'!$C$13</definedName>
    <definedName name="cws_customers">'[5]Input Schedule'!$C$13</definedName>
    <definedName name="Date_budget">'[21]Budget Load'!$D$3:$AA$3</definedName>
    <definedName name="DeferredCharges">[7]Data!$U$13:$V$131</definedName>
    <definedName name="DeferredIncomeTaxes">[7]Data!$X$13:$Y$131</definedName>
    <definedName name="DEPR" localSheetId="8">#REF!</definedName>
    <definedName name="DEPR" localSheetId="10">#REF!</definedName>
    <definedName name="DEPR">#REF!</definedName>
    <definedName name="DIR" localSheetId="2">'[1]A-15'!#REF!</definedName>
    <definedName name="DIR" localSheetId="8">'[1]A-15'!#REF!</definedName>
    <definedName name="DIR">'[1]A-15'!#REF!</definedName>
    <definedName name="DisallowedPAA">[7]Data!$CF$13:$CG$131</definedName>
    <definedName name="DM.CE" localSheetId="2">#REF!</definedName>
    <definedName name="DM.CE" localSheetId="8">#REF!</definedName>
    <definedName name="DM.CE" localSheetId="10">#REF!</definedName>
    <definedName name="DM.CE">#REF!</definedName>
    <definedName name="Docket_Number" localSheetId="2">'[3]Input Schedule'!$C$7:$C$7</definedName>
    <definedName name="Docket_Number" localSheetId="8">'[20]Input Schedule'!$C$5:$C$5</definedName>
    <definedName name="Docket_Number">'[5]Input Schedule'!$C$5:$C$5</definedName>
    <definedName name="Docket2">'[9]WSC Factor'!$C$102</definedName>
    <definedName name="Docket3">'[9]WSC Factor'!$C$153</definedName>
    <definedName name="end_balance">OFFSET('[22]tb 2007 reformat'!$H$1,1,0,COUNTA('[22]tb 2007 reformat'!$A$1:$A$65536),1)</definedName>
    <definedName name="EquityCap" localSheetId="10">'[9]General Data'!#REF!</definedName>
    <definedName name="EquityCap">'[9]General Data'!#REF!</definedName>
    <definedName name="EquityRate" localSheetId="10">'[9]General Data'!#REF!</definedName>
    <definedName name="EquityRate">'[9]General Data'!#REF!</definedName>
    <definedName name="EXEC">[6]Corporate!$G$36:$G$43</definedName>
    <definedName name="Exhibit">'[9]WSC Factor'!$K$1</definedName>
    <definedName name="f">'[1]A-15'!#REF!</definedName>
    <definedName name="FC.CE" localSheetId="2">#REF!</definedName>
    <definedName name="FC.CE" localSheetId="8">#REF!</definedName>
    <definedName name="FC.CE" localSheetId="10">#REF!</definedName>
    <definedName name="FC.CE">#REF!</definedName>
    <definedName name="FICA">'[18]wp-t-Assumptions'!$C$10</definedName>
    <definedName name="FICARate">'[18]wp-t-Assumptions'!$C$10</definedName>
    <definedName name="FL.1" localSheetId="2">#REF!</definedName>
    <definedName name="FL.1" localSheetId="8">#REF!</definedName>
    <definedName name="FL.1" localSheetId="10">#REF!</definedName>
    <definedName name="FL.1">#REF!</definedName>
    <definedName name="FL.3" localSheetId="2">#REF!</definedName>
    <definedName name="FL.3" localSheetId="8">#REF!</definedName>
    <definedName name="FL.3" localSheetId="10">#REF!</definedName>
    <definedName name="FL.3">#REF!</definedName>
    <definedName name="FL.5" localSheetId="2">#REF!</definedName>
    <definedName name="FL.5" localSheetId="8">#REF!</definedName>
    <definedName name="FL.5" localSheetId="10">#REF!</definedName>
    <definedName name="FL.5">#REF!</definedName>
    <definedName name="FL.CE" localSheetId="2">#REF!</definedName>
    <definedName name="FL.CE" localSheetId="8">#REF!</definedName>
    <definedName name="FL.CE">#REF!</definedName>
    <definedName name="FL.CEP" localSheetId="2">#REF!</definedName>
    <definedName name="FL.CEP" localSheetId="8">#REF!</definedName>
    <definedName name="FL.CEP">#REF!</definedName>
    <definedName name="Florida_CSR_Allocation">'[3]Input Schedule'!#REF!</definedName>
    <definedName name="FT_Budget">'[21]Budget Load'!$D$7:$AA$60</definedName>
    <definedName name="FUTA">'[18]wp-t-Assumptions'!$C$18</definedName>
    <definedName name="GA.1" localSheetId="2">#REF!</definedName>
    <definedName name="GA.1" localSheetId="8">#REF!</definedName>
    <definedName name="GA.1" localSheetId="10">#REF!</definedName>
    <definedName name="GA.1">#REF!</definedName>
    <definedName name="GA.3" localSheetId="2">#REF!</definedName>
    <definedName name="GA.3" localSheetId="8">#REF!</definedName>
    <definedName name="GA.3" localSheetId="10">#REF!</definedName>
    <definedName name="GA.3">#REF!</definedName>
    <definedName name="GA.5" localSheetId="2">#REF!</definedName>
    <definedName name="GA.5" localSheetId="8">#REF!</definedName>
    <definedName name="GA.5" localSheetId="10">#REF!</definedName>
    <definedName name="GA.5">#REF!</definedName>
    <definedName name="GA.CE" localSheetId="2">#REF!</definedName>
    <definedName name="GA.CE" localSheetId="8">#REF!</definedName>
    <definedName name="GA.CE">#REF!</definedName>
    <definedName name="GA.CEP" localSheetId="2">#REF!</definedName>
    <definedName name="GA.CEP" localSheetId="8">#REF!</definedName>
    <definedName name="GA.CEP">#REF!</definedName>
    <definedName name="GN.CE" localSheetId="2">#REF!</definedName>
    <definedName name="GN.CE" localSheetId="8">#REF!</definedName>
    <definedName name="GN.CE">#REF!</definedName>
    <definedName name="GRTrate">'[9]General Data'!#REF!</definedName>
    <definedName name="GT.CE" localSheetId="2">#REF!</definedName>
    <definedName name="GT.CE" localSheetId="8">#REF!</definedName>
    <definedName name="GT.CE" localSheetId="10">#REF!</definedName>
    <definedName name="GT.CE">#REF!</definedName>
    <definedName name="HealthIns">'[18]wp-t-Assumptions'!$C$22</definedName>
    <definedName name="HR">[6]Corporate!$G$29:$G$33</definedName>
    <definedName name="HR.CE" localSheetId="2">#REF!</definedName>
    <definedName name="HR.CE" localSheetId="8">#REF!</definedName>
    <definedName name="HR.CE" localSheetId="10">#REF!</definedName>
    <definedName name="HR.CE">#REF!</definedName>
    <definedName name="IL.1" localSheetId="2">#REF!</definedName>
    <definedName name="IL.1" localSheetId="8">#REF!</definedName>
    <definedName name="IL.1" localSheetId="10">#REF!</definedName>
    <definedName name="IL.1">#REF!</definedName>
    <definedName name="IL.3" localSheetId="2">#REF!</definedName>
    <definedName name="IL.3" localSheetId="8">#REF!</definedName>
    <definedName name="IL.3" localSheetId="10">#REF!</definedName>
    <definedName name="IL.3">#REF!</definedName>
    <definedName name="IL.5" localSheetId="2">#REF!</definedName>
    <definedName name="IL.5" localSheetId="8">#REF!</definedName>
    <definedName name="IL.5">#REF!</definedName>
    <definedName name="IL.CE" localSheetId="2">#REF!</definedName>
    <definedName name="IL.CE" localSheetId="8">#REF!</definedName>
    <definedName name="IL.CE">#REF!</definedName>
    <definedName name="IL.CEP" localSheetId="2">#REF!</definedName>
    <definedName name="IL.CEP" localSheetId="8">#REF!</definedName>
    <definedName name="IL.CEP">#REF!</definedName>
    <definedName name="IN.3" localSheetId="2">#REF!</definedName>
    <definedName name="IN.3" localSheetId="8">#REF!</definedName>
    <definedName name="IN.3">#REF!</definedName>
    <definedName name="IN.5" localSheetId="2">#REF!</definedName>
    <definedName name="IN.5" localSheetId="8">#REF!</definedName>
    <definedName name="IN.5">#REF!</definedName>
    <definedName name="IN.CE" localSheetId="2">#REF!</definedName>
    <definedName name="IN.CE" localSheetId="8">#REF!</definedName>
    <definedName name="IN.CE">#REF!</definedName>
    <definedName name="IN.CEP" localSheetId="2">#REF!</definedName>
    <definedName name="IN.CEP" localSheetId="8">#REF!</definedName>
    <definedName name="IN.CEP">#REF!</definedName>
    <definedName name="IT">[6]Corporate!$G$46:$G$50</definedName>
    <definedName name="KILL.CE" localSheetId="2">#REF!</definedName>
    <definedName name="KILL.CE" localSheetId="8">#REF!</definedName>
    <definedName name="KILL.CE" localSheetId="10">#REF!</definedName>
    <definedName name="KILL.CE">#REF!</definedName>
    <definedName name="LA.1" localSheetId="2">#REF!</definedName>
    <definedName name="LA.1" localSheetId="8">#REF!</definedName>
    <definedName name="LA.1" localSheetId="10">#REF!</definedName>
    <definedName name="LA.1">#REF!</definedName>
    <definedName name="LA.3" localSheetId="2">#REF!</definedName>
    <definedName name="LA.3" localSheetId="8">#REF!</definedName>
    <definedName name="LA.3" localSheetId="10">#REF!</definedName>
    <definedName name="LA.3">#REF!</definedName>
    <definedName name="LA.5" localSheetId="2">#REF!</definedName>
    <definedName name="LA.5" localSheetId="8">#REF!</definedName>
    <definedName name="LA.5">#REF!</definedName>
    <definedName name="LA.CE" localSheetId="2">#REF!</definedName>
    <definedName name="LA.CE" localSheetId="8">#REF!</definedName>
    <definedName name="LA.CE">#REF!</definedName>
    <definedName name="LA.CEP" localSheetId="2">#REF!</definedName>
    <definedName name="LA.CEP" localSheetId="8">#REF!</definedName>
    <definedName name="LA.CEP">#REF!</definedName>
    <definedName name="LEXINGTON" localSheetId="2">#REF!</definedName>
    <definedName name="LEXINGTON" localSheetId="8">#REF!</definedName>
    <definedName name="LEXINGTON">#REF!</definedName>
    <definedName name="LH.CE" localSheetId="2">#REF!</definedName>
    <definedName name="LH.CE" localSheetId="8">#REF!</definedName>
    <definedName name="LH.CE">#REF!</definedName>
    <definedName name="linked_tb">'[23]Linked TB'!$A$9:$G$73</definedName>
    <definedName name="LUI.CE" localSheetId="2">#REF!</definedName>
    <definedName name="LUI.CE" localSheetId="8">#REF!</definedName>
    <definedName name="LUI.CE" localSheetId="10">#REF!</definedName>
    <definedName name="LUI.CE">#REF!</definedName>
    <definedName name="LUS.CE" localSheetId="2">#REF!</definedName>
    <definedName name="LUS.CE" localSheetId="8">#REF!</definedName>
    <definedName name="LUS.CE" localSheetId="10">#REF!</definedName>
    <definedName name="LUS.CE">#REF!</definedName>
    <definedName name="LW.CE" localSheetId="2">#REF!</definedName>
    <definedName name="LW.CE" localSheetId="8">#REF!</definedName>
    <definedName name="LW.CE" localSheetId="10">#REF!</definedName>
    <definedName name="LW.CE">#REF!</definedName>
    <definedName name="MAINT" localSheetId="8">#REF!</definedName>
    <definedName name="MAINT">#REF!</definedName>
    <definedName name="MASS.CE" localSheetId="2">#REF!</definedName>
    <definedName name="MASS.CE" localSheetId="8">#REF!</definedName>
    <definedName name="MASS.CE">#REF!</definedName>
    <definedName name="MCSI.CE" localSheetId="2">#REF!</definedName>
    <definedName name="MCSI.CE" localSheetId="8">#REF!</definedName>
    <definedName name="MCSI.CE">#REF!</definedName>
    <definedName name="MD.1" localSheetId="2">#REF!</definedName>
    <definedName name="MD.1" localSheetId="8">#REF!</definedName>
    <definedName name="MD.1">#REF!</definedName>
    <definedName name="MD.3" localSheetId="2">#REF!</definedName>
    <definedName name="MD.3" localSheetId="8">#REF!</definedName>
    <definedName name="MD.3">#REF!</definedName>
    <definedName name="MD.5" localSheetId="2">#REF!</definedName>
    <definedName name="MD.5" localSheetId="8">#REF!</definedName>
    <definedName name="MD.5">#REF!</definedName>
    <definedName name="MD.CE" localSheetId="2">#REF!</definedName>
    <definedName name="MD.CE" localSheetId="8">#REF!</definedName>
    <definedName name="MD.CE">#REF!</definedName>
    <definedName name="MD.CEP" localSheetId="2">#REF!</definedName>
    <definedName name="MD.CEP" localSheetId="8">#REF!</definedName>
    <definedName name="MD.CEP">#REF!</definedName>
    <definedName name="MED.CE" localSheetId="2">#REF!</definedName>
    <definedName name="MED.CE" localSheetId="8">#REF!</definedName>
    <definedName name="MED.CE">#REF!</definedName>
    <definedName name="Medicare">'[18]wp-t-Assumptions'!$C$15</definedName>
    <definedName name="MG.CE" localSheetId="2">#REF!</definedName>
    <definedName name="MG.CE" localSheetId="8">#REF!</definedName>
    <definedName name="MG.CE" localSheetId="10">#REF!</definedName>
    <definedName name="MG.CE">#REF!</definedName>
    <definedName name="MID.C.CE" localSheetId="2">#REF!</definedName>
    <definedName name="MID.C.CE" localSheetId="8">#REF!</definedName>
    <definedName name="MID.C.CE" localSheetId="10">#REF!</definedName>
    <definedName name="MID.C.CE">#REF!</definedName>
    <definedName name="MidID">[6]Midwest!$B:$B</definedName>
    <definedName name="Midwest">[6]Midwest!$F:$F</definedName>
    <definedName name="MISC" localSheetId="8">#REF!</definedName>
    <definedName name="MISC" localSheetId="10">#REF!</definedName>
    <definedName name="MISC">#REF!</definedName>
    <definedName name="MS.1" localSheetId="2">#REF!</definedName>
    <definedName name="MS.1" localSheetId="8">#REF!</definedName>
    <definedName name="MS.1" localSheetId="10">#REF!</definedName>
    <definedName name="MS.1">#REF!</definedName>
    <definedName name="MS.3" localSheetId="2">#REF!</definedName>
    <definedName name="MS.3" localSheetId="8">#REF!</definedName>
    <definedName name="MS.3" localSheetId="10">#REF!</definedName>
    <definedName name="MS.3">#REF!</definedName>
    <definedName name="MS.5" localSheetId="2">#REF!</definedName>
    <definedName name="MS.5" localSheetId="8">#REF!</definedName>
    <definedName name="MS.5">#REF!</definedName>
    <definedName name="MS.CE" localSheetId="2">#REF!</definedName>
    <definedName name="MS.CE" localSheetId="8">#REF!</definedName>
    <definedName name="MS.CE">#REF!</definedName>
    <definedName name="MS.CEP" localSheetId="2">#REF!</definedName>
    <definedName name="MS.CEP" localSheetId="8">#REF!</definedName>
    <definedName name="MS.CEP">#REF!</definedName>
    <definedName name="NC.1" localSheetId="2">#REF!</definedName>
    <definedName name="NC.1" localSheetId="8">#REF!</definedName>
    <definedName name="NC.1">#REF!</definedName>
    <definedName name="NC.3" localSheetId="2">#REF!</definedName>
    <definedName name="NC.3" localSheetId="8">#REF!</definedName>
    <definedName name="NC.3">#REF!</definedName>
    <definedName name="NC.5" localSheetId="2">#REF!</definedName>
    <definedName name="NC.5" localSheetId="8">#REF!</definedName>
    <definedName name="NC.5">#REF!</definedName>
    <definedName name="NC.CE" localSheetId="2">#REF!</definedName>
    <definedName name="NC.CE" localSheetId="8">#REF!</definedName>
    <definedName name="NC.CE">#REF!</definedName>
    <definedName name="NC.CEP" localSheetId="2">#REF!</definedName>
    <definedName name="NC.CEP" localSheetId="8">#REF!</definedName>
    <definedName name="NC.CEP">#REF!</definedName>
    <definedName name="New_Account_balance">'[24]COPY ELECTRONIC TB HERE'!$D$2:$D$329</definedName>
    <definedName name="New_Account_Name">'[24]COPY ELECTRONIC TB HERE'!$B$2:$B$329</definedName>
    <definedName name="New_Account_Number">'[24]COPY ELECTRONIC TB HERE'!$A$2:$A$329</definedName>
    <definedName name="NEW_ALLOCATION_TABLE">'[24]Linked TB'!$B$531:$H$537</definedName>
    <definedName name="NEW_COMPANY_NAME">[17]Input!$B$5</definedName>
    <definedName name="NEW_COMPANY_TITLE">'[24]Input Schedule'!$C$3</definedName>
    <definedName name="NEW_DOCKET_NUMBER">'[24]Input Schedule'!$C$5:$C$5</definedName>
    <definedName name="NEW_SEWER_CUSTOMERS">'[24]Input Schedule'!$C$12</definedName>
    <definedName name="NEW_TB">'[24]COPY ELECTRONIC TB HERE'!$A$1:$G$65536</definedName>
    <definedName name="NEW_TEST_YEAR_END_DATE">'[24]Input Schedule'!$C$7</definedName>
    <definedName name="NEW_WATER_CUSTOMER">'[24]Input Schedule'!$C$11</definedName>
    <definedName name="Note">'[25]General Data'!$C$5</definedName>
    <definedName name="OCC.CE" localSheetId="2">#REF!</definedName>
    <definedName name="OCC.CE" localSheetId="8">'[11]Cust Eq Input'!#REF!</definedName>
    <definedName name="OCC.CE" localSheetId="10">#REF!</definedName>
    <definedName name="OCC.CE">#REF!</definedName>
    <definedName name="OH.1" localSheetId="2">#REF!</definedName>
    <definedName name="OH.1" localSheetId="8">#REF!</definedName>
    <definedName name="OH.1" localSheetId="10">#REF!</definedName>
    <definedName name="OH.1">#REF!</definedName>
    <definedName name="OH.3" localSheetId="2">#REF!</definedName>
    <definedName name="OH.3" localSheetId="8">#REF!</definedName>
    <definedName name="OH.3" localSheetId="10">#REF!</definedName>
    <definedName name="OH.3">#REF!</definedName>
    <definedName name="OH.5" localSheetId="2">#REF!</definedName>
    <definedName name="OH.5" localSheetId="8">#REF!</definedName>
    <definedName name="OH.5">#REF!</definedName>
    <definedName name="OH.CE" localSheetId="2">#REF!</definedName>
    <definedName name="OH.CE" localSheetId="8">'[11]Cust Eq Input'!#REF!</definedName>
    <definedName name="OH.CE" localSheetId="10">#REF!</definedName>
    <definedName name="OH.CE">#REF!</definedName>
    <definedName name="OH.CEP" localSheetId="2">#REF!</definedName>
    <definedName name="OH.CEP" localSheetId="8">'[11]Cust Eq Input'!#REF!</definedName>
    <definedName name="OH.CEP" localSheetId="10">#REF!</definedName>
    <definedName name="OH.CEP">#REF!</definedName>
    <definedName name="Opslead">[6]Corporate!$G$128:$G$134</definedName>
    <definedName name="Opssup">[6]Corporate!$G$84</definedName>
    <definedName name="OtherBenefits">'[18]wp-t-Assumptions'!$C$25</definedName>
    <definedName name="PAA">[7]Data!$L$13:$M$131</definedName>
    <definedName name="Parump_CSR_Allocation">'[3]Input Schedule'!#REF!</definedName>
    <definedName name="Pension">'[18]wp-t-Assumptions'!$C$23</definedName>
    <definedName name="Plant">[7]Data!$C$13:$D$131</definedName>
    <definedName name="_xlnm.Print_Area" localSheetId="15">'2015.06.30 ERC %'!$A$1:$K$103</definedName>
    <definedName name="_xlnm.Print_Area" localSheetId="14">'Co. 345 - June 2015 TB'!$A$1:$E$469</definedName>
    <definedName name="_xlnm.Print_Area" localSheetId="1">'Input Schedule'!$A$1:$E$19</definedName>
    <definedName name="_xlnm.Print_Area" localSheetId="0">'Summary of Salary Adjustments'!$A$1:$D$13</definedName>
    <definedName name="_xlnm.Print_Area" localSheetId="4">'Wp-b Salary'!$A$1:$Z$57</definedName>
    <definedName name="_xlnm.Print_Area" localSheetId="5">'wp-b1 - Allocation of Staff'!$A$1:$F$46</definedName>
    <definedName name="_xlnm.Print_Area" localSheetId="6">'wp-b2 Captime'!$A$1:$I$50</definedName>
    <definedName name="_xlnm.Print_Area" localSheetId="7">'wp-b3 Calc of Health and Other '!$A$1:$J$29</definedName>
    <definedName name="_xlnm.Print_Area" localSheetId="8">'wp-b4 office salaries'!$A$1:$X$52</definedName>
    <definedName name="_xlnm.Print_Area" localSheetId="9">'WSC Salaries'!$A$1:$X$24</definedName>
    <definedName name="_xlnm.Print_Area" localSheetId="10">'WSC Salaries 2015'!$A$1:$AA$70</definedName>
    <definedName name="_xlnm.Print_Titles" localSheetId="14">'Co. 345 - June 2015 TB'!$1:$6</definedName>
    <definedName name="PT_Budget">'[21]Budget Load'!$D$68:$AA$121</definedName>
    <definedName name="Rate401k">'[18]wp-t-Assumptions'!$C$24</definedName>
    <definedName name="RATECASE" localSheetId="8">#REF!</definedName>
    <definedName name="RATECASE" localSheetId="10">#REF!</definedName>
    <definedName name="RATECASE">#REF!</definedName>
    <definedName name="Reduced_acct">OFFSET('[22]tb 2007 reformat'!$A$1,1,0,COUNTA('[22]tb 2007 reformat'!$A$1:$A$65536),1)</definedName>
    <definedName name="Reg">[6]Corporate!$G$53:$G$69</definedName>
    <definedName name="Reg_factor">'[3]Input Schedule'!$D$20</definedName>
    <definedName name="RPC.CE" localSheetId="2">#REF!</definedName>
    <definedName name="RPC.CE" localSheetId="8">#REF!</definedName>
    <definedName name="RPC.CE" localSheetId="10">#REF!</definedName>
    <definedName name="RPC.CE">#REF!</definedName>
    <definedName name="RVP_factor">'[3]Input Schedule'!$D$19</definedName>
    <definedName name="SADPRIM" localSheetId="2">'[1]A-15'!#REF!</definedName>
    <definedName name="SADPRIM" localSheetId="8">'[1]A-15'!#REF!</definedName>
    <definedName name="SADPRIM" localSheetId="10">'[1]A-15'!#REF!</definedName>
    <definedName name="SADPRIM">'[1]A-15'!#REF!</definedName>
    <definedName name="SalaryIncrease">'[18]wp-t-Assumptions'!$C$9</definedName>
    <definedName name="SC.1" localSheetId="2">#REF!</definedName>
    <definedName name="SC.1" localSheetId="8">#REF!</definedName>
    <definedName name="SC.1" localSheetId="10">#REF!</definedName>
    <definedName name="SC.1">#REF!</definedName>
    <definedName name="SC.3" localSheetId="2">#REF!</definedName>
    <definedName name="SC.3" localSheetId="8">#REF!</definedName>
    <definedName name="SC.3" localSheetId="10">#REF!</definedName>
    <definedName name="SC.3">#REF!</definedName>
    <definedName name="SC.5" localSheetId="2">#REF!</definedName>
    <definedName name="SC.5" localSheetId="8">#REF!</definedName>
    <definedName name="SC.5" localSheetId="10">#REF!</definedName>
    <definedName name="SC.5">#REF!</definedName>
    <definedName name="SC.CE" localSheetId="2">#REF!</definedName>
    <definedName name="SC.CE" localSheetId="8">#REF!</definedName>
    <definedName name="SC.CE">#REF!</definedName>
    <definedName name="SC.CEP" localSheetId="2">#REF!</definedName>
    <definedName name="SC.CEP" localSheetId="8">#REF!</definedName>
    <definedName name="SC.CEP">#REF!</definedName>
    <definedName name="SCI.CE" localSheetId="2">#REF!</definedName>
    <definedName name="SCI.CE" localSheetId="8">#REF!</definedName>
    <definedName name="SCI.CE">#REF!</definedName>
    <definedName name="SCU.CE" localSheetId="2">#REF!</definedName>
    <definedName name="SCU.CE" localSheetId="8">'[11]Cust Eq Input'!#REF!</definedName>
    <definedName name="SCU.CE" localSheetId="10">#REF!</definedName>
    <definedName name="SCU.CE">#REF!</definedName>
    <definedName name="SE.SE60D.ALLOC." localSheetId="2">#REF!</definedName>
    <definedName name="SE.SE60D.ALLOC." localSheetId="8">#REF!</definedName>
    <definedName name="SE.SE60D.ALLOC.">#REF!</definedName>
    <definedName name="SEID">[6]Southeast!$B:$B</definedName>
    <definedName name="sewer_customers" localSheetId="2">'[3]Input Schedule'!$C$14</definedName>
    <definedName name="sewer_customers" localSheetId="8">'[4]Input Schedule'!$C$12</definedName>
    <definedName name="sewer_customers">'[5]Input Schedule'!$C$12</definedName>
    <definedName name="sewer_customers_2014">'[20]Input Schedule'!$E$12</definedName>
    <definedName name="Sewer_distributions_of_costs_to_plant">[17]Input!$B$14</definedName>
    <definedName name="SocSec">'[18]wp-t-Assumptions'!$C$12</definedName>
    <definedName name="South">[6]South!$F:$F</definedName>
    <definedName name="Southeast">[6]Southeast!$F:$F</definedName>
    <definedName name="SouthID">[6]South!$B:$B</definedName>
    <definedName name="SPPRIM" localSheetId="2">'[1]A-15'!#REF!</definedName>
    <definedName name="SPPRIM" localSheetId="8">'[1]A-15'!#REF!</definedName>
    <definedName name="SPPRIM" localSheetId="10">'[1]A-15'!#REF!</definedName>
    <definedName name="SPPRIM">'[1]A-15'!#REF!</definedName>
    <definedName name="SRB" localSheetId="2">'[1]A-15'!#REF!</definedName>
    <definedName name="SRB" localSheetId="8">'[1]A-15'!#REF!</definedName>
    <definedName name="SRB" localSheetId="10">'[1]A-15'!#REF!</definedName>
    <definedName name="SRB">'[1]A-15'!#REF!</definedName>
    <definedName name="State_factor">'[3]Input Schedule'!$D$21</definedName>
    <definedName name="Sub_Names" localSheetId="2">#REF!</definedName>
    <definedName name="Sub_Names" localSheetId="8">#REF!</definedName>
    <definedName name="Sub_Names" localSheetId="10">#REF!</definedName>
    <definedName name="Sub_Names">#REF!</definedName>
    <definedName name="SUI.CE" localSheetId="2">#REF!</definedName>
    <definedName name="SUI.CE" localSheetId="8">#REF!</definedName>
    <definedName name="SUI.CE" localSheetId="10">#REF!</definedName>
    <definedName name="SUI.CE">#REF!</definedName>
    <definedName name="SUMU_U" localSheetId="2">'[1]A-15'!#REF!</definedName>
    <definedName name="SUMU_U" localSheetId="8">'[1]A-15'!#REF!</definedName>
    <definedName name="SUMU_U" localSheetId="10">'[1]A-15'!#REF!</definedName>
    <definedName name="SUMU_U">'[1]A-15'!#REF!</definedName>
    <definedName name="SUTA">'[18]wp-t-Assumptions'!$C$20</definedName>
    <definedName name="SUTALimit">'[18]wp-t-Assumptions'!$C$21</definedName>
    <definedName name="swr_comp_dep" localSheetId="8">'[4]Input Schedule'!$D$23</definedName>
    <definedName name="swr_comp_dep">'[5]Input Schedule'!$D$29</definedName>
    <definedName name="swr_cust_per" localSheetId="2">'[3]Input Schedule'!$D$14</definedName>
    <definedName name="swr_cust_per" localSheetId="8">'[4]Input Schedule'!$D$12</definedName>
    <definedName name="swr_cust_per">'[5]Input Schedule'!$D$12</definedName>
    <definedName name="swr_cust_per_2014">'[20]Input Schedule'!$F$12</definedName>
    <definedName name="swr_plt_dep" localSheetId="2">'[3]Input Schedule'!$D$29</definedName>
    <definedName name="swr_plt_dep" localSheetId="8">'[4]Input Schedule'!$D$22</definedName>
    <definedName name="swr_plt_dep" localSheetId="10">'[5]Input Schedule'!#REF!</definedName>
    <definedName name="swr_plt_dep">'[5]Input Schedule'!#REF!</definedName>
    <definedName name="swr_vhle_dep" localSheetId="8">'[4]Input Schedule'!$D$24</definedName>
    <definedName name="swr_vhle_dep">'[5]Input Schedule'!$D$30</definedName>
    <definedName name="TB" localSheetId="8">'[4]COPY ELECTRONIC TB HERE'!$A:$G</definedName>
    <definedName name="TB_02">'[26]2002 - TB'!$A$1:$E$65536</definedName>
    <definedName name="TB_03">'[26]2003 - TB'!$A$1:$E$452</definedName>
    <definedName name="TB_04">'[26]2004 - TB'!$A$1:$E$446</definedName>
    <definedName name="TB_05">'[26]2005 - TB'!$A$1:$E$65536</definedName>
    <definedName name="TB_06">'[26]2006 - TB'!$A$1:$E$65536</definedName>
    <definedName name="TB_07">'[26]2007 - TB'!$A$1:$E$65536</definedName>
    <definedName name="TB_08">'[26]2008 - TB'!$A$1:$C$65536</definedName>
    <definedName name="TC.CE" localSheetId="2">#REF!</definedName>
    <definedName name="TC.CE" localSheetId="8">#REF!</definedName>
    <definedName name="TC.CE" localSheetId="10">#REF!</definedName>
    <definedName name="TC.CE">#REF!</definedName>
    <definedName name="Test">'[9]WSC Factor'!$C$4</definedName>
    <definedName name="test_year_end_date" localSheetId="2">'[3]Input Schedule'!$C$9</definedName>
    <definedName name="test_year_end_date" localSheetId="8">'[4]Input Schedule'!$C$7</definedName>
    <definedName name="test_year_end_date">'[5]Input Schedule'!$C$7</definedName>
    <definedName name="TestYear">'[9]General Data'!$C$4</definedName>
    <definedName name="TestYr" localSheetId="2">'[12]General Data'!$C$4</definedName>
    <definedName name="TestYr">'[13]General Data'!$C$4</definedName>
    <definedName name="TN.1" localSheetId="2">#REF!</definedName>
    <definedName name="TN.1" localSheetId="8">#REF!</definedName>
    <definedName name="TN.1" localSheetId="10">#REF!</definedName>
    <definedName name="TN.1">#REF!</definedName>
    <definedName name="TN.3" localSheetId="2">#REF!</definedName>
    <definedName name="TN.3" localSheetId="8">#REF!</definedName>
    <definedName name="TN.3" localSheetId="10">#REF!</definedName>
    <definedName name="TN.3">#REF!</definedName>
    <definedName name="TN.5" localSheetId="2">#REF!</definedName>
    <definedName name="TN.5" localSheetId="8">#REF!</definedName>
    <definedName name="TN.5" localSheetId="10">#REF!</definedName>
    <definedName name="TN.5">#REF!</definedName>
    <definedName name="TN.CE" localSheetId="2">#REF!</definedName>
    <definedName name="TN.CE" localSheetId="8">#REF!</definedName>
    <definedName name="TN.CE">#REF!</definedName>
    <definedName name="TN.CEP" localSheetId="2">#REF!</definedName>
    <definedName name="TN.CEP" localSheetId="8">#REF!</definedName>
    <definedName name="TN.CEP">#REF!</definedName>
    <definedName name="TOT.CNC.CE" localSheetId="2">#REF!</definedName>
    <definedName name="TOT.CNC.CE" localSheetId="8">'[11]Cust Eq Input'!#REF!</definedName>
    <definedName name="TOT.CNC.CE" localSheetId="10">#REF!</definedName>
    <definedName name="TOT.CNC.CE">#REF!</definedName>
    <definedName name="total_UI_ERC" localSheetId="10">'[26]Input Schedule'!#REF!</definedName>
    <definedName name="total_UI_ERC">'[26]Input Schedule'!#REF!</definedName>
    <definedName name="TotalLines">[27]Drivers!$B$11</definedName>
    <definedName name="UIF.CE" localSheetId="2">#REF!</definedName>
    <definedName name="UIF.CE" localSheetId="8">#REF!</definedName>
    <definedName name="UIF.CE" localSheetId="10">#REF!</definedName>
    <definedName name="UIF.CE">#REF!</definedName>
    <definedName name="UUC.CE" localSheetId="2">#REF!</definedName>
    <definedName name="UUC.CE" localSheetId="8">#REF!</definedName>
    <definedName name="UUC.CE" localSheetId="10">#REF!</definedName>
    <definedName name="UUC.CE">#REF!</definedName>
    <definedName name="v">'[28]Input Schedule'!$D$39</definedName>
    <definedName name="VA.1" localSheetId="2">#REF!</definedName>
    <definedName name="VA.1" localSheetId="8">#REF!</definedName>
    <definedName name="VA.1" localSheetId="10">#REF!</definedName>
    <definedName name="VA.1">#REF!</definedName>
    <definedName name="VA.3" localSheetId="2">#REF!</definedName>
    <definedName name="VA.3" localSheetId="8">#REF!</definedName>
    <definedName name="VA.3" localSheetId="10">#REF!</definedName>
    <definedName name="VA.3">#REF!</definedName>
    <definedName name="VA.5" localSheetId="2">#REF!</definedName>
    <definedName name="VA.5" localSheetId="8">#REF!</definedName>
    <definedName name="VA.5" localSheetId="10">#REF!</definedName>
    <definedName name="VA.5">#REF!</definedName>
    <definedName name="VA.CE" localSheetId="2">#REF!</definedName>
    <definedName name="VA.CE" localSheetId="8">#REF!</definedName>
    <definedName name="VA.CE">#REF!</definedName>
    <definedName name="VA.CEP" localSheetId="2">#REF!</definedName>
    <definedName name="VA.CEP" localSheetId="8">#REF!</definedName>
    <definedName name="VA.CEP">#REF!</definedName>
    <definedName name="VAL.CE" localSheetId="2">#REF!</definedName>
    <definedName name="VAL.CE" localSheetId="8">#REF!</definedName>
    <definedName name="VAL.CE">#REF!</definedName>
    <definedName name="Vehicles_rate">[17]Input!$B$21</definedName>
    <definedName name="WADPRIM" localSheetId="2">'[1]A-15'!#REF!</definedName>
    <definedName name="WADPRIM" localSheetId="8">'[1]A-15'!#REF!</definedName>
    <definedName name="WADPRIM" localSheetId="10">'[1]A-15'!#REF!</definedName>
    <definedName name="WADPRIM">'[1]A-15'!#REF!</definedName>
    <definedName name="water_customer" localSheetId="2">'[3]Input Schedule'!$C$13</definedName>
    <definedName name="water_customer" localSheetId="8">'[4]Input Schedule'!$C$11</definedName>
    <definedName name="water_customer">'[5]Input Schedule'!$C$11</definedName>
    <definedName name="water_customer_2014">'[20]Input Schedule'!$E$11</definedName>
    <definedName name="Water_customers">[16]Input!$B$10</definedName>
    <definedName name="Water_distributions_of_costs_to_plant">[17]Input!$B$13</definedName>
    <definedName name="Water_Rates" localSheetId="2">#REF!</definedName>
    <definedName name="Water_Rates" localSheetId="8">#REF!</definedName>
    <definedName name="Water_Rates" localSheetId="10">#REF!</definedName>
    <definedName name="Water_Rates">#REF!</definedName>
    <definedName name="WD.CE" localSheetId="2">#REF!</definedName>
    <definedName name="WD.CE" localSheetId="8">'[11]Cust Eq Input'!#REF!</definedName>
    <definedName name="WD.CE" localSheetId="10">#REF!</definedName>
    <definedName name="WD.CE">#REF!</definedName>
    <definedName name="West">[6]West!$F:$F</definedName>
    <definedName name="WestID">[6]West!$B:$B</definedName>
    <definedName name="WH.CE" localSheetId="2">#REF!</definedName>
    <definedName name="WH.CE" localSheetId="8">#REF!</definedName>
    <definedName name="WH.CE" localSheetId="10">#REF!</definedName>
    <definedName name="WH.CE">#REF!</definedName>
    <definedName name="WPPRIM" localSheetId="2">'[1]A-15'!#REF!</definedName>
    <definedName name="WPPRIM" localSheetId="8">'[1]A-15'!#REF!</definedName>
    <definedName name="WPPRIM" localSheetId="10">'[1]A-15'!#REF!</definedName>
    <definedName name="WPPRIM">'[1]A-15'!#REF!</definedName>
    <definedName name="WRB" localSheetId="2">'[1]A-15'!#REF!</definedName>
    <definedName name="WRB" localSheetId="8">'[1]A-15'!#REF!</definedName>
    <definedName name="WRB" localSheetId="10">'[1]A-15'!#REF!</definedName>
    <definedName name="WRB">'[1]A-15'!#REF!</definedName>
    <definedName name="WSC_factor">'[3]Input Schedule'!$D$18</definedName>
    <definedName name="WSCBSAllocation">[7]Data!$BE$13:$BF$131</definedName>
    <definedName name="wtr_comp_dep" localSheetId="2">'[3]Input Schedule'!$C$30</definedName>
    <definedName name="wtr_comp_dep" localSheetId="8">'[4]Input Schedule'!$C$23</definedName>
    <definedName name="wtr_comp_dep">'[5]Input Schedule'!$C$29</definedName>
    <definedName name="wtr_cust_per" localSheetId="2">'[3]Input Schedule'!$D$13</definedName>
    <definedName name="wtr_cust_per" localSheetId="8">'[4]Input Schedule'!$D$11</definedName>
    <definedName name="wtr_cust_per">'[5]Input Schedule'!$D$11</definedName>
    <definedName name="wtr_cust_per_2014">'[20]Input Schedule'!$F$11</definedName>
    <definedName name="wtr_plt_dep" localSheetId="2">'[3]Input Schedule'!$C$29</definedName>
    <definedName name="wtr_plt_dep" localSheetId="8">'[20]Input Schedule'!#REF!</definedName>
    <definedName name="wtr_plt_dep" localSheetId="10">'[5]Input Schedule'!#REF!</definedName>
    <definedName name="wtr_plt_dep">'[5]Input Schedule'!#REF!</definedName>
    <definedName name="wtr_vhle_dep" localSheetId="2">'[3]Input Schedule'!$C$31</definedName>
    <definedName name="wtr_vhle_dep" localSheetId="8">'[4]Input Schedule'!$C$24</definedName>
    <definedName name="wtr_vhle_dep">'[5]Input Schedule'!$C$30</definedName>
    <definedName name="WUW.CE" localSheetId="2">#REF!</definedName>
    <definedName name="WUW.CE" localSheetId="8">#REF!</definedName>
    <definedName name="WUW.CE" localSheetId="10">#REF!</definedName>
    <definedName name="WUW.CE">#REF!</definedName>
    <definedName name="WV.CE" localSheetId="2">#REF!</definedName>
    <definedName name="WV.CE" localSheetId="8">#REF!</definedName>
    <definedName name="WV.CE" localSheetId="10">#REF!</definedName>
    <definedName name="WV.CE">#REF!</definedName>
    <definedName name="Year_End_Results_for_1997__1996____1995" localSheetId="2">#REF!</definedName>
    <definedName name="Year_End_Results_for_1997__1996____1995" localSheetId="8">#REF!</definedName>
    <definedName name="Year_End_Results_for_1997__1996____1995" localSheetId="10">#REF!</definedName>
    <definedName name="Year_End_Results_for_1997__1996____1995">#REF!</definedName>
  </definedNames>
  <calcPr calcId="152511" calcMode="manual"/>
  <pivotCaches>
    <pivotCache cacheId="0" r:id="rId51"/>
  </pivotCaches>
</workbook>
</file>

<file path=xl/calcChain.xml><?xml version="1.0" encoding="utf-8"?>
<calcChain xmlns="http://schemas.openxmlformats.org/spreadsheetml/2006/main">
  <c r="AA64" i="51" l="1"/>
  <c r="W64" i="51"/>
  <c r="Q64" i="51"/>
  <c r="Q70" i="51" l="1"/>
  <c r="AA68" i="51"/>
  <c r="W68" i="51"/>
  <c r="Q68" i="51"/>
  <c r="K68" i="51"/>
  <c r="G68" i="51"/>
  <c r="AA67" i="51"/>
  <c r="W67" i="51"/>
  <c r="U67" i="51"/>
  <c r="Y67" i="51" s="1"/>
  <c r="Q67" i="51"/>
  <c r="M67" i="51"/>
  <c r="K67" i="51"/>
  <c r="I67" i="51"/>
  <c r="O67" i="51" s="1"/>
  <c r="G67" i="51"/>
  <c r="S67" i="51" s="1"/>
  <c r="AA66" i="51"/>
  <c r="W66" i="51"/>
  <c r="Q66" i="51"/>
  <c r="K66" i="51"/>
  <c r="G66" i="51"/>
  <c r="AA65" i="51"/>
  <c r="W65" i="51"/>
  <c r="U65" i="51"/>
  <c r="Y65" i="51" s="1"/>
  <c r="Q65" i="51"/>
  <c r="M65" i="51"/>
  <c r="K65" i="51"/>
  <c r="I65" i="51"/>
  <c r="O65" i="51" s="1"/>
  <c r="G65" i="51"/>
  <c r="S65" i="51" s="1"/>
  <c r="K64" i="51"/>
  <c r="G64" i="51"/>
  <c r="AA63" i="51"/>
  <c r="W63" i="51"/>
  <c r="U63" i="51"/>
  <c r="Y63" i="51" s="1"/>
  <c r="Q63" i="51"/>
  <c r="M63" i="51"/>
  <c r="K63" i="51"/>
  <c r="I63" i="51"/>
  <c r="O63" i="51" s="1"/>
  <c r="G63" i="51"/>
  <c r="S63" i="51" s="1"/>
  <c r="AA62" i="51"/>
  <c r="AA70" i="51" s="1"/>
  <c r="W62" i="51"/>
  <c r="W70" i="51" s="1"/>
  <c r="Q62" i="51"/>
  <c r="K62" i="51"/>
  <c r="K70" i="51" s="1"/>
  <c r="G62" i="51"/>
  <c r="AA57" i="51"/>
  <c r="W57" i="51"/>
  <c r="Q57" i="51"/>
  <c r="K57" i="51"/>
  <c r="G57" i="51"/>
  <c r="AA56" i="51"/>
  <c r="W56" i="51"/>
  <c r="U56" i="51"/>
  <c r="Y56" i="51" s="1"/>
  <c r="Q56" i="51"/>
  <c r="M56" i="51"/>
  <c r="K56" i="51"/>
  <c r="I56" i="51"/>
  <c r="O56" i="51" s="1"/>
  <c r="G56" i="51"/>
  <c r="S56" i="51" s="1"/>
  <c r="AA55" i="51"/>
  <c r="W55" i="51"/>
  <c r="Q55" i="51"/>
  <c r="K55" i="51"/>
  <c r="G55" i="51"/>
  <c r="AA54" i="51"/>
  <c r="G54" i="51" s="1"/>
  <c r="S54" i="51" s="1"/>
  <c r="W54" i="51"/>
  <c r="U54" i="51"/>
  <c r="Y54" i="51" s="1"/>
  <c r="Q54" i="51"/>
  <c r="M54" i="51"/>
  <c r="K54" i="51"/>
  <c r="I54" i="51"/>
  <c r="O54" i="51" s="1"/>
  <c r="AA53" i="51"/>
  <c r="W53" i="51"/>
  <c r="Q53" i="51"/>
  <c r="K53" i="51"/>
  <c r="G53" i="51"/>
  <c r="AA52" i="51"/>
  <c r="W52" i="51"/>
  <c r="U52" i="51"/>
  <c r="Q52" i="51"/>
  <c r="Y52" i="51" s="1"/>
  <c r="M52" i="51"/>
  <c r="K52" i="51"/>
  <c r="I52" i="51"/>
  <c r="O52" i="51" s="1"/>
  <c r="G52" i="51"/>
  <c r="S52" i="51" s="1"/>
  <c r="AA51" i="51"/>
  <c r="Y51" i="51"/>
  <c r="K51" i="51"/>
  <c r="G51" i="51"/>
  <c r="AA50" i="51"/>
  <c r="Y50" i="51"/>
  <c r="W50" i="51"/>
  <c r="U50" i="51"/>
  <c r="Q50" i="51"/>
  <c r="M50" i="51"/>
  <c r="K50" i="51"/>
  <c r="I50" i="51"/>
  <c r="G50" i="51"/>
  <c r="S50" i="51" s="1"/>
  <c r="AA49" i="51"/>
  <c r="G49" i="51" s="1"/>
  <c r="W49" i="51"/>
  <c r="Q49" i="51"/>
  <c r="K49" i="51"/>
  <c r="AA48" i="51"/>
  <c r="Y48" i="51"/>
  <c r="W48" i="51"/>
  <c r="U48" i="51"/>
  <c r="Q48" i="51"/>
  <c r="M48" i="51"/>
  <c r="K48" i="51"/>
  <c r="I48" i="51"/>
  <c r="G48" i="51"/>
  <c r="S48" i="51" s="1"/>
  <c r="AA47" i="51"/>
  <c r="G47" i="51" s="1"/>
  <c r="W47" i="51"/>
  <c r="Q47" i="51"/>
  <c r="K47" i="51"/>
  <c r="AA46" i="51"/>
  <c r="G46" i="51" s="1"/>
  <c r="S46" i="51" s="1"/>
  <c r="W46" i="51"/>
  <c r="Q46" i="51"/>
  <c r="M46" i="51"/>
  <c r="K46" i="51"/>
  <c r="AA45" i="51"/>
  <c r="W45" i="51"/>
  <c r="Q45" i="51"/>
  <c r="K45" i="51"/>
  <c r="G45" i="51"/>
  <c r="AA44" i="51"/>
  <c r="Y44" i="51"/>
  <c r="M44" i="51"/>
  <c r="K44" i="51"/>
  <c r="I44" i="51"/>
  <c r="G44" i="51"/>
  <c r="AA43" i="51"/>
  <c r="G43" i="51" s="1"/>
  <c r="W43" i="51"/>
  <c r="Q43" i="51"/>
  <c r="K43" i="51"/>
  <c r="AA42" i="51"/>
  <c r="Y42" i="51"/>
  <c r="W42" i="51"/>
  <c r="U42" i="51"/>
  <c r="Q42" i="51"/>
  <c r="M42" i="51"/>
  <c r="K42" i="51"/>
  <c r="I42" i="51"/>
  <c r="G42" i="51"/>
  <c r="S42" i="51" s="1"/>
  <c r="AA41" i="51"/>
  <c r="G41" i="51" s="1"/>
  <c r="W41" i="51"/>
  <c r="Q41" i="51"/>
  <c r="K41" i="51"/>
  <c r="AA40" i="51"/>
  <c r="Y40" i="51"/>
  <c r="W40" i="51"/>
  <c r="U40" i="51"/>
  <c r="Q40" i="51"/>
  <c r="M40" i="51"/>
  <c r="K40" i="51"/>
  <c r="I40" i="51"/>
  <c r="G40" i="51"/>
  <c r="S40" i="51" s="1"/>
  <c r="AA39" i="51"/>
  <c r="G39" i="51" s="1"/>
  <c r="W39" i="51"/>
  <c r="Q39" i="51"/>
  <c r="K39" i="51"/>
  <c r="AA38" i="51"/>
  <c r="Y38" i="51"/>
  <c r="W38" i="51"/>
  <c r="U38" i="51"/>
  <c r="Q38" i="51"/>
  <c r="M38" i="51"/>
  <c r="K38" i="51"/>
  <c r="I38" i="51"/>
  <c r="G38" i="51"/>
  <c r="S38" i="51" s="1"/>
  <c r="AA37" i="51"/>
  <c r="G37" i="51" s="1"/>
  <c r="W37" i="51"/>
  <c r="Q37" i="51"/>
  <c r="K37" i="51"/>
  <c r="AA36" i="51"/>
  <c r="Y36" i="51"/>
  <c r="W36" i="51"/>
  <c r="U36" i="51"/>
  <c r="Q36" i="51"/>
  <c r="M36" i="51"/>
  <c r="K36" i="51"/>
  <c r="I36" i="51"/>
  <c r="G36" i="51"/>
  <c r="S36" i="51" s="1"/>
  <c r="AA35" i="51"/>
  <c r="G35" i="51" s="1"/>
  <c r="W35" i="51"/>
  <c r="Q35" i="51"/>
  <c r="K35" i="51"/>
  <c r="AA34" i="51"/>
  <c r="Y34" i="51"/>
  <c r="W34" i="51"/>
  <c r="U34" i="51"/>
  <c r="Q34" i="51"/>
  <c r="M34" i="51"/>
  <c r="K34" i="51"/>
  <c r="I34" i="51"/>
  <c r="G34" i="51"/>
  <c r="S34" i="51" s="1"/>
  <c r="AA33" i="51"/>
  <c r="G33" i="51" s="1"/>
  <c r="W33" i="51"/>
  <c r="Q33" i="51"/>
  <c r="K33" i="51"/>
  <c r="AA32" i="51"/>
  <c r="G32" i="51" s="1"/>
  <c r="S32" i="51" s="1"/>
  <c r="W32" i="51"/>
  <c r="Q32" i="51"/>
  <c r="M32" i="51"/>
  <c r="K32" i="51"/>
  <c r="AA31" i="51"/>
  <c r="W31" i="51"/>
  <c r="Q31" i="51"/>
  <c r="K31" i="51"/>
  <c r="G31" i="51"/>
  <c r="AA30" i="51"/>
  <c r="W30" i="51"/>
  <c r="U30" i="51"/>
  <c r="Y30" i="51" s="1"/>
  <c r="Q30" i="51"/>
  <c r="M30" i="51"/>
  <c r="K30" i="51"/>
  <c r="I30" i="51"/>
  <c r="O30" i="51" s="1"/>
  <c r="G30" i="51"/>
  <c r="S30" i="51" s="1"/>
  <c r="AA29" i="51"/>
  <c r="W29" i="51"/>
  <c r="Q29" i="51"/>
  <c r="K29" i="51"/>
  <c r="G29" i="51"/>
  <c r="AA28" i="51"/>
  <c r="W28" i="51"/>
  <c r="U28" i="51"/>
  <c r="Y28" i="51" s="1"/>
  <c r="Q28" i="51"/>
  <c r="M28" i="51"/>
  <c r="K28" i="51"/>
  <c r="I28" i="51"/>
  <c r="O28" i="51" s="1"/>
  <c r="G28" i="51"/>
  <c r="S28" i="51" s="1"/>
  <c r="AA27" i="51"/>
  <c r="W27" i="51"/>
  <c r="Q27" i="51"/>
  <c r="K27" i="51"/>
  <c r="G27" i="51"/>
  <c r="AA26" i="51"/>
  <c r="W26" i="51"/>
  <c r="U26" i="51"/>
  <c r="Y26" i="51" s="1"/>
  <c r="Q26" i="51"/>
  <c r="M26" i="51"/>
  <c r="K26" i="51"/>
  <c r="I26" i="51"/>
  <c r="O26" i="51" s="1"/>
  <c r="G26" i="51"/>
  <c r="S26" i="51" s="1"/>
  <c r="AA25" i="51"/>
  <c r="W25" i="51"/>
  <c r="Q25" i="51"/>
  <c r="K25" i="51"/>
  <c r="G25" i="51"/>
  <c r="AA24" i="51"/>
  <c r="W24" i="51"/>
  <c r="U24" i="51"/>
  <c r="Y24" i="51" s="1"/>
  <c r="Q24" i="51"/>
  <c r="M24" i="51"/>
  <c r="K24" i="51"/>
  <c r="I24" i="51"/>
  <c r="O24" i="51" s="1"/>
  <c r="G24" i="51"/>
  <c r="S24" i="51" s="1"/>
  <c r="AA23" i="51"/>
  <c r="W23" i="51"/>
  <c r="Q23" i="51"/>
  <c r="K23" i="51"/>
  <c r="G23" i="51"/>
  <c r="AA22" i="51"/>
  <c r="W22" i="51"/>
  <c r="U22" i="51"/>
  <c r="Y22" i="51" s="1"/>
  <c r="Q22" i="51"/>
  <c r="M22" i="51"/>
  <c r="K22" i="51"/>
  <c r="I22" i="51"/>
  <c r="O22" i="51" s="1"/>
  <c r="G22" i="51"/>
  <c r="S22" i="51" s="1"/>
  <c r="AA21" i="51"/>
  <c r="W21" i="51"/>
  <c r="Q21" i="51"/>
  <c r="K21" i="51"/>
  <c r="G21" i="51"/>
  <c r="AA20" i="51"/>
  <c r="W20" i="51"/>
  <c r="U20" i="51"/>
  <c r="Y20" i="51" s="1"/>
  <c r="Q20" i="51"/>
  <c r="M20" i="51"/>
  <c r="K20" i="51"/>
  <c r="I20" i="51"/>
  <c r="O20" i="51" s="1"/>
  <c r="G20" i="51"/>
  <c r="S20" i="51" s="1"/>
  <c r="AA19" i="51"/>
  <c r="W19" i="51"/>
  <c r="Q19" i="51"/>
  <c r="K19" i="51"/>
  <c r="G19" i="51"/>
  <c r="AA18" i="51"/>
  <c r="W18" i="51"/>
  <c r="U18" i="51"/>
  <c r="Y18" i="51" s="1"/>
  <c r="Q18" i="51"/>
  <c r="M18" i="51"/>
  <c r="K18" i="51"/>
  <c r="I18" i="51"/>
  <c r="O18" i="51" s="1"/>
  <c r="G18" i="51"/>
  <c r="S18" i="51" s="1"/>
  <c r="AA17" i="51"/>
  <c r="W17" i="51"/>
  <c r="Q17" i="51"/>
  <c r="K17" i="51"/>
  <c r="G17" i="51"/>
  <c r="AA16" i="51"/>
  <c r="W16" i="51"/>
  <c r="U16" i="51"/>
  <c r="Y16" i="51" s="1"/>
  <c r="Q16" i="51"/>
  <c r="M16" i="51"/>
  <c r="K16" i="51"/>
  <c r="I16" i="51"/>
  <c r="O16" i="51" s="1"/>
  <c r="G16" i="51"/>
  <c r="S16" i="51" s="1"/>
  <c r="AA15" i="51"/>
  <c r="W15" i="51"/>
  <c r="Q15" i="51"/>
  <c r="K15" i="51"/>
  <c r="G15" i="51"/>
  <c r="AA14" i="51"/>
  <c r="W14" i="51"/>
  <c r="U14" i="51"/>
  <c r="Y14" i="51" s="1"/>
  <c r="Q14" i="51"/>
  <c r="M14" i="51"/>
  <c r="K14" i="51"/>
  <c r="I14" i="51"/>
  <c r="O14" i="51" s="1"/>
  <c r="G14" i="51"/>
  <c r="S14" i="51" s="1"/>
  <c r="AA13" i="51"/>
  <c r="W13" i="51"/>
  <c r="Q13" i="51"/>
  <c r="K13" i="51"/>
  <c r="G13" i="51"/>
  <c r="AA12" i="51"/>
  <c r="W12" i="51"/>
  <c r="U12" i="51"/>
  <c r="Q12" i="51"/>
  <c r="M12" i="51"/>
  <c r="K12" i="51"/>
  <c r="G12" i="51"/>
  <c r="S12" i="51" s="1"/>
  <c r="AA11" i="51"/>
  <c r="AA59" i="51" s="1"/>
  <c r="K11" i="51"/>
  <c r="G11" i="51"/>
  <c r="U64" i="51" l="1"/>
  <c r="S64" i="51"/>
  <c r="Y64" i="51" s="1"/>
  <c r="U39" i="51"/>
  <c r="M39" i="51"/>
  <c r="I39" i="51"/>
  <c r="O39" i="51" s="1"/>
  <c r="S39" i="51"/>
  <c r="Y39" i="51" s="1"/>
  <c r="I33" i="51"/>
  <c r="U33" i="51"/>
  <c r="M33" i="51"/>
  <c r="S33" i="51"/>
  <c r="I41" i="51"/>
  <c r="U41" i="51"/>
  <c r="M41" i="51"/>
  <c r="S41" i="51"/>
  <c r="U35" i="51"/>
  <c r="M35" i="51"/>
  <c r="I35" i="51"/>
  <c r="O35" i="51" s="1"/>
  <c r="S35" i="51"/>
  <c r="Y35" i="51" s="1"/>
  <c r="U43" i="51"/>
  <c r="M43" i="51"/>
  <c r="I43" i="51"/>
  <c r="O43" i="51" s="1"/>
  <c r="S43" i="51"/>
  <c r="Y43" i="51" s="1"/>
  <c r="U47" i="51"/>
  <c r="M47" i="51"/>
  <c r="I47" i="51"/>
  <c r="O47" i="51" s="1"/>
  <c r="S47" i="51"/>
  <c r="Y47" i="51" s="1"/>
  <c r="Y12" i="51"/>
  <c r="I37" i="51"/>
  <c r="U37" i="51"/>
  <c r="Y37" i="51" s="1"/>
  <c r="M37" i="51"/>
  <c r="S37" i="51"/>
  <c r="I49" i="51"/>
  <c r="U49" i="51"/>
  <c r="M49" i="51"/>
  <c r="S49" i="51"/>
  <c r="G59" i="51"/>
  <c r="I13" i="51"/>
  <c r="O13" i="51" s="1"/>
  <c r="U13" i="51"/>
  <c r="M13" i="51"/>
  <c r="S13" i="51"/>
  <c r="Y13" i="51" s="1"/>
  <c r="U15" i="51"/>
  <c r="Y15" i="51" s="1"/>
  <c r="M15" i="51"/>
  <c r="I15" i="51"/>
  <c r="S15" i="51"/>
  <c r="I17" i="51"/>
  <c r="O17" i="51" s="1"/>
  <c r="U17" i="51"/>
  <c r="Y17" i="51" s="1"/>
  <c r="M17" i="51"/>
  <c r="S17" i="51"/>
  <c r="U19" i="51"/>
  <c r="M19" i="51"/>
  <c r="I19" i="51"/>
  <c r="S19" i="51"/>
  <c r="I21" i="51"/>
  <c r="O21" i="51" s="1"/>
  <c r="U21" i="51"/>
  <c r="M21" i="51"/>
  <c r="S21" i="51"/>
  <c r="Y21" i="51" s="1"/>
  <c r="U23" i="51"/>
  <c r="Y23" i="51" s="1"/>
  <c r="M23" i="51"/>
  <c r="I23" i="51"/>
  <c r="S23" i="51"/>
  <c r="I25" i="51"/>
  <c r="O25" i="51" s="1"/>
  <c r="U25" i="51"/>
  <c r="Y25" i="51" s="1"/>
  <c r="M25" i="51"/>
  <c r="S25" i="51"/>
  <c r="U27" i="51"/>
  <c r="M27" i="51"/>
  <c r="I27" i="51"/>
  <c r="S27" i="51"/>
  <c r="I29" i="51"/>
  <c r="O29" i="51" s="1"/>
  <c r="U29" i="51"/>
  <c r="M29" i="51"/>
  <c r="S29" i="51"/>
  <c r="Y29" i="51" s="1"/>
  <c r="U31" i="51"/>
  <c r="Y31" i="51" s="1"/>
  <c r="M31" i="51"/>
  <c r="I31" i="51"/>
  <c r="S31" i="51"/>
  <c r="I45" i="51"/>
  <c r="O45" i="51" s="1"/>
  <c r="U45" i="51"/>
  <c r="Y45" i="51" s="1"/>
  <c r="M45" i="51"/>
  <c r="S45" i="51"/>
  <c r="U55" i="51"/>
  <c r="M55" i="51"/>
  <c r="I55" i="51"/>
  <c r="O55" i="51" s="1"/>
  <c r="S55" i="51"/>
  <c r="Y55" i="51" s="1"/>
  <c r="I57" i="51"/>
  <c r="O57" i="51" s="1"/>
  <c r="U57" i="51"/>
  <c r="M57" i="51"/>
  <c r="S57" i="51"/>
  <c r="U62" i="51"/>
  <c r="U70" i="51" s="1"/>
  <c r="M62" i="51"/>
  <c r="G70" i="51"/>
  <c r="I62" i="51"/>
  <c r="S62" i="51"/>
  <c r="I64" i="51"/>
  <c r="M64" i="51"/>
  <c r="U66" i="51"/>
  <c r="M66" i="51"/>
  <c r="I66" i="51"/>
  <c r="O66" i="51" s="1"/>
  <c r="S66" i="51"/>
  <c r="Y66" i="51" s="1"/>
  <c r="I68" i="51"/>
  <c r="U68" i="51"/>
  <c r="M68" i="51"/>
  <c r="S68" i="51"/>
  <c r="Y68" i="51" s="1"/>
  <c r="I11" i="51"/>
  <c r="S11" i="51"/>
  <c r="W59" i="51"/>
  <c r="I53" i="51"/>
  <c r="O53" i="51" s="1"/>
  <c r="U53" i="51"/>
  <c r="M53" i="51"/>
  <c r="S53" i="51"/>
  <c r="Y53" i="51" s="1"/>
  <c r="Q59" i="51"/>
  <c r="K59" i="51"/>
  <c r="U11" i="51"/>
  <c r="I12" i="51"/>
  <c r="O12" i="51" s="1"/>
  <c r="Y33" i="51"/>
  <c r="Y41" i="51"/>
  <c r="Y49" i="51"/>
  <c r="M11" i="51"/>
  <c r="Y19" i="51"/>
  <c r="Y27" i="51"/>
  <c r="I32" i="51"/>
  <c r="O32" i="51" s="1"/>
  <c r="U32" i="51"/>
  <c r="Y32" i="51" s="1"/>
  <c r="O34" i="51"/>
  <c r="O36" i="51"/>
  <c r="O38" i="51"/>
  <c r="O40" i="51"/>
  <c r="O42" i="51"/>
  <c r="O44" i="51"/>
  <c r="I46" i="51"/>
  <c r="O46" i="51" s="1"/>
  <c r="U46" i="51"/>
  <c r="Y46" i="51" s="1"/>
  <c r="O48" i="51"/>
  <c r="O50" i="51"/>
  <c r="M51" i="51"/>
  <c r="I51" i="51"/>
  <c r="Y57" i="51"/>
  <c r="Y62" i="51"/>
  <c r="Y70" i="51" l="1"/>
  <c r="M59" i="51"/>
  <c r="S70" i="51"/>
  <c r="I70" i="51"/>
  <c r="O62" i="51"/>
  <c r="U59" i="51"/>
  <c r="S59" i="51"/>
  <c r="Y11" i="51"/>
  <c r="Y59" i="51" s="1"/>
  <c r="O49" i="51"/>
  <c r="O37" i="51"/>
  <c r="O51" i="51"/>
  <c r="I59" i="51"/>
  <c r="O11" i="51"/>
  <c r="O68" i="51"/>
  <c r="O64" i="51"/>
  <c r="M70" i="51"/>
  <c r="O31" i="51"/>
  <c r="O27" i="51"/>
  <c r="O23" i="51"/>
  <c r="O19" i="51"/>
  <c r="O15" i="51"/>
  <c r="O41" i="51"/>
  <c r="O33" i="51"/>
  <c r="O59" i="51" l="1"/>
  <c r="O70" i="51"/>
  <c r="N36" i="4" l="1"/>
  <c r="G29" i="4" l="1"/>
  <c r="I29" i="4"/>
  <c r="G30" i="4"/>
  <c r="I30" i="4"/>
  <c r="G31" i="4"/>
  <c r="I31" i="4"/>
  <c r="G32" i="4"/>
  <c r="I32" i="4"/>
  <c r="G33" i="4"/>
  <c r="I33" i="4"/>
  <c r="G34" i="4"/>
  <c r="I34" i="4"/>
  <c r="G35" i="4"/>
  <c r="I35" i="4"/>
  <c r="E35" i="4"/>
  <c r="E29" i="4"/>
  <c r="E33" i="4" l="1"/>
  <c r="C18" i="4"/>
  <c r="E18" i="4"/>
  <c r="E31" i="4"/>
  <c r="G14" i="4"/>
  <c r="I14" i="4" s="1"/>
  <c r="E36" i="4" l="1"/>
  <c r="E34" i="4"/>
  <c r="E32" i="4"/>
  <c r="E30" i="4"/>
  <c r="E28" i="4"/>
  <c r="G36" i="4"/>
  <c r="G28" i="4"/>
  <c r="M9" i="18" l="1"/>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8" i="18"/>
  <c r="V47" i="2" l="1"/>
  <c r="F46" i="18"/>
  <c r="C24" i="17"/>
  <c r="U24" i="17" s="1"/>
  <c r="C15" i="17"/>
  <c r="K15" i="17" s="1"/>
  <c r="V22" i="17"/>
  <c r="L22" i="17"/>
  <c r="U15" i="17"/>
  <c r="D15" i="17"/>
  <c r="V13" i="17"/>
  <c r="V15" i="17" s="1"/>
  <c r="L13" i="17"/>
  <c r="L15" i="17" s="1"/>
  <c r="K24" i="17" l="1"/>
  <c r="L24" i="17" s="1"/>
  <c r="V24" i="17"/>
  <c r="D24" i="17"/>
  <c r="AF41" i="18" l="1"/>
  <c r="AF21" i="18"/>
  <c r="AF18" i="18"/>
  <c r="I36" i="4" l="1"/>
  <c r="I44" i="4"/>
  <c r="I43" i="4"/>
  <c r="E37" i="4" l="1"/>
  <c r="C15" i="4" l="1"/>
  <c r="C16" i="4"/>
  <c r="C17" i="4"/>
  <c r="C19" i="4"/>
  <c r="C20" i="4"/>
  <c r="C21" i="4"/>
  <c r="C22" i="4"/>
  <c r="C23" i="4"/>
  <c r="C24" i="4"/>
  <c r="C13" i="4"/>
  <c r="E25" i="4" l="1"/>
  <c r="AH24" i="2" l="1"/>
  <c r="J24" i="2"/>
  <c r="E9" i="33" l="1"/>
  <c r="E10" i="33" s="1"/>
  <c r="F9" i="33" s="1"/>
  <c r="G9" i="33" l="1"/>
  <c r="F10" i="33"/>
  <c r="J14" i="2" l="1"/>
  <c r="P14" i="2"/>
  <c r="V14" i="2"/>
  <c r="AF14" i="2"/>
  <c r="AJ14" i="2"/>
  <c r="F14" i="2" s="1"/>
  <c r="L14" i="2" s="1"/>
  <c r="D31" i="2"/>
  <c r="T14" i="2" l="1"/>
  <c r="H14" i="2"/>
  <c r="R14" i="2"/>
  <c r="X14" i="2" s="1"/>
  <c r="N14" i="2" l="1"/>
  <c r="D29" i="2"/>
  <c r="AF12" i="2"/>
  <c r="Z12" i="2"/>
  <c r="V12" i="2"/>
  <c r="P12" i="2"/>
  <c r="J12" i="2"/>
  <c r="J29" i="2" l="1"/>
  <c r="G13" i="4"/>
  <c r="AJ12" i="2"/>
  <c r="P29" i="2"/>
  <c r="V29" i="2"/>
  <c r="F12" i="2" l="1"/>
  <c r="L12" i="2" s="1"/>
  <c r="T12" i="2" l="1"/>
  <c r="H12" i="2"/>
  <c r="R12" i="2"/>
  <c r="F29" i="2"/>
  <c r="R29" i="2" l="1"/>
  <c r="X12" i="2"/>
  <c r="T29" i="2"/>
  <c r="L29" i="2"/>
  <c r="H29" i="2"/>
  <c r="N12" i="2"/>
  <c r="N29" i="2" l="1"/>
  <c r="X29" i="2"/>
  <c r="E44" i="33" l="1"/>
  <c r="E45" i="33"/>
  <c r="E39" i="33"/>
  <c r="E40" i="33"/>
  <c r="E36" i="33"/>
  <c r="E35" i="33"/>
  <c r="E32" i="33"/>
  <c r="E33" i="33" s="1"/>
  <c r="E29" i="33"/>
  <c r="E26" i="33"/>
  <c r="E22" i="33"/>
  <c r="E23" i="33"/>
  <c r="E18" i="33"/>
  <c r="E19" i="33" s="1"/>
  <c r="E15" i="33"/>
  <c r="E16" i="33" s="1"/>
  <c r="E41" i="33" l="1"/>
  <c r="F39" i="33" s="1"/>
  <c r="G39" i="33" s="1"/>
  <c r="Z21" i="2" s="1"/>
  <c r="G23" i="4" s="1"/>
  <c r="I23" i="4" s="1"/>
  <c r="F32" i="33"/>
  <c r="E37" i="33"/>
  <c r="F35" i="33" s="1"/>
  <c r="G35" i="33" s="1"/>
  <c r="Z20" i="2" s="1"/>
  <c r="G22" i="4" s="1"/>
  <c r="F18" i="33"/>
  <c r="E27" i="33"/>
  <c r="F26" i="33" s="1"/>
  <c r="E30" i="33"/>
  <c r="F29" i="33" s="1"/>
  <c r="F15" i="33"/>
  <c r="F30" i="33" l="1"/>
  <c r="G29" i="33"/>
  <c r="Z18" i="2" s="1"/>
  <c r="G20" i="4" s="1"/>
  <c r="F27" i="33"/>
  <c r="G26" i="33"/>
  <c r="Z17" i="2" s="1"/>
  <c r="G19" i="4" s="1"/>
  <c r="F19" i="33"/>
  <c r="G18" i="33"/>
  <c r="Z15" i="2" s="1"/>
  <c r="G17" i="4" s="1"/>
  <c r="F16" i="33"/>
  <c r="G15" i="33"/>
  <c r="Z14" i="2" s="1"/>
  <c r="G16" i="4" s="1"/>
  <c r="F33" i="33"/>
  <c r="G32" i="33"/>
  <c r="Z19" i="2" s="1"/>
  <c r="G21" i="4" s="1"/>
  <c r="F40" i="33"/>
  <c r="F36" i="33"/>
  <c r="F37" i="33" s="1"/>
  <c r="H31" i="2" l="1"/>
  <c r="P31" i="2"/>
  <c r="L31" i="2"/>
  <c r="V31" i="2"/>
  <c r="J31" i="2"/>
  <c r="R31" i="2"/>
  <c r="T31" i="2"/>
  <c r="F31" i="2"/>
  <c r="F41" i="33"/>
  <c r="X31" i="2" l="1"/>
  <c r="N31" i="2"/>
  <c r="D32" i="2"/>
  <c r="D33" i="2"/>
  <c r="D34" i="2"/>
  <c r="D35" i="2"/>
  <c r="D36" i="2"/>
  <c r="D37" i="2"/>
  <c r="D38" i="2"/>
  <c r="D39" i="2"/>
  <c r="C36" i="43" l="1"/>
  <c r="B36" i="43"/>
  <c r="C35" i="43"/>
  <c r="C37" i="43" s="1"/>
  <c r="B35" i="43"/>
  <c r="B37" i="43" s="1"/>
  <c r="C19" i="7" l="1"/>
  <c r="C18" i="7"/>
  <c r="C17" i="7"/>
  <c r="C16" i="7"/>
  <c r="K100" i="31"/>
  <c r="K99" i="31"/>
  <c r="K98" i="31"/>
  <c r="K97" i="31"/>
  <c r="K96" i="31"/>
  <c r="K93" i="31"/>
  <c r="K92" i="31"/>
  <c r="K91" i="31"/>
  <c r="K90" i="31"/>
  <c r="K89" i="31"/>
  <c r="K88" i="31"/>
  <c r="K87" i="31"/>
  <c r="K82" i="31"/>
  <c r="K81" i="31"/>
  <c r="K80" i="31"/>
  <c r="K79" i="31"/>
  <c r="K78" i="31"/>
  <c r="K77" i="31"/>
  <c r="K76" i="31"/>
  <c r="K75" i="31"/>
  <c r="K74" i="31"/>
  <c r="K71" i="31"/>
  <c r="K70" i="31"/>
  <c r="K69" i="31"/>
  <c r="K68" i="31"/>
  <c r="K67" i="31"/>
  <c r="K66" i="31"/>
  <c r="K65" i="31"/>
  <c r="K62" i="31"/>
  <c r="K61" i="31"/>
  <c r="K60" i="31"/>
  <c r="K59" i="31"/>
  <c r="K58" i="31"/>
  <c r="K57" i="31"/>
  <c r="K56" i="31"/>
  <c r="K55" i="31"/>
  <c r="K54" i="31"/>
  <c r="K53" i="31"/>
  <c r="K52" i="31"/>
  <c r="K51" i="31"/>
  <c r="K50" i="31"/>
  <c r="J100" i="31"/>
  <c r="J99" i="31"/>
  <c r="J98" i="31"/>
  <c r="J97" i="31"/>
  <c r="J96" i="31"/>
  <c r="J94" i="31"/>
  <c r="J93" i="31"/>
  <c r="J92" i="31"/>
  <c r="J91" i="31"/>
  <c r="J90" i="31"/>
  <c r="J89" i="31"/>
  <c r="J88" i="31"/>
  <c r="J87" i="31"/>
  <c r="J85" i="31"/>
  <c r="J84" i="31"/>
  <c r="J83" i="31"/>
  <c r="J82" i="31"/>
  <c r="J81" i="31"/>
  <c r="J80" i="31"/>
  <c r="J79" i="31"/>
  <c r="J78" i="31"/>
  <c r="J77" i="31"/>
  <c r="J76" i="31"/>
  <c r="J75" i="31"/>
  <c r="J74" i="31"/>
  <c r="J72" i="31"/>
  <c r="J71" i="31"/>
  <c r="J70" i="31"/>
  <c r="J69" i="31"/>
  <c r="J68" i="31"/>
  <c r="J67" i="31"/>
  <c r="J66" i="31"/>
  <c r="J65" i="31"/>
  <c r="J63" i="31"/>
  <c r="J62" i="31"/>
  <c r="J61" i="31"/>
  <c r="J60" i="31"/>
  <c r="J59" i="31"/>
  <c r="J58" i="31"/>
  <c r="J57" i="31"/>
  <c r="J56" i="31"/>
  <c r="J55" i="31"/>
  <c r="J54" i="31"/>
  <c r="J53" i="31"/>
  <c r="J52" i="3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I101" i="31"/>
  <c r="I100" i="31"/>
  <c r="I99" i="31"/>
  <c r="I98" i="31"/>
  <c r="I97" i="31"/>
  <c r="I96" i="31"/>
  <c r="I95" i="31"/>
  <c r="I94" i="31"/>
  <c r="I93" i="31"/>
  <c r="I92" i="31"/>
  <c r="I91" i="31"/>
  <c r="I90" i="31"/>
  <c r="I89" i="31"/>
  <c r="I88" i="31"/>
  <c r="I87" i="31"/>
  <c r="I86" i="31"/>
  <c r="I85" i="31"/>
  <c r="I84" i="31"/>
  <c r="I83" i="31"/>
  <c r="I82" i="31"/>
  <c r="I81" i="31"/>
  <c r="I80" i="31"/>
  <c r="I79" i="31"/>
  <c r="I78" i="31"/>
  <c r="I77" i="31"/>
  <c r="I76" i="31"/>
  <c r="I75" i="31"/>
  <c r="I74" i="31"/>
  <c r="I73" i="31"/>
  <c r="I66" i="31"/>
  <c r="I67" i="31"/>
  <c r="I68" i="31"/>
  <c r="I69" i="31"/>
  <c r="I70" i="31"/>
  <c r="I71" i="31"/>
  <c r="I72" i="31"/>
  <c r="I65"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18" i="31"/>
  <c r="I3" i="31"/>
  <c r="I4" i="31"/>
  <c r="I5" i="31"/>
  <c r="I6" i="31"/>
  <c r="I7" i="31"/>
  <c r="I8" i="31"/>
  <c r="I9" i="31"/>
  <c r="I10" i="31"/>
  <c r="I11" i="31"/>
  <c r="I12" i="31"/>
  <c r="I13" i="31"/>
  <c r="I14" i="31"/>
  <c r="I15" i="31"/>
  <c r="I16" i="31"/>
  <c r="I17" i="31"/>
  <c r="I2"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2" i="31"/>
  <c r="J22" i="2" l="1"/>
  <c r="P22" i="2"/>
  <c r="V22" i="2"/>
  <c r="AF22" i="2"/>
  <c r="AJ22" i="2" s="1"/>
  <c r="F22" i="2" s="1"/>
  <c r="L22" i="2" s="1"/>
  <c r="C12" i="7"/>
  <c r="C11" i="7"/>
  <c r="H22" i="2" l="1"/>
  <c r="R22" i="2"/>
  <c r="T22" i="2"/>
  <c r="K83" i="31"/>
  <c r="K48" i="31"/>
  <c r="K47" i="31"/>
  <c r="K46" i="31"/>
  <c r="K45" i="31"/>
  <c r="K44" i="31"/>
  <c r="K43" i="31"/>
  <c r="K42" i="31"/>
  <c r="K41" i="31"/>
  <c r="K40" i="31"/>
  <c r="K39" i="31"/>
  <c r="K38" i="31"/>
  <c r="K37" i="31"/>
  <c r="K36" i="31"/>
  <c r="K35" i="31"/>
  <c r="K34" i="31"/>
  <c r="K33" i="31"/>
  <c r="K32" i="31"/>
  <c r="K31" i="31"/>
  <c r="K30" i="31"/>
  <c r="K29" i="31"/>
  <c r="K28" i="31"/>
  <c r="K27" i="31"/>
  <c r="K26" i="31"/>
  <c r="K25" i="31"/>
  <c r="K24" i="31"/>
  <c r="K23" i="31"/>
  <c r="K22" i="31"/>
  <c r="K21" i="31"/>
  <c r="K20" i="31"/>
  <c r="K19" i="31"/>
  <c r="K18" i="31"/>
  <c r="K15" i="31"/>
  <c r="K14" i="31"/>
  <c r="K13" i="31"/>
  <c r="K12" i="31"/>
  <c r="K11" i="31"/>
  <c r="K10" i="31"/>
  <c r="K9" i="31"/>
  <c r="K8" i="31"/>
  <c r="K7" i="31"/>
  <c r="K6" i="31"/>
  <c r="K5" i="31"/>
  <c r="K4" i="31"/>
  <c r="K3" i="31"/>
  <c r="K2" i="31"/>
  <c r="J16" i="31"/>
  <c r="J15" i="31"/>
  <c r="J14" i="31"/>
  <c r="J13" i="31"/>
  <c r="J12" i="31"/>
  <c r="J11" i="31"/>
  <c r="J10" i="31"/>
  <c r="J9" i="31"/>
  <c r="J8" i="31"/>
  <c r="J7" i="31"/>
  <c r="J6" i="31"/>
  <c r="J5" i="31"/>
  <c r="J4" i="31"/>
  <c r="J3" i="31"/>
  <c r="J2" i="31"/>
  <c r="E18" i="5"/>
  <c r="E19" i="5"/>
  <c r="E20" i="5"/>
  <c r="E21" i="5"/>
  <c r="E22" i="5"/>
  <c r="E17" i="5"/>
  <c r="E14" i="5"/>
  <c r="E13" i="5"/>
  <c r="E12" i="5"/>
  <c r="E11" i="5"/>
  <c r="E10" i="5"/>
  <c r="E9" i="5"/>
  <c r="E59" i="36"/>
  <c r="F59" i="36" s="1"/>
  <c r="D59" i="36"/>
  <c r="F58" i="36"/>
  <c r="F57" i="36"/>
  <c r="F56" i="36"/>
  <c r="F55" i="36"/>
  <c r="E52" i="36"/>
  <c r="D52" i="36"/>
  <c r="F52" i="36" s="1"/>
  <c r="F51" i="36"/>
  <c r="F50" i="36"/>
  <c r="F49" i="36"/>
  <c r="F46" i="36"/>
  <c r="E46" i="36"/>
  <c r="D46" i="36"/>
  <c r="F45" i="36"/>
  <c r="F44" i="36"/>
  <c r="F43" i="36"/>
  <c r="F42" i="36"/>
  <c r="E39" i="36"/>
  <c r="F39" i="36" s="1"/>
  <c r="D39" i="36"/>
  <c r="F38" i="36"/>
  <c r="F37" i="36"/>
  <c r="F36" i="36"/>
  <c r="E33" i="36"/>
  <c r="D33" i="36"/>
  <c r="F33" i="36" s="1"/>
  <c r="F32" i="36"/>
  <c r="F31" i="36"/>
  <c r="F30" i="36"/>
  <c r="E27" i="36"/>
  <c r="F27" i="36" s="1"/>
  <c r="D27" i="36"/>
  <c r="F26" i="36"/>
  <c r="F25" i="36"/>
  <c r="F24" i="36"/>
  <c r="F23" i="36"/>
  <c r="F22" i="36"/>
  <c r="F21" i="36"/>
  <c r="F20" i="36"/>
  <c r="F19" i="36"/>
  <c r="F18" i="36"/>
  <c r="E15" i="36"/>
  <c r="E61" i="36" s="1"/>
  <c r="D15" i="36"/>
  <c r="F14" i="36"/>
  <c r="F13" i="36"/>
  <c r="F12" i="36"/>
  <c r="F11" i="36"/>
  <c r="F10" i="36"/>
  <c r="F9" i="36"/>
  <c r="F8" i="36"/>
  <c r="F7" i="36"/>
  <c r="X22" i="2" l="1"/>
  <c r="N22" i="2"/>
  <c r="F15" i="36"/>
  <c r="D61" i="36"/>
  <c r="G9" i="5" l="1"/>
  <c r="F61" i="36"/>
  <c r="J42" i="18" l="1"/>
  <c r="AD42" i="18"/>
  <c r="AH42" i="18" s="1"/>
  <c r="F42" i="18" s="1"/>
  <c r="L42" i="18" s="1"/>
  <c r="J43" i="18"/>
  <c r="AD43" i="18"/>
  <c r="AH43" i="18" s="1"/>
  <c r="F43" i="18" s="1"/>
  <c r="L43" i="18" s="1"/>
  <c r="J38" i="18"/>
  <c r="AD38" i="18"/>
  <c r="AH38" i="18" s="1"/>
  <c r="F38" i="18" s="1"/>
  <c r="L38" i="18" s="1"/>
  <c r="R38" i="18" l="1"/>
  <c r="R42" i="18"/>
  <c r="T42" i="18"/>
  <c r="H42" i="18"/>
  <c r="H43" i="18"/>
  <c r="R43" i="18"/>
  <c r="T43" i="18"/>
  <c r="T38" i="18"/>
  <c r="H38" i="18"/>
  <c r="A1" i="18"/>
  <c r="A3" i="18"/>
  <c r="AD9" i="18"/>
  <c r="AH9" i="18" s="1"/>
  <c r="AD13" i="18"/>
  <c r="AH13" i="18" s="1"/>
  <c r="AD14" i="18"/>
  <c r="AH14" i="18" s="1"/>
  <c r="AD16" i="18"/>
  <c r="AH16" i="18" s="1"/>
  <c r="AD17" i="18"/>
  <c r="AH17" i="18" s="1"/>
  <c r="AD24" i="18"/>
  <c r="AH24" i="18" s="1"/>
  <c r="AD25" i="18"/>
  <c r="AH25" i="18" s="1"/>
  <c r="AD26" i="18"/>
  <c r="AH26" i="18" s="1"/>
  <c r="AD27" i="18"/>
  <c r="AH27" i="18" s="1"/>
  <c r="AD30" i="18"/>
  <c r="AH30" i="18" s="1"/>
  <c r="AD31" i="18"/>
  <c r="AH31" i="18" s="1"/>
  <c r="AD32" i="18"/>
  <c r="AH32" i="18" s="1"/>
  <c r="AD33" i="18"/>
  <c r="AH33" i="18" s="1"/>
  <c r="AD34" i="18"/>
  <c r="AH34" i="18" s="1"/>
  <c r="AD36" i="18"/>
  <c r="AH36" i="18" s="1"/>
  <c r="AD41" i="18"/>
  <c r="AH41" i="18" s="1"/>
  <c r="AD39" i="18"/>
  <c r="AH39" i="18" s="1"/>
  <c r="AD40" i="18"/>
  <c r="AH40" i="18" s="1"/>
  <c r="AD10" i="18"/>
  <c r="AH10" i="18" s="1"/>
  <c r="AD11" i="18"/>
  <c r="AH11" i="18" s="1"/>
  <c r="AD21" i="18"/>
  <c r="AH21" i="18" s="1"/>
  <c r="AD22" i="18"/>
  <c r="AH22" i="18" s="1"/>
  <c r="AD28" i="18"/>
  <c r="AH28" i="18" s="1"/>
  <c r="AD29" i="18"/>
  <c r="AH29" i="18" s="1"/>
  <c r="AD37" i="18"/>
  <c r="AH37" i="18" s="1"/>
  <c r="AD12" i="18"/>
  <c r="AH12" i="18" s="1"/>
  <c r="AD15" i="18"/>
  <c r="AH15" i="18" s="1"/>
  <c r="AD18" i="18"/>
  <c r="AH18" i="18" s="1"/>
  <c r="AD19" i="18"/>
  <c r="AH19" i="18" s="1"/>
  <c r="AD20" i="18"/>
  <c r="AH20" i="18" s="1"/>
  <c r="AD23" i="18"/>
  <c r="AH23" i="18" s="1"/>
  <c r="AD35" i="18"/>
  <c r="AH35" i="18" s="1"/>
  <c r="AD8" i="18"/>
  <c r="J9" i="18"/>
  <c r="J13" i="18"/>
  <c r="J14" i="18"/>
  <c r="J16" i="18"/>
  <c r="J17" i="18"/>
  <c r="J24" i="18"/>
  <c r="J25" i="18"/>
  <c r="J26" i="18"/>
  <c r="J27" i="18"/>
  <c r="J30" i="18"/>
  <c r="J31" i="18"/>
  <c r="J32" i="18"/>
  <c r="J33" i="18"/>
  <c r="J34" i="18"/>
  <c r="J36" i="18"/>
  <c r="J41" i="18"/>
  <c r="J39" i="18"/>
  <c r="J40" i="18"/>
  <c r="J10" i="18"/>
  <c r="J11" i="18"/>
  <c r="J21" i="18"/>
  <c r="J22" i="18"/>
  <c r="J28" i="18"/>
  <c r="J29" i="18"/>
  <c r="J37" i="18"/>
  <c r="J12" i="18"/>
  <c r="J15" i="18"/>
  <c r="J18" i="18"/>
  <c r="J19" i="18"/>
  <c r="J20" i="18"/>
  <c r="J23" i="18"/>
  <c r="J35" i="18"/>
  <c r="N43" i="18" l="1"/>
  <c r="N42" i="18"/>
  <c r="N38" i="18"/>
  <c r="E21" i="33" l="1"/>
  <c r="E24" i="33" s="1"/>
  <c r="E43" i="33"/>
  <c r="E12" i="33"/>
  <c r="A1" i="33"/>
  <c r="E46" i="33" l="1"/>
  <c r="F43" i="33" s="1"/>
  <c r="F23" i="33"/>
  <c r="F22" i="33"/>
  <c r="F21" i="33"/>
  <c r="G23" i="33" s="1"/>
  <c r="Z16" i="2" s="1"/>
  <c r="G18" i="4" s="1"/>
  <c r="E13" i="33"/>
  <c r="F12" i="33" s="1"/>
  <c r="F13" i="33" l="1"/>
  <c r="G12" i="33"/>
  <c r="Z13" i="2" s="1"/>
  <c r="G15" i="4" s="1"/>
  <c r="F45" i="33"/>
  <c r="F44" i="33"/>
  <c r="G44" i="33" s="1"/>
  <c r="Z22" i="2" s="1"/>
  <c r="G24" i="4" s="1"/>
  <c r="I24" i="4" s="1"/>
  <c r="F24" i="33"/>
  <c r="F39" i="2" l="1"/>
  <c r="P39" i="2"/>
  <c r="H39" i="2"/>
  <c r="R39" i="2"/>
  <c r="J39" i="2"/>
  <c r="T39" i="2"/>
  <c r="L39" i="2"/>
  <c r="V39" i="2"/>
  <c r="F46" i="33"/>
  <c r="X39" i="2" l="1"/>
  <c r="N39" i="2"/>
  <c r="G11" i="5"/>
  <c r="G12" i="5" l="1"/>
  <c r="G13" i="5"/>
  <c r="G20" i="5"/>
  <c r="G14" i="5"/>
  <c r="G19" i="5"/>
  <c r="G17" i="5"/>
  <c r="G22" i="5"/>
  <c r="G10" i="5"/>
  <c r="G18" i="5"/>
  <c r="G21" i="5"/>
  <c r="F40" i="18" l="1"/>
  <c r="L40" i="18" s="1"/>
  <c r="F39" i="18"/>
  <c r="L39" i="18" s="1"/>
  <c r="F41" i="18"/>
  <c r="L41" i="18" s="1"/>
  <c r="F37" i="18"/>
  <c r="L37" i="18" s="1"/>
  <c r="F36" i="18"/>
  <c r="L36" i="18" s="1"/>
  <c r="F35" i="18"/>
  <c r="L35" i="18" s="1"/>
  <c r="F34" i="18"/>
  <c r="L34" i="18" s="1"/>
  <c r="F33" i="18"/>
  <c r="L33" i="18" s="1"/>
  <c r="F32" i="18"/>
  <c r="L32" i="18" s="1"/>
  <c r="F31" i="18"/>
  <c r="L31" i="18" s="1"/>
  <c r="F30" i="18"/>
  <c r="L30" i="18" s="1"/>
  <c r="F29" i="18"/>
  <c r="L29" i="18" s="1"/>
  <c r="F28" i="18"/>
  <c r="L28" i="18" s="1"/>
  <c r="F27" i="18"/>
  <c r="L27" i="18" s="1"/>
  <c r="F26" i="18"/>
  <c r="L26" i="18" s="1"/>
  <c r="F25" i="18"/>
  <c r="L25" i="18" s="1"/>
  <c r="F24" i="18"/>
  <c r="L24" i="18" s="1"/>
  <c r="F23" i="18"/>
  <c r="L23" i="18" s="1"/>
  <c r="F22" i="18"/>
  <c r="L22" i="18" s="1"/>
  <c r="F21" i="18"/>
  <c r="L21" i="18" s="1"/>
  <c r="F20" i="18"/>
  <c r="L20" i="18" s="1"/>
  <c r="F19" i="18"/>
  <c r="L19" i="18" s="1"/>
  <c r="F18" i="18"/>
  <c r="L18" i="18" s="1"/>
  <c r="F17" i="18"/>
  <c r="L17" i="18" s="1"/>
  <c r="F16" i="18"/>
  <c r="L16" i="18" s="1"/>
  <c r="F15" i="18"/>
  <c r="L15" i="18" s="1"/>
  <c r="F14" i="18"/>
  <c r="L14" i="18" s="1"/>
  <c r="F13" i="18"/>
  <c r="L13" i="18" s="1"/>
  <c r="F12" i="18"/>
  <c r="L12" i="18" s="1"/>
  <c r="F11" i="18"/>
  <c r="L11" i="18" s="1"/>
  <c r="F10" i="18"/>
  <c r="F9" i="18"/>
  <c r="L9" i="18" s="1"/>
  <c r="AH8" i="18"/>
  <c r="F8" i="18" s="1"/>
  <c r="J8" i="18"/>
  <c r="J44" i="18" s="1"/>
  <c r="R40" i="18" l="1"/>
  <c r="T40" i="18"/>
  <c r="H15" i="18"/>
  <c r="H19" i="18"/>
  <c r="H23" i="18"/>
  <c r="H35" i="18"/>
  <c r="H12" i="18"/>
  <c r="H20" i="18"/>
  <c r="H18" i="18"/>
  <c r="H10" i="18"/>
  <c r="L10" i="18"/>
  <c r="H22" i="18"/>
  <c r="H11" i="18"/>
  <c r="H28" i="18"/>
  <c r="H21" i="18"/>
  <c r="H29" i="18"/>
  <c r="H37" i="18"/>
  <c r="H27" i="18"/>
  <c r="H31" i="18"/>
  <c r="H39" i="18"/>
  <c r="H8" i="18"/>
  <c r="L8" i="18"/>
  <c r="L44" i="18" s="1"/>
  <c r="H16" i="18"/>
  <c r="H24" i="18"/>
  <c r="H32" i="18"/>
  <c r="H36" i="18"/>
  <c r="H40" i="18"/>
  <c r="H9" i="18"/>
  <c r="H13" i="18"/>
  <c r="H17" i="18"/>
  <c r="H25" i="18"/>
  <c r="H33" i="18"/>
  <c r="H14" i="18"/>
  <c r="H26" i="18"/>
  <c r="H30" i="18"/>
  <c r="H34" i="18"/>
  <c r="H41" i="18"/>
  <c r="R20" i="18"/>
  <c r="T20" i="18"/>
  <c r="T28" i="18"/>
  <c r="R28" i="18"/>
  <c r="T34" i="18"/>
  <c r="R34" i="18"/>
  <c r="T36" i="18"/>
  <c r="R36" i="18"/>
  <c r="T14" i="18"/>
  <c r="R14" i="18"/>
  <c r="T19" i="18"/>
  <c r="R19" i="18"/>
  <c r="R26" i="18"/>
  <c r="T26" i="18"/>
  <c r="T27" i="18"/>
  <c r="R27" i="18"/>
  <c r="R33" i="18"/>
  <c r="T33" i="18"/>
  <c r="R39" i="18"/>
  <c r="T39" i="18"/>
  <c r="R11" i="18"/>
  <c r="T11" i="18"/>
  <c r="T12" i="18"/>
  <c r="R12" i="18"/>
  <c r="R13" i="18"/>
  <c r="T13" i="18"/>
  <c r="T17" i="18"/>
  <c r="R17" i="18"/>
  <c r="R24" i="18"/>
  <c r="T24" i="18"/>
  <c r="T25" i="18"/>
  <c r="R25" i="18"/>
  <c r="R41" i="18"/>
  <c r="T41" i="18"/>
  <c r="T21" i="18"/>
  <c r="R21" i="18"/>
  <c r="T30" i="18"/>
  <c r="R30" i="18"/>
  <c r="R31" i="18"/>
  <c r="T31" i="18"/>
  <c r="R35" i="18"/>
  <c r="T35" i="18"/>
  <c r="R37" i="18"/>
  <c r="T37" i="18"/>
  <c r="F44" i="18"/>
  <c r="T8" i="18"/>
  <c r="R8" i="18"/>
  <c r="R18" i="18"/>
  <c r="T18" i="18"/>
  <c r="R9" i="18"/>
  <c r="T9" i="18"/>
  <c r="T10" i="18"/>
  <c r="R10" i="18"/>
  <c r="R15" i="18"/>
  <c r="T15" i="18"/>
  <c r="R22" i="18"/>
  <c r="T22" i="18"/>
  <c r="T23" i="18"/>
  <c r="R23" i="18"/>
  <c r="T29" i="18"/>
  <c r="R29" i="18"/>
  <c r="T32" i="18"/>
  <c r="R32" i="18"/>
  <c r="H44" i="18" l="1"/>
  <c r="R44" i="18"/>
  <c r="T44" i="18"/>
  <c r="N25" i="18"/>
  <c r="N16" i="18"/>
  <c r="N34" i="18"/>
  <c r="N22" i="18"/>
  <c r="N18" i="18"/>
  <c r="N15" i="18"/>
  <c r="N17" i="18"/>
  <c r="N12" i="18"/>
  <c r="N27" i="18"/>
  <c r="N19" i="18"/>
  <c r="N40" i="18"/>
  <c r="N30" i="18"/>
  <c r="N21" i="18"/>
  <c r="N8" i="18"/>
  <c r="N26" i="18"/>
  <c r="N29" i="18"/>
  <c r="N23" i="18"/>
  <c r="N10" i="18"/>
  <c r="N9" i="18"/>
  <c r="N35" i="18"/>
  <c r="N41" i="18"/>
  <c r="N13" i="18"/>
  <c r="N14" i="18"/>
  <c r="N36" i="18"/>
  <c r="N32" i="18"/>
  <c r="N37" i="18"/>
  <c r="N31" i="18"/>
  <c r="N24" i="18"/>
  <c r="N11" i="18"/>
  <c r="N39" i="18"/>
  <c r="N33" i="18"/>
  <c r="N28" i="18"/>
  <c r="N20" i="18"/>
  <c r="N44" i="18" l="1"/>
  <c r="D30" i="2"/>
  <c r="A3" i="5" l="1"/>
  <c r="J15" i="2"/>
  <c r="AF15" i="2"/>
  <c r="V48" i="2"/>
  <c r="AJ15" i="2" l="1"/>
  <c r="A1" i="5"/>
  <c r="A1" i="4"/>
  <c r="F15" i="2" l="1"/>
  <c r="L15" i="2" s="1"/>
  <c r="H15" i="2" l="1"/>
  <c r="T15" i="2"/>
  <c r="R15" i="2"/>
  <c r="I22" i="4"/>
  <c r="N15" i="2" l="1"/>
  <c r="C13" i="7"/>
  <c r="D17" i="7" l="1"/>
  <c r="D19" i="7"/>
  <c r="D18" i="7"/>
  <c r="D16" i="7"/>
  <c r="D12" i="7"/>
  <c r="D11" i="7"/>
  <c r="I10" i="5"/>
  <c r="I9" i="5"/>
  <c r="AF13" i="2"/>
  <c r="AJ13" i="2" s="1"/>
  <c r="F13" i="2" s="1"/>
  <c r="L13" i="2" s="1"/>
  <c r="J13" i="2"/>
  <c r="AF16" i="2"/>
  <c r="J16" i="2"/>
  <c r="AF17" i="2"/>
  <c r="J17" i="2"/>
  <c r="AF21" i="2"/>
  <c r="AJ21" i="2" s="1"/>
  <c r="F21" i="2" s="1"/>
  <c r="L21" i="2" s="1"/>
  <c r="J21" i="2"/>
  <c r="AF18" i="2"/>
  <c r="AJ18" i="2" s="1"/>
  <c r="F18" i="2" s="1"/>
  <c r="L18" i="2" s="1"/>
  <c r="J18" i="2"/>
  <c r="J33" i="2" s="1"/>
  <c r="J32" i="2"/>
  <c r="AF19" i="2"/>
  <c r="J19" i="2"/>
  <c r="AF20" i="2"/>
  <c r="J20" i="2"/>
  <c r="H10" i="2"/>
  <c r="A3" i="4"/>
  <c r="AJ16" i="2" l="1"/>
  <c r="AF24" i="2"/>
  <c r="J37" i="2"/>
  <c r="J35" i="2"/>
  <c r="J34" i="2"/>
  <c r="J38" i="2"/>
  <c r="J36" i="2"/>
  <c r="H18" i="2"/>
  <c r="H13" i="2"/>
  <c r="L38" i="2"/>
  <c r="H21" i="2"/>
  <c r="H38" i="2" s="1"/>
  <c r="F38" i="2"/>
  <c r="N46" i="18"/>
  <c r="F47" i="18"/>
  <c r="F32" i="2"/>
  <c r="R18" i="2"/>
  <c r="AJ17" i="2"/>
  <c r="F17" i="2" s="1"/>
  <c r="AJ19" i="2"/>
  <c r="F19" i="2" s="1"/>
  <c r="L19" i="2" s="1"/>
  <c r="V50" i="2"/>
  <c r="X47" i="2" s="1"/>
  <c r="L32" i="2"/>
  <c r="H32" i="2"/>
  <c r="R21" i="2"/>
  <c r="T21" i="2"/>
  <c r="T38" i="2" s="1"/>
  <c r="T13" i="2"/>
  <c r="R13" i="2"/>
  <c r="AJ20" i="2"/>
  <c r="T18" i="2"/>
  <c r="I18" i="5"/>
  <c r="I11" i="5"/>
  <c r="E15" i="5"/>
  <c r="E23" i="5"/>
  <c r="I17" i="5"/>
  <c r="F34" i="2" l="1"/>
  <c r="L17" i="2"/>
  <c r="R38" i="2"/>
  <c r="F16" i="2"/>
  <c r="L16" i="2" s="1"/>
  <c r="AJ24" i="2"/>
  <c r="N38" i="2"/>
  <c r="L36" i="2"/>
  <c r="H19" i="2"/>
  <c r="H36" i="2" s="1"/>
  <c r="F36" i="2"/>
  <c r="L34" i="2"/>
  <c r="H17" i="2"/>
  <c r="H34" i="2" s="1"/>
  <c r="X46" i="18"/>
  <c r="N47" i="18"/>
  <c r="F35" i="2"/>
  <c r="L35" i="2"/>
  <c r="I28" i="4"/>
  <c r="I37" i="4" s="1"/>
  <c r="X48" i="2"/>
  <c r="F47" i="2" s="1"/>
  <c r="F54" i="2" s="1"/>
  <c r="E47" i="2"/>
  <c r="E54" i="2" s="1"/>
  <c r="H35" i="2"/>
  <c r="T17" i="2"/>
  <c r="T34" i="2" s="1"/>
  <c r="R17" i="2"/>
  <c r="N18" i="2"/>
  <c r="N32" i="2"/>
  <c r="R19" i="2"/>
  <c r="N13" i="2"/>
  <c r="N21" i="2"/>
  <c r="T19" i="2"/>
  <c r="I20" i="4"/>
  <c r="I19" i="5"/>
  <c r="I18" i="4"/>
  <c r="F20" i="2"/>
  <c r="L20" i="2" s="1"/>
  <c r="R34" i="2" l="1"/>
  <c r="F24" i="2"/>
  <c r="R16" i="2"/>
  <c r="T16" i="2"/>
  <c r="H16" i="2"/>
  <c r="F33" i="2"/>
  <c r="N34" i="2"/>
  <c r="N36" i="2"/>
  <c r="H20" i="2"/>
  <c r="H37" i="2" s="1"/>
  <c r="L37" i="2"/>
  <c r="F37" i="2"/>
  <c r="I40" i="4"/>
  <c r="H47" i="2"/>
  <c r="J47" i="2"/>
  <c r="N35" i="2"/>
  <c r="N17" i="2"/>
  <c r="N19" i="2"/>
  <c r="R36" i="2"/>
  <c r="I21" i="4"/>
  <c r="T36" i="2"/>
  <c r="I17" i="4"/>
  <c r="T33" i="2"/>
  <c r="R33" i="2"/>
  <c r="R20" i="2"/>
  <c r="T20" i="2"/>
  <c r="I20" i="5"/>
  <c r="I12" i="5"/>
  <c r="I19" i="4"/>
  <c r="T35" i="2"/>
  <c r="R35" i="2"/>
  <c r="J51" i="2" l="1"/>
  <c r="J50" i="2"/>
  <c r="J54" i="2"/>
  <c r="H50" i="2"/>
  <c r="H51" i="2"/>
  <c r="H54" i="2"/>
  <c r="R24" i="2"/>
  <c r="T24" i="2"/>
  <c r="H24" i="2"/>
  <c r="N16" i="2"/>
  <c r="H33" i="2"/>
  <c r="L33" i="2"/>
  <c r="L24" i="2"/>
  <c r="H49" i="2"/>
  <c r="J49" i="2"/>
  <c r="T37" i="2"/>
  <c r="R37" i="2"/>
  <c r="N37" i="2"/>
  <c r="N47" i="2"/>
  <c r="L47" i="2"/>
  <c r="I16" i="4"/>
  <c r="T32" i="2"/>
  <c r="R32" i="2"/>
  <c r="N20" i="2"/>
  <c r="I13" i="4"/>
  <c r="H30" i="2"/>
  <c r="T30" i="2"/>
  <c r="L30" i="2"/>
  <c r="R30" i="2"/>
  <c r="J30" i="2"/>
  <c r="J41" i="2" s="1"/>
  <c r="I15" i="4"/>
  <c r="I21" i="5"/>
  <c r="I13" i="5"/>
  <c r="F30" i="2"/>
  <c r="F41" i="2" s="1"/>
  <c r="L51" i="2" l="1"/>
  <c r="L50" i="2"/>
  <c r="L54" i="2"/>
  <c r="N51" i="2"/>
  <c r="N50" i="2"/>
  <c r="N54" i="2"/>
  <c r="I25" i="4"/>
  <c r="I39" i="4" s="1"/>
  <c r="I41" i="4" s="1"/>
  <c r="L41" i="2"/>
  <c r="R41" i="2"/>
  <c r="T41" i="2"/>
  <c r="N24" i="2"/>
  <c r="N33" i="2"/>
  <c r="H41" i="2"/>
  <c r="L49" i="2"/>
  <c r="N49" i="2"/>
  <c r="H52" i="2"/>
  <c r="H56" i="2" s="1"/>
  <c r="R47" i="2"/>
  <c r="P47" i="2"/>
  <c r="J52" i="2"/>
  <c r="J56" i="2" s="1"/>
  <c r="D9" i="19" s="1"/>
  <c r="E48" i="2"/>
  <c r="E52" i="2" s="1"/>
  <c r="N30" i="2"/>
  <c r="I22" i="5"/>
  <c r="I23" i="5" s="1"/>
  <c r="V8" i="18" s="1"/>
  <c r="I14" i="5"/>
  <c r="I15" i="5" s="1"/>
  <c r="P8" i="18" s="1"/>
  <c r="P40" i="18" l="1"/>
  <c r="X40" i="18" s="1"/>
  <c r="V40" i="18"/>
  <c r="R51" i="2"/>
  <c r="R50" i="2"/>
  <c r="R54" i="2"/>
  <c r="P51" i="2"/>
  <c r="P50" i="2"/>
  <c r="P54" i="2"/>
  <c r="T54" i="2" s="1"/>
  <c r="C9" i="19"/>
  <c r="H59" i="2"/>
  <c r="N41" i="2"/>
  <c r="P42" i="18"/>
  <c r="P43" i="18"/>
  <c r="P38" i="18"/>
  <c r="V42" i="18"/>
  <c r="V43" i="18"/>
  <c r="V38" i="18"/>
  <c r="V22" i="18"/>
  <c r="V31" i="18"/>
  <c r="V11" i="18"/>
  <c r="V28" i="18"/>
  <c r="V12" i="18"/>
  <c r="V18" i="18"/>
  <c r="V27" i="18"/>
  <c r="V25" i="18"/>
  <c r="V30" i="18"/>
  <c r="V15" i="18"/>
  <c r="V32" i="18"/>
  <c r="V39" i="18"/>
  <c r="V29" i="18"/>
  <c r="V41" i="18"/>
  <c r="V19" i="18"/>
  <c r="V36" i="18"/>
  <c r="V34" i="18"/>
  <c r="V9" i="18"/>
  <c r="V44" i="18" s="1"/>
  <c r="V17" i="18"/>
  <c r="V14" i="18"/>
  <c r="V23" i="18"/>
  <c r="V24" i="18"/>
  <c r="V10" i="18"/>
  <c r="V37" i="18"/>
  <c r="V21" i="18"/>
  <c r="V35" i="18"/>
  <c r="V26" i="18"/>
  <c r="V13" i="18"/>
  <c r="V20" i="18"/>
  <c r="V33" i="18"/>
  <c r="P11" i="18"/>
  <c r="P13" i="18"/>
  <c r="P21" i="18"/>
  <c r="P29" i="18"/>
  <c r="P37" i="18"/>
  <c r="P20" i="18"/>
  <c r="P36" i="18"/>
  <c r="P25" i="18"/>
  <c r="P44" i="18" s="1"/>
  <c r="P24" i="18"/>
  <c r="P32" i="18"/>
  <c r="P12" i="18"/>
  <c r="P28" i="18"/>
  <c r="P17" i="18"/>
  <c r="P33" i="18"/>
  <c r="P9" i="18"/>
  <c r="P34" i="18"/>
  <c r="P18" i="18"/>
  <c r="P35" i="18"/>
  <c r="P19" i="18"/>
  <c r="P41" i="18"/>
  <c r="P22" i="18"/>
  <c r="P23" i="18"/>
  <c r="P26" i="18"/>
  <c r="P30" i="18"/>
  <c r="P14" i="18"/>
  <c r="P31" i="18"/>
  <c r="P15" i="18"/>
  <c r="P39" i="18"/>
  <c r="P10" i="18"/>
  <c r="P27" i="18"/>
  <c r="X8" i="18"/>
  <c r="P18" i="2"/>
  <c r="P21" i="2"/>
  <c r="X21" i="2" s="1"/>
  <c r="P15" i="2"/>
  <c r="V15" i="2"/>
  <c r="V21" i="2"/>
  <c r="V18" i="2"/>
  <c r="F48" i="2"/>
  <c r="F52" i="2" s="1"/>
  <c r="F56" i="2" s="1"/>
  <c r="D8" i="19" s="1"/>
  <c r="V16" i="2"/>
  <c r="V20" i="2"/>
  <c r="V13" i="2"/>
  <c r="V19" i="2"/>
  <c r="V17" i="2"/>
  <c r="E56" i="2"/>
  <c r="P13" i="2"/>
  <c r="P17" i="2"/>
  <c r="P19" i="2"/>
  <c r="X19" i="2" s="1"/>
  <c r="P16" i="2"/>
  <c r="P20" i="2"/>
  <c r="X20" i="2" s="1"/>
  <c r="X17" i="2" l="1"/>
  <c r="X15" i="2"/>
  <c r="P24" i="2"/>
  <c r="X13" i="2"/>
  <c r="V24" i="2"/>
  <c r="X16" i="2"/>
  <c r="X18" i="2"/>
  <c r="X43" i="18"/>
  <c r="I46" i="4"/>
  <c r="I49" i="4" s="1"/>
  <c r="C12" i="19" s="1"/>
  <c r="I47" i="4"/>
  <c r="I50" i="4" s="1"/>
  <c r="D12" i="19" s="1"/>
  <c r="C8" i="19"/>
  <c r="E59" i="2"/>
  <c r="V37" i="2"/>
  <c r="V33" i="2"/>
  <c r="P38" i="2"/>
  <c r="X38" i="2" s="1"/>
  <c r="X38" i="18"/>
  <c r="X42" i="18"/>
  <c r="V38" i="2"/>
  <c r="V32" i="2"/>
  <c r="V34" i="2"/>
  <c r="V35" i="2"/>
  <c r="V36" i="2"/>
  <c r="X11" i="18"/>
  <c r="X29" i="18"/>
  <c r="X39" i="18"/>
  <c r="X30" i="18"/>
  <c r="X24" i="18"/>
  <c r="X36" i="18"/>
  <c r="X26" i="18"/>
  <c r="X18" i="18"/>
  <c r="X12" i="18"/>
  <c r="X37" i="18"/>
  <c r="X31" i="18"/>
  <c r="X22" i="18"/>
  <c r="X17" i="18"/>
  <c r="X16" i="18"/>
  <c r="X20" i="18"/>
  <c r="X15" i="18"/>
  <c r="X14" i="18"/>
  <c r="X27" i="18"/>
  <c r="X34" i="18"/>
  <c r="X10" i="18"/>
  <c r="X35" i="18"/>
  <c r="X41" i="18"/>
  <c r="X21" i="18"/>
  <c r="X23" i="18"/>
  <c r="X33" i="18"/>
  <c r="X19" i="18"/>
  <c r="X9" i="18"/>
  <c r="X44" i="18" s="1"/>
  <c r="X28" i="18"/>
  <c r="X32" i="18"/>
  <c r="X25" i="18"/>
  <c r="X13" i="18"/>
  <c r="P34" i="2"/>
  <c r="P32" i="2"/>
  <c r="X32" i="2" s="1"/>
  <c r="P33" i="2"/>
  <c r="X33" i="2" s="1"/>
  <c r="P36" i="2"/>
  <c r="X36" i="2" s="1"/>
  <c r="L48" i="2"/>
  <c r="L52" i="2" s="1"/>
  <c r="V30" i="2"/>
  <c r="P30" i="2"/>
  <c r="X30" i="2" s="1"/>
  <c r="P35" i="2"/>
  <c r="X35" i="2" s="1"/>
  <c r="P37" i="2"/>
  <c r="V41" i="2" l="1"/>
  <c r="X37" i="2"/>
  <c r="X34" i="2"/>
  <c r="P41" i="2"/>
  <c r="X24" i="2"/>
  <c r="X47" i="18"/>
  <c r="N48" i="2"/>
  <c r="N52" i="2" s="1"/>
  <c r="N56" i="2" s="1"/>
  <c r="D10" i="19" s="1"/>
  <c r="L56" i="2"/>
  <c r="C10" i="19" l="1"/>
  <c r="L59" i="2"/>
  <c r="X41" i="2"/>
  <c r="P49" i="2"/>
  <c r="R49" i="2"/>
  <c r="P48" i="2" l="1"/>
  <c r="P52" i="2" s="1"/>
  <c r="R48" i="2" l="1"/>
  <c r="R52" i="2" s="1"/>
  <c r="R56" i="2" s="1"/>
  <c r="D11" i="19" s="1"/>
  <c r="D13" i="19" s="1"/>
  <c r="P56" i="2"/>
  <c r="C11" i="19" l="1"/>
  <c r="C13" i="19" s="1"/>
  <c r="P59" i="2"/>
  <c r="T56" i="2"/>
  <c r="T52" i="2"/>
  <c r="D23" i="19" l="1"/>
  <c r="D22" i="19"/>
  <c r="T59" i="2"/>
  <c r="D24" i="19" l="1"/>
</calcChain>
</file>

<file path=xl/comments1.xml><?xml version="1.0" encoding="utf-8"?>
<comments xmlns="http://schemas.openxmlformats.org/spreadsheetml/2006/main">
  <authors>
    <author>Robert A. Guttormsen</author>
  </authors>
  <commentList>
    <comment ref="AF18" authorId="0" shapeId="0">
      <text>
        <r>
          <rPr>
            <b/>
            <sz val="9"/>
            <color indexed="81"/>
            <rFont val="Tahoma"/>
            <family val="2"/>
          </rPr>
          <t>Robert A. Guttormsen:</t>
        </r>
        <r>
          <rPr>
            <sz val="9"/>
            <color indexed="81"/>
            <rFont val="Tahoma"/>
            <family val="2"/>
          </rPr>
          <t xml:space="preserve">
Hired 5/18/15. $47.25 in 4 pay periods so far. =(47.25/4)*24 pay periods.</t>
        </r>
      </text>
    </comment>
    <comment ref="AF21" authorId="0" shapeId="0">
      <text>
        <r>
          <rPr>
            <b/>
            <sz val="9"/>
            <color indexed="81"/>
            <rFont val="Tahoma"/>
            <family val="2"/>
          </rPr>
          <t>Robert A. Guttormsen:</t>
        </r>
        <r>
          <rPr>
            <sz val="9"/>
            <color indexed="81"/>
            <rFont val="Tahoma"/>
            <family val="2"/>
          </rPr>
          <t xml:space="preserve">
Hired 2/9/15. $131.63 in 11 pay periods so far. =(131.63/11)*24 pay periods.</t>
        </r>
      </text>
    </comment>
  </commentList>
</comments>
</file>

<file path=xl/comments2.xml><?xml version="1.0" encoding="utf-8"?>
<comments xmlns="http://schemas.openxmlformats.org/spreadsheetml/2006/main">
  <authors>
    <author>raguttor</author>
  </authors>
  <commentList>
    <comment ref="F5" authorId="0" shapeId="0">
      <text>
        <r>
          <rPr>
            <b/>
            <sz val="9"/>
            <color indexed="81"/>
            <rFont val="Tahoma"/>
            <family val="2"/>
          </rPr>
          <t>Pay periods are shown for salaried employees</t>
        </r>
      </text>
    </comment>
  </commentList>
</comments>
</file>

<file path=xl/sharedStrings.xml><?xml version="1.0" encoding="utf-8"?>
<sst xmlns="http://schemas.openxmlformats.org/spreadsheetml/2006/main" count="7239" uniqueCount="2288">
  <si>
    <t xml:space="preserve">Total </t>
  </si>
  <si>
    <t>Annualized</t>
  </si>
  <si>
    <t>FICA</t>
  </si>
  <si>
    <t>FUTA</t>
  </si>
  <si>
    <t>SUTA</t>
  </si>
  <si>
    <t>Total</t>
  </si>
  <si>
    <t>Health</t>
  </si>
  <si>
    <t>Salary</t>
  </si>
  <si>
    <t>7.65%</t>
  </si>
  <si>
    <t>7,000 @ .8%</t>
  </si>
  <si>
    <t>Taxes</t>
  </si>
  <si>
    <t>Insurance</t>
  </si>
  <si>
    <t>Other</t>
  </si>
  <si>
    <t>Benefits</t>
  </si>
  <si>
    <t>Total Northbrook Salary</t>
  </si>
  <si>
    <t>Company</t>
  </si>
  <si>
    <t>Percentage</t>
  </si>
  <si>
    <t>Overtime</t>
  </si>
  <si>
    <t>401(k)</t>
  </si>
  <si>
    <t>Contribution</t>
  </si>
  <si>
    <t>Allocated</t>
  </si>
  <si>
    <t>Pay Period</t>
  </si>
  <si>
    <t>at 3%</t>
  </si>
  <si>
    <t>at 4%</t>
  </si>
  <si>
    <t>per Year</t>
  </si>
  <si>
    <t>Maintenance</t>
  </si>
  <si>
    <t>[1]</t>
  </si>
  <si>
    <t>[2]</t>
  </si>
  <si>
    <t>Total Operator Salary</t>
  </si>
  <si>
    <t>Operator Allocation</t>
  </si>
  <si>
    <t>Total Operator Allocation</t>
  </si>
  <si>
    <t xml:space="preserve">    Salaries (operations)</t>
  </si>
  <si>
    <t>Salaries (non-operations)</t>
  </si>
  <si>
    <t>Payroll Taxes</t>
  </si>
  <si>
    <t>Customers:</t>
  </si>
  <si>
    <t>W</t>
  </si>
  <si>
    <t>S</t>
  </si>
  <si>
    <t>Test Year</t>
  </si>
  <si>
    <t>Adjustments (Water/Sewer)</t>
  </si>
  <si>
    <t>Allocation of Staff</t>
  </si>
  <si>
    <t>A</t>
  </si>
  <si>
    <t>B</t>
  </si>
  <si>
    <t>C</t>
  </si>
  <si>
    <t>D</t>
  </si>
  <si>
    <t>E</t>
  </si>
  <si>
    <t>Line No.</t>
  </si>
  <si>
    <t>Employee Name</t>
  </si>
  <si>
    <t>Company Name</t>
  </si>
  <si>
    <t>ERCs</t>
  </si>
  <si>
    <t>Zemosa Acres</t>
  </si>
  <si>
    <t>Carolina Forest</t>
  </si>
  <si>
    <t>Woodrun</t>
  </si>
  <si>
    <t>Country Hills</t>
  </si>
  <si>
    <t>Independent/Hemby</t>
  </si>
  <si>
    <t>Eastwood Forest</t>
  </si>
  <si>
    <t>Danby W</t>
  </si>
  <si>
    <t>Danby S</t>
  </si>
  <si>
    <t>Lemmond Acres</t>
  </si>
  <si>
    <t>Heathfield</t>
  </si>
  <si>
    <t>Larkhaven</t>
  </si>
  <si>
    <t>Bradfield Farms W</t>
  </si>
  <si>
    <t>Bradfield Farms/Larkhaven S</t>
  </si>
  <si>
    <t>Kynwood Abington S</t>
  </si>
  <si>
    <t>Grandview At T-Square</t>
  </si>
  <si>
    <t>Country Club Annex</t>
  </si>
  <si>
    <t>Yorktown</t>
  </si>
  <si>
    <t>High Meadows</t>
  </si>
  <si>
    <t>Kynwood Abington W</t>
  </si>
  <si>
    <t>The Point</t>
  </si>
  <si>
    <t>Saddlewood W</t>
  </si>
  <si>
    <t>Saddlewood S</t>
  </si>
  <si>
    <t>Forest Brook/Ole Lamp Place</t>
  </si>
  <si>
    <t>Kings Grant - Charlotte W</t>
  </si>
  <si>
    <t>Kings Grant - Charlotte S</t>
  </si>
  <si>
    <t>Beechbrook</t>
  </si>
  <si>
    <t>College Park W</t>
  </si>
  <si>
    <t>College Park S</t>
  </si>
  <si>
    <t>Harbor House Estates</t>
  </si>
  <si>
    <t>Holly Acres</t>
  </si>
  <si>
    <t>Oakdale Terrace</t>
  </si>
  <si>
    <t>Suburban Heights</t>
  </si>
  <si>
    <t>Huntington Forest</t>
  </si>
  <si>
    <t>Westwood Forest</t>
  </si>
  <si>
    <t>Wildwood Green</t>
  </si>
  <si>
    <t>Bahia Bay</t>
  </si>
  <si>
    <t>Queens Harbor W</t>
  </si>
  <si>
    <t>Queens Harbor S</t>
  </si>
  <si>
    <t>Pinnacle Shores</t>
  </si>
  <si>
    <t>Stone Hollow</t>
  </si>
  <si>
    <t>Wildlife Bay</t>
  </si>
  <si>
    <t>Riverpointe W</t>
  </si>
  <si>
    <t>Riverpointe S</t>
  </si>
  <si>
    <t>Elk River Utilities W</t>
  </si>
  <si>
    <t>Elk River Utilities S</t>
  </si>
  <si>
    <t>Sugar Mountain W</t>
  </si>
  <si>
    <t>Sugar Mountain S</t>
  </si>
  <si>
    <t>Sherwood Forest CWS</t>
  </si>
  <si>
    <t>Woodhaven</t>
  </si>
  <si>
    <t>Hound Ears W</t>
  </si>
  <si>
    <t>Hound Ears S</t>
  </si>
  <si>
    <t>Wolf Laurel W</t>
  </si>
  <si>
    <t>Wolf Laurel S</t>
  </si>
  <si>
    <t>Bent Creek/Mt Carmel W</t>
  </si>
  <si>
    <t>Bent Creek S</t>
  </si>
  <si>
    <t>Mt Carmel</t>
  </si>
  <si>
    <t>Crest View Estates</t>
  </si>
  <si>
    <t>Misty Mountain</t>
  </si>
  <si>
    <t>Crystal Mountain</t>
  </si>
  <si>
    <t>Ski Mountain</t>
  </si>
  <si>
    <t>Mt Mitchell</t>
  </si>
  <si>
    <t>Bear Paw Resort W</t>
  </si>
  <si>
    <t>Bear Paw Resort S</t>
  </si>
  <si>
    <t>Powder Horn Mountain</t>
  </si>
  <si>
    <t>Chapel Hills</t>
  </si>
  <si>
    <t>Waterglyn</t>
  </si>
  <si>
    <t>High Vista</t>
  </si>
  <si>
    <t>Watauga Vista</t>
  </si>
  <si>
    <t>Linville Ridge</t>
  </si>
  <si>
    <t>Sapphire Valley W</t>
  </si>
  <si>
    <t>Sapphire Valley S</t>
  </si>
  <si>
    <t>Mountain W</t>
  </si>
  <si>
    <t>Mountain S</t>
  </si>
  <si>
    <t>Forest Hills</t>
  </si>
  <si>
    <t>Transylvania Utilities Inc W</t>
  </si>
  <si>
    <t>Transylvania Utilities Inc S</t>
  </si>
  <si>
    <t>Tennessee Water Service</t>
  </si>
  <si>
    <t>Hestron Park W</t>
  </si>
  <si>
    <t>Willowbrook W</t>
  </si>
  <si>
    <t>Vander</t>
  </si>
  <si>
    <t>White Oak Plantation W</t>
  </si>
  <si>
    <t>Whispering Pines</t>
  </si>
  <si>
    <t>Sherwood Park</t>
  </si>
  <si>
    <t>Quail Ridge CWS</t>
  </si>
  <si>
    <t>Olde Point W</t>
  </si>
  <si>
    <t>Buffalo Creek</t>
  </si>
  <si>
    <t>Wood Trace</t>
  </si>
  <si>
    <t>Meadow Glen</t>
  </si>
  <si>
    <t>Monterrey</t>
  </si>
  <si>
    <t>Eagle Crossing</t>
  </si>
  <si>
    <t>Riverwood (Johnston county)</t>
  </si>
  <si>
    <t>Mason Landing</t>
  </si>
  <si>
    <t>Nero Utility Services Inc W</t>
  </si>
  <si>
    <t>Ashley Hills CWS</t>
  </si>
  <si>
    <t>Fairfield Harbour W</t>
  </si>
  <si>
    <t>Heather Glen</t>
  </si>
  <si>
    <t>Country Crossing</t>
  </si>
  <si>
    <t>Oakes Plantation</t>
  </si>
  <si>
    <t>Randall Forest</t>
  </si>
  <si>
    <t>Stewarts Ridge</t>
  </si>
  <si>
    <t>Tuckahoe</t>
  </si>
  <si>
    <t>Wilders Village</t>
  </si>
  <si>
    <t>Neuse Woods</t>
  </si>
  <si>
    <t>Jordan Woods</t>
  </si>
  <si>
    <t>Treasure Cove</t>
  </si>
  <si>
    <t>Hidden Hollow</t>
  </si>
  <si>
    <t>Linsey Pointe</t>
  </si>
  <si>
    <t>Carolina Trace Utilities Inc W</t>
  </si>
  <si>
    <t>Calculation of Capitalized Time Allocation</t>
  </si>
  <si>
    <t xml:space="preserve">Capitalized </t>
  </si>
  <si>
    <t>Time</t>
  </si>
  <si>
    <t>Adjustment</t>
  </si>
  <si>
    <t>Abbott, Loretta E.</t>
  </si>
  <si>
    <t>Bennett, Kimberly J.</t>
  </si>
  <si>
    <t>Caruso, Haida</t>
  </si>
  <si>
    <t>Ceballos, Isabel</t>
  </si>
  <si>
    <t>Chandler, Matthew R.</t>
  </si>
  <si>
    <t>Daffer, Amber</t>
  </si>
  <si>
    <t>Hinchcliffe, Karon</t>
  </si>
  <si>
    <t>Hoffman, Jerrie</t>
  </si>
  <si>
    <t>Jenkins, Ingrid E.</t>
  </si>
  <si>
    <t>Locascio, Sarah</t>
  </si>
  <si>
    <t>Mayeski, Lorie L.</t>
  </si>
  <si>
    <t>McVicker, Carolyn</t>
  </si>
  <si>
    <t>Robinson, Shona N.</t>
  </si>
  <si>
    <t>Robinson, Vanessa F.</t>
  </si>
  <si>
    <t>Schnaufer, Linda</t>
  </si>
  <si>
    <t>Storm, Bonnie</t>
  </si>
  <si>
    <t>Storm, Brooke</t>
  </si>
  <si>
    <t>Trovinger, Ferrellyn L.</t>
  </si>
  <si>
    <t>Watler, Sylvia</t>
  </si>
  <si>
    <t>WSC</t>
  </si>
  <si>
    <t>Guttormsen, Robert A</t>
  </si>
  <si>
    <t>Halloran, Brian</t>
  </si>
  <si>
    <t>Kersey, Justin P.</t>
  </si>
  <si>
    <t>Lubertozzi, Steven M.</t>
  </si>
  <si>
    <t>Total Capitalized  Time Adjustment</t>
  </si>
  <si>
    <t>[3]</t>
  </si>
  <si>
    <t>[4]</t>
  </si>
  <si>
    <t>Line</t>
  </si>
  <si>
    <t>JDE Account number</t>
  </si>
  <si>
    <t>Account Name</t>
  </si>
  <si>
    <t>Total Health Insurance</t>
  </si>
  <si>
    <t>EMP PENSIONS &amp; BENEFITS</t>
  </si>
  <si>
    <t>Total Other Benefits</t>
  </si>
  <si>
    <t>Column [a] divided by column [b]</t>
  </si>
  <si>
    <t>Adjusted to remove $4,343 of Tuition expense on RVP TYE 12/31/08 IS</t>
  </si>
  <si>
    <t>7,000 @</t>
  </si>
  <si>
    <t>Pay period</t>
  </si>
  <si>
    <t xml:space="preserve">Annual </t>
  </si>
  <si>
    <t>YE</t>
  </si>
  <si>
    <t xml:space="preserve">Line </t>
  </si>
  <si>
    <t>Customer Service Personnel</t>
  </si>
  <si>
    <t>State</t>
  </si>
  <si>
    <t>.8%</t>
  </si>
  <si>
    <t>per stub</t>
  </si>
  <si>
    <t>[A]</t>
  </si>
  <si>
    <t>[B]</t>
  </si>
  <si>
    <t>[C]</t>
  </si>
  <si>
    <t>[D]</t>
  </si>
  <si>
    <t>[E]</t>
  </si>
  <si>
    <t>[F]</t>
  </si>
  <si>
    <t>[G]</t>
  </si>
  <si>
    <t>[H]</t>
  </si>
  <si>
    <t>[I]</t>
  </si>
  <si>
    <t>[J]</t>
  </si>
  <si>
    <t>[K]</t>
  </si>
  <si>
    <t>[L]</t>
  </si>
  <si>
    <t>[M]</t>
  </si>
  <si>
    <t>[N]</t>
  </si>
  <si>
    <t>[O]</t>
  </si>
  <si>
    <t>[P]</t>
  </si>
  <si>
    <t>[Q]</t>
  </si>
  <si>
    <t>FL</t>
  </si>
  <si>
    <t>NC</t>
  </si>
  <si>
    <t>NV</t>
  </si>
  <si>
    <t>Utility</t>
  </si>
  <si>
    <t>Docket No.</t>
  </si>
  <si>
    <t>TYE</t>
  </si>
  <si>
    <t>Water</t>
  </si>
  <si>
    <t>Sewer</t>
  </si>
  <si>
    <t>RVP</t>
  </si>
  <si>
    <t>Region</t>
  </si>
  <si>
    <t xml:space="preserve">Co </t>
  </si>
  <si>
    <t>WSC %</t>
  </si>
  <si>
    <t>RVP %</t>
  </si>
  <si>
    <t>Region %</t>
  </si>
  <si>
    <t>State %</t>
  </si>
  <si>
    <t>MD</t>
  </si>
  <si>
    <t>Green Ridge Utilities Inc</t>
  </si>
  <si>
    <t>Provinces Utilities Inc</t>
  </si>
  <si>
    <t>Maryland Water Serv Inc</t>
  </si>
  <si>
    <t>MD Total</t>
  </si>
  <si>
    <t>Hardscrabble</t>
  </si>
  <si>
    <t>Elk River Utilities Inc</t>
  </si>
  <si>
    <t>Carolina Water Service NC</t>
  </si>
  <si>
    <t>CWS Systems</t>
  </si>
  <si>
    <t>Carolina Trace Util Inc</t>
  </si>
  <si>
    <t>Transylvania Utilities Inc</t>
  </si>
  <si>
    <t>Bradfield Farms Water Co</t>
  </si>
  <si>
    <t>NC Total</t>
  </si>
  <si>
    <t>NJ</t>
  </si>
  <si>
    <t>Montague Water &amp; Sewer Co</t>
  </si>
  <si>
    <t>NJ Total</t>
  </si>
  <si>
    <t>PA</t>
  </si>
  <si>
    <t>Utilities Inc of Westgate</t>
  </si>
  <si>
    <t>Util Inc of Pennsylvania</t>
  </si>
  <si>
    <t>Penn Estates Utilities Inc</t>
  </si>
  <si>
    <t>PA Total</t>
  </si>
  <si>
    <t>VA</t>
  </si>
  <si>
    <t>Colchester Utilities Inc</t>
  </si>
  <si>
    <t>Massanutten Public Serv</t>
  </si>
  <si>
    <t>VA Total</t>
  </si>
  <si>
    <t>Midwest</t>
  </si>
  <si>
    <t>IL</t>
  </si>
  <si>
    <t>Apple Canyon Utility Co</t>
  </si>
  <si>
    <t>Camelot Utilities Inc</t>
  </si>
  <si>
    <t>Charmar Water Co</t>
  </si>
  <si>
    <t>Cherry Hill Water Co</t>
  </si>
  <si>
    <t>Clarendon Water Co</t>
  </si>
  <si>
    <t>Del Mar Water Co</t>
  </si>
  <si>
    <t>Ferson Creek Utilities Co</t>
  </si>
  <si>
    <t>Galena Territory Utilities</t>
  </si>
  <si>
    <t>Killarney Water Co</t>
  </si>
  <si>
    <t>Lake Holiday Utilities</t>
  </si>
  <si>
    <t>Lake Wildwood Utilities Co</t>
  </si>
  <si>
    <t>Northern Hills W &amp; S Co</t>
  </si>
  <si>
    <t>Lake Marian Water Corp</t>
  </si>
  <si>
    <t>Wildwood Water Service Co</t>
  </si>
  <si>
    <t>Valentine Water Service</t>
  </si>
  <si>
    <t>Walk Up Woods Water Co</t>
  </si>
  <si>
    <t>Whispering Hills Water Co</t>
  </si>
  <si>
    <t>Holiday Hills Util Inc</t>
  </si>
  <si>
    <t>Medina Utilities Corp</t>
  </si>
  <si>
    <t>Westlake Utilities Inc</t>
  </si>
  <si>
    <t>Cedar Bluff Utilities Inc</t>
  </si>
  <si>
    <t>Harbor Ridge Utilities Inc</t>
  </si>
  <si>
    <t>Great Northern Utilities</t>
  </si>
  <si>
    <t>IL Total</t>
  </si>
  <si>
    <t>IN</t>
  </si>
  <si>
    <t>Twin Lakes Utilities Inc</t>
  </si>
  <si>
    <t>WSC Indiana</t>
  </si>
  <si>
    <t>Indiana Water Service Inc</t>
  </si>
  <si>
    <t>IN Total</t>
  </si>
  <si>
    <t>KY</t>
  </si>
  <si>
    <t>Water Serv Corp Kentucky</t>
  </si>
  <si>
    <t>KY Total</t>
  </si>
  <si>
    <t>TN</t>
  </si>
  <si>
    <t>TN Total</t>
  </si>
  <si>
    <t>Midwest Total</t>
  </si>
  <si>
    <t>GA</t>
  </si>
  <si>
    <t>Utilities Inc of Georgia</t>
  </si>
  <si>
    <t>Water Service Co Georgia</t>
  </si>
  <si>
    <t>GA Total</t>
  </si>
  <si>
    <t>LA</t>
  </si>
  <si>
    <t>Louisiana Water Serv Inc</t>
  </si>
  <si>
    <t>Utilities Inc of Louisiana</t>
  </si>
  <si>
    <t>LA Total</t>
  </si>
  <si>
    <t>Tierra Verde Utilities Inc</t>
  </si>
  <si>
    <t>Lake Placid Utilities Inc</t>
  </si>
  <si>
    <t>Utilities Inc of Longwood</t>
  </si>
  <si>
    <t>Cypress Lakes Util Inc</t>
  </si>
  <si>
    <t>Utilities Inc Eagle Ridge</t>
  </si>
  <si>
    <t>Mid-County Services Inc</t>
  </si>
  <si>
    <t>Lake Utility Services Inc</t>
  </si>
  <si>
    <t>Utilities Inc of Florida</t>
  </si>
  <si>
    <t>Sanlando Utilities Corp</t>
  </si>
  <si>
    <t>Utilities Inc Sandalhaven</t>
  </si>
  <si>
    <t>Labrador Utilities Inc</t>
  </si>
  <si>
    <t>Utilities Inc Pennbrooke</t>
  </si>
  <si>
    <t>FL Total</t>
  </si>
  <si>
    <t>SC</t>
  </si>
  <si>
    <t>Carolina Water Service Inc</t>
  </si>
  <si>
    <t>Util Serv South Carolina</t>
  </si>
  <si>
    <t>Southland Utilities Inc</t>
  </si>
  <si>
    <t>United Utility Companies, Inc</t>
  </si>
  <si>
    <t>SC Total</t>
  </si>
  <si>
    <t>AZ</t>
  </si>
  <si>
    <t>Bermuda Water Co</t>
  </si>
  <si>
    <t>AZ Total</t>
  </si>
  <si>
    <t>Utilities Inc of Nevada</t>
  </si>
  <si>
    <t>Spring Creek Utilities Co</t>
  </si>
  <si>
    <t>Sky Ranch Water Service</t>
  </si>
  <si>
    <t>Util Inc of Central Nevada</t>
  </si>
  <si>
    <t>NV Total</t>
  </si>
  <si>
    <t>ACME Water Supply &amp; Mgmt</t>
  </si>
  <si>
    <t>Business Unit</t>
  </si>
  <si>
    <t>Description</t>
  </si>
  <si>
    <t>Arrowwood/Northpark S</t>
  </si>
  <si>
    <t>Arrowwood/Northpark W</t>
  </si>
  <si>
    <t>Woodmont High School</t>
  </si>
  <si>
    <t>Woodmont Estates</t>
  </si>
  <si>
    <t>Trollingwood W</t>
  </si>
  <si>
    <t>Trollingwood S</t>
  </si>
  <si>
    <t>Briarcreek</t>
  </si>
  <si>
    <t>Canterbury</t>
  </si>
  <si>
    <t>Fairwood</t>
  </si>
  <si>
    <t>Kingswood</t>
  </si>
  <si>
    <t>The Villages</t>
  </si>
  <si>
    <t>Valleybrook</t>
  </si>
  <si>
    <t>Massanutten Public Serv Corp S</t>
  </si>
  <si>
    <t>Massanutten Public Serv Corp W</t>
  </si>
  <si>
    <t>Nero Utility Services Inc S</t>
  </si>
  <si>
    <t>Magnolia Forest S</t>
  </si>
  <si>
    <t>Magnolia Forest W</t>
  </si>
  <si>
    <t>Kingspoint S</t>
  </si>
  <si>
    <t>Greenbriar S</t>
  </si>
  <si>
    <t>Kingspoint W</t>
  </si>
  <si>
    <t>Lake Village W</t>
  </si>
  <si>
    <t>Village Acadian W</t>
  </si>
  <si>
    <t>Woodridge S</t>
  </si>
  <si>
    <t>Quail Ridge S</t>
  </si>
  <si>
    <t>Frenchmans Estates</t>
  </si>
  <si>
    <t>Woodridge W</t>
  </si>
  <si>
    <t>Greenbriar W</t>
  </si>
  <si>
    <t>Quail Ridge W</t>
  </si>
  <si>
    <t>Village Acadian S</t>
  </si>
  <si>
    <t>Oakmont S</t>
  </si>
  <si>
    <t>Huntwyck Village S</t>
  </si>
  <si>
    <t>Lake Village S</t>
  </si>
  <si>
    <t>Pirates Harbor</t>
  </si>
  <si>
    <t>Huntwyck Village W</t>
  </si>
  <si>
    <t>Oakmont W</t>
  </si>
  <si>
    <t>Weathersfield W</t>
  </si>
  <si>
    <t>Four Lakes</t>
  </si>
  <si>
    <t>Crystal Lake</t>
  </si>
  <si>
    <t>LUSI South W</t>
  </si>
  <si>
    <t>Oakland Shores</t>
  </si>
  <si>
    <t>Golden Hills W</t>
  </si>
  <si>
    <t>Bear Lake Manor</t>
  </si>
  <si>
    <t>Phillips</t>
  </si>
  <si>
    <t>Little Wekiva</t>
  </si>
  <si>
    <t>Lake Saunders</t>
  </si>
  <si>
    <t>Ravenna Park W</t>
  </si>
  <si>
    <t>Park Ridge W</t>
  </si>
  <si>
    <t>Utilities Inc of Pennbrooke W</t>
  </si>
  <si>
    <t>Davis Shores</t>
  </si>
  <si>
    <t>Crescent Heights</t>
  </si>
  <si>
    <t>LUSI North</t>
  </si>
  <si>
    <t>Jansen</t>
  </si>
  <si>
    <t>LUSI South R</t>
  </si>
  <si>
    <t>Ravenna Park S</t>
  </si>
  <si>
    <t>Trailwoods S</t>
  </si>
  <si>
    <t>Sanlando Utilities Corp S</t>
  </si>
  <si>
    <t>Sanlando Utilities Corp W</t>
  </si>
  <si>
    <t>Weathersfield S</t>
  </si>
  <si>
    <t>LUSI South S</t>
  </si>
  <si>
    <t>Utilities Inc of Pennbrooke S</t>
  </si>
  <si>
    <t>Sanlando Utilities Corp R</t>
  </si>
  <si>
    <t>Golden Hills S</t>
  </si>
  <si>
    <t>Trailwoods W</t>
  </si>
  <si>
    <t>Ashley Hills CWS NC</t>
  </si>
  <si>
    <t>Clarendon Water Company</t>
  </si>
  <si>
    <t>Cherry Hill Water Company</t>
  </si>
  <si>
    <t>Lake Holiday Utilities Corp</t>
  </si>
  <si>
    <t>Camelot Utilities Inc S</t>
  </si>
  <si>
    <t>Camelot Utilities Inc W</t>
  </si>
  <si>
    <t>Ferson Creek Utilities Co W</t>
  </si>
  <si>
    <t>Ferson Creek Utilities Co S</t>
  </si>
  <si>
    <t>Maryland Water Services S</t>
  </si>
  <si>
    <t>Maryland Water Services W</t>
  </si>
  <si>
    <t>Kim Acres</t>
  </si>
  <si>
    <t>Farm Pond</t>
  </si>
  <si>
    <t>Old Farms</t>
  </si>
  <si>
    <t>Cameron Acres</t>
  </si>
  <si>
    <t>Brownsboro</t>
  </si>
  <si>
    <t>Windy Run</t>
  </si>
  <si>
    <t>Silver Lakes/Windwood</t>
  </si>
  <si>
    <t>Southbend</t>
  </si>
  <si>
    <t>Shiloh Quarters</t>
  </si>
  <si>
    <t>Olympic Acres</t>
  </si>
  <si>
    <t>Ridgewood</t>
  </si>
  <si>
    <t>Hickory Hills</t>
  </si>
  <si>
    <t>Valleymere</t>
  </si>
  <si>
    <t>Wesleywoods</t>
  </si>
  <si>
    <t>Barney Rhett</t>
  </si>
  <si>
    <t>Woodbridge</t>
  </si>
  <si>
    <t>Plantation/Wintercrest/Olewood</t>
  </si>
  <si>
    <t>Country Oaks S</t>
  </si>
  <si>
    <t>Country Oaks W</t>
  </si>
  <si>
    <t>Carowoods S</t>
  </si>
  <si>
    <t>Carowoods W</t>
  </si>
  <si>
    <t>Carrolton Place</t>
  </si>
  <si>
    <t>Riverbend USSC</t>
  </si>
  <si>
    <t>Middlestream</t>
  </si>
  <si>
    <t>Leslie Dale</t>
  </si>
  <si>
    <t>Leslie Woods</t>
  </si>
  <si>
    <t>Foxwood S</t>
  </si>
  <si>
    <t>Foxwood W</t>
  </si>
  <si>
    <t>Shandon S</t>
  </si>
  <si>
    <t>Shandon W</t>
  </si>
  <si>
    <t>Pepperidge</t>
  </si>
  <si>
    <t>River Hills S</t>
  </si>
  <si>
    <t>River Hills W</t>
  </si>
  <si>
    <t>Spring Lakes</t>
  </si>
  <si>
    <t>Hidden Lakes</t>
  </si>
  <si>
    <t>Mallard Lakes</t>
  </si>
  <si>
    <t>Polly Circle</t>
  </si>
  <si>
    <t>Brown Neal</t>
  </si>
  <si>
    <t>UI Georgia Old Atlanta</t>
  </si>
  <si>
    <t>UI Georgia Skidaway W</t>
  </si>
  <si>
    <t>UI Georgia Skidaway S</t>
  </si>
  <si>
    <t>Southlake</t>
  </si>
  <si>
    <t>Carver</t>
  </si>
  <si>
    <t>Big Oak Estates</t>
  </si>
  <si>
    <t>Holly Springs</t>
  </si>
  <si>
    <t>Kendalwood</t>
  </si>
  <si>
    <t>Shady Acres</t>
  </si>
  <si>
    <t>Park Place</t>
  </si>
  <si>
    <t>Worthy Manor S</t>
  </si>
  <si>
    <t>Vinland</t>
  </si>
  <si>
    <t>Bear Creek</t>
  </si>
  <si>
    <t>Pointer's Chase</t>
  </si>
  <si>
    <t>Country Circle Road</t>
  </si>
  <si>
    <t>Colonial Acres</t>
  </si>
  <si>
    <t>Worthy Manor W</t>
  </si>
  <si>
    <t>Talloakas</t>
  </si>
  <si>
    <t>Crestwood</t>
  </si>
  <si>
    <t>Holland Folly I W</t>
  </si>
  <si>
    <t>Spencton I</t>
  </si>
  <si>
    <t>Lee Villa Estates</t>
  </si>
  <si>
    <t>Windsor</t>
  </si>
  <si>
    <t>Lake Riverside</t>
  </si>
  <si>
    <t>Riverwood (Colquitt County)</t>
  </si>
  <si>
    <t>Spencton II</t>
  </si>
  <si>
    <t>Shady Grove</t>
  </si>
  <si>
    <t>Riverwood Estates</t>
  </si>
  <si>
    <t>Holland Folly II W</t>
  </si>
  <si>
    <t>Jamar</t>
  </si>
  <si>
    <t>Holland Folly I S</t>
  </si>
  <si>
    <t>Fairfield Harbour S</t>
  </si>
  <si>
    <t>Carolina Pines Utilities Inc</t>
  </si>
  <si>
    <t>Orangewood W</t>
  </si>
  <si>
    <t>Lake Tarpon W</t>
  </si>
  <si>
    <t>Orangewood S</t>
  </si>
  <si>
    <t>Summertree W</t>
  </si>
  <si>
    <t>Summertree S</t>
  </si>
  <si>
    <t>Charwood</t>
  </si>
  <si>
    <t>Lexington Farms</t>
  </si>
  <si>
    <t>Dutchman Acres</t>
  </si>
  <si>
    <t>Sangaree</t>
  </si>
  <si>
    <t>Bellemede</t>
  </si>
  <si>
    <t>Oakridge Hunt Club</t>
  </si>
  <si>
    <t>Harmon Hill Estates</t>
  </si>
  <si>
    <t>Farrowood Estates</t>
  </si>
  <si>
    <t>Springfield Acres</t>
  </si>
  <si>
    <t>Estates At Hilton</t>
  </si>
  <si>
    <t>Hilton Place</t>
  </si>
  <si>
    <t>Milmont Shores</t>
  </si>
  <si>
    <t>Indian Cove</t>
  </si>
  <si>
    <t>Dutchman Shores</t>
  </si>
  <si>
    <t>Murray Lodge</t>
  </si>
  <si>
    <t>Tanglewood</t>
  </si>
  <si>
    <t>Lake Village USSC</t>
  </si>
  <si>
    <t>Murray Park Estates</t>
  </si>
  <si>
    <t>Vanarsdale</t>
  </si>
  <si>
    <t>Windy Hill</t>
  </si>
  <si>
    <t>Emma Terrace</t>
  </si>
  <si>
    <t>Tanya Terrace</t>
  </si>
  <si>
    <t>Parkwood</t>
  </si>
  <si>
    <t>Forty Love Point S</t>
  </si>
  <si>
    <t>Indian Fork/Forty Love S</t>
  </si>
  <si>
    <t>Indian Fork/Forty Love W</t>
  </si>
  <si>
    <t>Westside Terrace</t>
  </si>
  <si>
    <t>Falcon Ranches</t>
  </si>
  <si>
    <t>Glenn Village I USSC</t>
  </si>
  <si>
    <t>Dutch Village/Raintree Acres</t>
  </si>
  <si>
    <t>Lexing-Town Estates/Hermitage</t>
  </si>
  <si>
    <t>Glenn Village II/Stonebridge S</t>
  </si>
  <si>
    <t>Glenn Village II/Stonebridge W</t>
  </si>
  <si>
    <t>Friarsgate/Ballentine Cove</t>
  </si>
  <si>
    <t>Watergate Sewer</t>
  </si>
  <si>
    <t>Watergate/Spence Point/Mallard</t>
  </si>
  <si>
    <t>Harborside/Windard Pt/Hrbr Plc</t>
  </si>
  <si>
    <t>The Landings</t>
  </si>
  <si>
    <t>Rollingwood/Silvercreek</t>
  </si>
  <si>
    <t>Blue Ridge/Calvin Acres/Hwood</t>
  </si>
  <si>
    <t>Stonegate S</t>
  </si>
  <si>
    <t>Stonegate W</t>
  </si>
  <si>
    <t>I-20 Sewer</t>
  </si>
  <si>
    <t>I-20 Water</t>
  </si>
  <si>
    <t>Shadowood Cove</t>
  </si>
  <si>
    <t>North Lakeshore Point</t>
  </si>
  <si>
    <t>Idlewood CWS</t>
  </si>
  <si>
    <t>Hunters Glen</t>
  </si>
  <si>
    <t>Peachtree Acres</t>
  </si>
  <si>
    <t>Hidden Valley Country Club</t>
  </si>
  <si>
    <t>Roosevelt Gardens</t>
  </si>
  <si>
    <t>Smallwood Estates S</t>
  </si>
  <si>
    <t>Smallwood Estates W</t>
  </si>
  <si>
    <t>Indian Pines</t>
  </si>
  <si>
    <t>Washington Heights</t>
  </si>
  <si>
    <t>Foxtrail</t>
  </si>
  <si>
    <t>Kingston Harbour</t>
  </si>
  <si>
    <t>Seay Cove/Mallard Cove W</t>
  </si>
  <si>
    <t>Cedarwood</t>
  </si>
  <si>
    <t>Creekwood</t>
  </si>
  <si>
    <t>Charleswood</t>
  </si>
  <si>
    <t>Olde Point S</t>
  </si>
  <si>
    <t>Carolina Trace Utilities Inc S</t>
  </si>
  <si>
    <t>Customer Service</t>
  </si>
  <si>
    <t>Labrador Utilities Inc W</t>
  </si>
  <si>
    <t>Labrador Utilities Inc S</t>
  </si>
  <si>
    <t>Cypress Lakes Utilities Inc W</t>
  </si>
  <si>
    <t>Cypress Lakes Utilities Inc S</t>
  </si>
  <si>
    <t>Mountain Falls S</t>
  </si>
  <si>
    <t>Util Inc of Central Nevada W</t>
  </si>
  <si>
    <t>Mountain Falls W</t>
  </si>
  <si>
    <t>Util Inc of Central Nevada S</t>
  </si>
  <si>
    <t>River Oaks</t>
  </si>
  <si>
    <t>Sandy Trail/Carriage Manor</t>
  </si>
  <si>
    <t>Util Inc of Nevada</t>
  </si>
  <si>
    <t>Chambert Forest</t>
  </si>
  <si>
    <t>Highland Forest</t>
  </si>
  <si>
    <t>Galena Territory-Oakwood S</t>
  </si>
  <si>
    <t>Galena Territory-Oakwood W</t>
  </si>
  <si>
    <t>WSC of Indiana Inc W</t>
  </si>
  <si>
    <t>Twin Lakes Utilities Inc W</t>
  </si>
  <si>
    <t>WSC of Indiana Inc S</t>
  </si>
  <si>
    <t>Twin Lakes Utilities Inc S</t>
  </si>
  <si>
    <t>Valentine Water Service Inc</t>
  </si>
  <si>
    <t>Harbor Ridge Utilities Inc W</t>
  </si>
  <si>
    <t>Holiday Hills Utilities Inc</t>
  </si>
  <si>
    <t>Charmar Water Company</t>
  </si>
  <si>
    <t>Harbor Ridge Utilities Inc S</t>
  </si>
  <si>
    <t>Whispering Hills Water Comp</t>
  </si>
  <si>
    <t>Walk Up Woods Water Company</t>
  </si>
  <si>
    <t>Nags Head</t>
  </si>
  <si>
    <t>White Oak Estates</t>
  </si>
  <si>
    <t>Regalwood</t>
  </si>
  <si>
    <t>Monteray Shores S</t>
  </si>
  <si>
    <t>Hestron Park S</t>
  </si>
  <si>
    <t>Corolla Light S</t>
  </si>
  <si>
    <t>Lake Wildwood Utilities Corp</t>
  </si>
  <si>
    <t>Medina Utilities Corporation</t>
  </si>
  <si>
    <t>Westlake Utilities Inc S</t>
  </si>
  <si>
    <t>Galena Territory Utilities W</t>
  </si>
  <si>
    <t>Westlake Utilities Inc W</t>
  </si>
  <si>
    <t>Northern Hills W &amp; S Co W</t>
  </si>
  <si>
    <t>Northern Hills W &amp; S Co S</t>
  </si>
  <si>
    <t>Wildwood Water Service Comp</t>
  </si>
  <si>
    <t>Great Northern-Coventry Creek</t>
  </si>
  <si>
    <t>Galena Territory Utilities S</t>
  </si>
  <si>
    <t>Lincolnshire/Whites Creek</t>
  </si>
  <si>
    <t>Rock Bluff</t>
  </si>
  <si>
    <t>Oakland Plantation CWS</t>
  </si>
  <si>
    <t>Oakland Plantation USSC</t>
  </si>
  <si>
    <t>Pocalla W</t>
  </si>
  <si>
    <t>Pocalla S</t>
  </si>
  <si>
    <t>Penn Estates S</t>
  </si>
  <si>
    <t>Montague W&amp;S Sewer</t>
  </si>
  <si>
    <t>Green Ridge</t>
  </si>
  <si>
    <t>Penn Estates W</t>
  </si>
  <si>
    <t>Utilities Inc - Westgate</t>
  </si>
  <si>
    <t>Vista</t>
  </si>
  <si>
    <t>Montague W&amp;S Water</t>
  </si>
  <si>
    <t>Bermuda Water Company</t>
  </si>
  <si>
    <t>Purdy Shores</t>
  </si>
  <si>
    <t>Surfside Heights</t>
  </si>
  <si>
    <t>Hidden Lake</t>
  </si>
  <si>
    <t>Greenforest</t>
  </si>
  <si>
    <t>Fieldcrest</t>
  </si>
  <si>
    <t>Clearview</t>
  </si>
  <si>
    <t>Bridgewater</t>
  </si>
  <si>
    <t>Belle Mead Acres</t>
  </si>
  <si>
    <t>Towncreek Acres</t>
  </si>
  <si>
    <t>Sherwood Forest</t>
  </si>
  <si>
    <t>Oakwood Estates</t>
  </si>
  <si>
    <t>Edgebrook</t>
  </si>
  <si>
    <t>Hill and Dale</t>
  </si>
  <si>
    <t>Dobbins Estates</t>
  </si>
  <si>
    <t>Haynie Builders</t>
  </si>
  <si>
    <t>Calhoun Acres</t>
  </si>
  <si>
    <t>Lakewood</t>
  </si>
  <si>
    <t>Nevitt Forest/Leon Bolt/Normdy</t>
  </si>
  <si>
    <t>Palmetto Apts</t>
  </si>
  <si>
    <t>Johnson, Harvey H.</t>
  </si>
  <si>
    <t>Middlesboro W</t>
  </si>
  <si>
    <t>Onkst, James H.</t>
  </si>
  <si>
    <t>Bolt, Gregory C.</t>
  </si>
  <si>
    <t>Mills, Wendell G.</t>
  </si>
  <si>
    <t>Turner, John R.</t>
  </si>
  <si>
    <t>Clinton W</t>
  </si>
  <si>
    <t>Clinton S</t>
  </si>
  <si>
    <t>Lake Tarpon S</t>
  </si>
  <si>
    <t>Park Ridge S</t>
  </si>
  <si>
    <t>Partin, Michael W.</t>
  </si>
  <si>
    <t>Willowbrook S</t>
  </si>
  <si>
    <t>White Oak Plantation S</t>
  </si>
  <si>
    <t>Kings Grant - Raleigh</t>
  </si>
  <si>
    <t>Util Inc of Sandalhaven</t>
  </si>
  <si>
    <t>Cross Creek</t>
  </si>
  <si>
    <t>Eagle Ridge</t>
  </si>
  <si>
    <t>Spring Creek Utilities Co W</t>
  </si>
  <si>
    <t>Spring Creek Utilities Co S</t>
  </si>
  <si>
    <t>Lake Placid Utilities Inc S</t>
  </si>
  <si>
    <t>Lake Placid Utilities Inc W</t>
  </si>
  <si>
    <t>Vaughn, Stephen R.</t>
  </si>
  <si>
    <t>Johnston, Joseph A</t>
  </si>
  <si>
    <t>Leonard, James R.</t>
  </si>
  <si>
    <t>Philema Park/Pine Maples</t>
  </si>
  <si>
    <t>Rushing, Ronald</t>
  </si>
  <si>
    <t>M</t>
  </si>
  <si>
    <t>Obj Acct</t>
  </si>
  <si>
    <t>ERC %</t>
  </si>
  <si>
    <t>WSC Factor</t>
  </si>
  <si>
    <t>HEALTH ADMIN AND STOP LOSS</t>
  </si>
  <si>
    <t>DENTAL</t>
  </si>
  <si>
    <t>EMPLOYEE INS DEDUCTIONS</t>
  </si>
  <si>
    <t>HEALTH COSTS &amp; OTHER</t>
  </si>
  <si>
    <t>HEALTH INS CLAIMS</t>
  </si>
  <si>
    <t>OTHER EMP BENEFITS</t>
  </si>
  <si>
    <t>TERM LIFE INS</t>
  </si>
  <si>
    <t>TERM LIFE INS-OPT</t>
  </si>
  <si>
    <t>DEPEND LIFE INS-OPT</t>
  </si>
  <si>
    <t>SUPPLEMENTAL LIFE INS</t>
  </si>
  <si>
    <t>TUITION</t>
  </si>
  <si>
    <t>Benefit Per Employee</t>
  </si>
  <si>
    <t>IL/IN/KY/MD/PA/NJ/VA</t>
  </si>
  <si>
    <t>NC/TN</t>
  </si>
  <si>
    <t>LA/GA</t>
  </si>
  <si>
    <t>NV/AZ</t>
  </si>
  <si>
    <t>WSC Total</t>
  </si>
  <si>
    <t>IL/IN/KY/MD/PA/NJ/VA Total</t>
  </si>
  <si>
    <t>LA/GA Total</t>
  </si>
  <si>
    <t>NC/TN Total</t>
  </si>
  <si>
    <t>NV/AZ Total</t>
  </si>
  <si>
    <t>RVP Factor</t>
  </si>
  <si>
    <t>Regional Factor</t>
  </si>
  <si>
    <t>State Factor</t>
  </si>
  <si>
    <t>WSC Salaries</t>
  </si>
  <si>
    <t>Northbrook</t>
  </si>
  <si>
    <t>401k</t>
  </si>
  <si>
    <t>F</t>
  </si>
  <si>
    <t>G</t>
  </si>
  <si>
    <t>H</t>
  </si>
  <si>
    <t>I</t>
  </si>
  <si>
    <t>J</t>
  </si>
  <si>
    <t>K</t>
  </si>
  <si>
    <t>L</t>
  </si>
  <si>
    <t>N</t>
  </si>
  <si>
    <t>w/p-[b]</t>
  </si>
  <si>
    <t>w/p-[b-2]</t>
  </si>
  <si>
    <t>w/p-[b-3]</t>
  </si>
  <si>
    <t>w/p-[b-4]</t>
  </si>
  <si>
    <t>w/p-[b-5]</t>
  </si>
  <si>
    <t>Regional Management - per w/p-[b-5]</t>
  </si>
  <si>
    <t>WSC - per w/p-[b-5]</t>
  </si>
  <si>
    <t xml:space="preserve">Capitalized  </t>
  </si>
  <si>
    <t>Regional Management</t>
  </si>
  <si>
    <t>Total Regional Management Capitalized Time</t>
  </si>
  <si>
    <t>Regional Management Capitalized Time</t>
  </si>
  <si>
    <t>Salaries - Operations</t>
  </si>
  <si>
    <t>Salaries - Office/Corp</t>
  </si>
  <si>
    <t>Totals</t>
  </si>
  <si>
    <t>Check</t>
  </si>
  <si>
    <t>LINE #</t>
  </si>
  <si>
    <t>OBJ</t>
  </si>
  <si>
    <t>ACCOUNT DESCRIPTION</t>
  </si>
  <si>
    <t>NARUC</t>
  </si>
  <si>
    <t>ORGANIZATION</t>
  </si>
  <si>
    <t>FRANCHISES</t>
  </si>
  <si>
    <t>STRUCT &amp; IMPRV SRC SUPPLY</t>
  </si>
  <si>
    <t>STRUCT &amp; IMPRV GEN PLT</t>
  </si>
  <si>
    <t>WELLS &amp; SPRINGS</t>
  </si>
  <si>
    <t>SUPPLY MAINS</t>
  </si>
  <si>
    <t>ELECTRIC PUMP EQUIP SRC PUMP</t>
  </si>
  <si>
    <t>ELECTRIC PUMP EQUIP WTP</t>
  </si>
  <si>
    <t>WATER TREATMENT EQPT</t>
  </si>
  <si>
    <t>DIST RESV &amp; STANDPIPES</t>
  </si>
  <si>
    <t>TRANS &amp; DISTR MAINS</t>
  </si>
  <si>
    <t>SERVICE LINES</t>
  </si>
  <si>
    <t>METERS</t>
  </si>
  <si>
    <t>METER INSTALLATIONS</t>
  </si>
  <si>
    <t>HYDRANTS</t>
  </si>
  <si>
    <t>OFFICE STRUCT &amp; IMPRV</t>
  </si>
  <si>
    <t>OFFICE FURN &amp; EQPT</t>
  </si>
  <si>
    <t>TOOL SHOP &amp; MISC EQPT</t>
  </si>
  <si>
    <t>LABORATORY EQUIPMENT</t>
  </si>
  <si>
    <t>POWER OPERATED EQUIP</t>
  </si>
  <si>
    <t>COMMUNICATION EQPT</t>
  </si>
  <si>
    <t>MISC EQUIPMENT</t>
  </si>
  <si>
    <t>WATER PLANT ALLOCATED</t>
  </si>
  <si>
    <t>STRUCT/IMPRV COLL PLT</t>
  </si>
  <si>
    <t>STRUCT/IMPRV PUMP PLT LS</t>
  </si>
  <si>
    <t>STRUCT/IMPRV GEN PLT</t>
  </si>
  <si>
    <t>POWER GEN EQUIP TREAT PLT</t>
  </si>
  <si>
    <t>SEWER FORCE MAIN</t>
  </si>
  <si>
    <t>SERVICES TO CUSTOMERS</t>
  </si>
  <si>
    <t>FLOW MEASURE DEVICES</t>
  </si>
  <si>
    <t>TREAT/DISP EQUIP LAGOON</t>
  </si>
  <si>
    <t>TREAT/DISP EQUIP TRT PLT</t>
  </si>
  <si>
    <t>PLANT SEWERS TRTMT PLT</t>
  </si>
  <si>
    <t>OTHER PLT COLLECTION</t>
  </si>
  <si>
    <t>OTHER PLT PUMP</t>
  </si>
  <si>
    <t>LABORATORY EQPT</t>
  </si>
  <si>
    <t>MISC EQUIP SEWER</t>
  </si>
  <si>
    <t>REUSE DIST RESERVOIRS</t>
  </si>
  <si>
    <t>TRANSPORTATION EQPT WTR</t>
  </si>
  <si>
    <t>MAINFRAME COMPUTER WTR</t>
  </si>
  <si>
    <t>MINI COMPUTERS WTR</t>
  </si>
  <si>
    <t>COMP SYS COST WTR</t>
  </si>
  <si>
    <t>MICRO SYS COST WTR</t>
  </si>
  <si>
    <t>WIP-CAP TIME WATER STORE TANK</t>
  </si>
  <si>
    <t>WIP - INTEREST DURING CONSTR</t>
  </si>
  <si>
    <t>WIP - ENGINEERING</t>
  </si>
  <si>
    <t>WIP - LABOR/INSTALLATION</t>
  </si>
  <si>
    <t>WIP - EQUIPMENT</t>
  </si>
  <si>
    <t>WIP - MATERIAL</t>
  </si>
  <si>
    <t>WIP - PIPING</t>
  </si>
  <si>
    <t>WIP - SITE WORK</t>
  </si>
  <si>
    <t>WIP - TRANSFER TO FIXED ASSETS</t>
  </si>
  <si>
    <t>ACC DEPR-ORGANIZATION</t>
  </si>
  <si>
    <t>ACC DEPR-FRANCHISES</t>
  </si>
  <si>
    <t>ACC DEPR-STRUCT&amp;IMPRV WTP</t>
  </si>
  <si>
    <t>ACC DEPR-WELLS &amp; SPRINGS</t>
  </si>
  <si>
    <t>ACC DEPR-SUPPLY MAINS</t>
  </si>
  <si>
    <t>ACC DEPR-SERVICE LINES</t>
  </si>
  <si>
    <t>ACC DEPR-METERS</t>
  </si>
  <si>
    <t>ACC DEPR-METER INSTALLS</t>
  </si>
  <si>
    <t>ACC DEPR-HYDRANTS</t>
  </si>
  <si>
    <t>ACC DEPR-OFFICE STRUCTURE</t>
  </si>
  <si>
    <t>ACC DEPR-OFFICE FURN/EQPT</t>
  </si>
  <si>
    <t>ACC DEPR-POWER OPERATED EQUIP</t>
  </si>
  <si>
    <t>ACC DEPR-MISC EQUIPMENT</t>
  </si>
  <si>
    <t>ACC DEPR-SEWER FORCE MAIN</t>
  </si>
  <si>
    <t>ACC DEPR-OTHER PLT PUMP</t>
  </si>
  <si>
    <t>ACC DEPR-LABORATORY EQPT</t>
  </si>
  <si>
    <t>ACC DEPR-MINI COMP WTR</t>
  </si>
  <si>
    <t>COMP SYS AMORTIZATION WTR</t>
  </si>
  <si>
    <t>ACC AMORT UTIL PAA-WATER</t>
  </si>
  <si>
    <t>A/R-CUSTOMER TRADE CC&amp;B</t>
  </si>
  <si>
    <t>A/R-CUSTOMER ACCRUAL</t>
  </si>
  <si>
    <t>ACCUM PROV UNCOLLECT ACCTS</t>
  </si>
  <si>
    <t>A/R ASSOC COS</t>
  </si>
  <si>
    <t>INVENTORY</t>
  </si>
  <si>
    <t>RCIP - ATTORNEY FEES</t>
  </si>
  <si>
    <t>RCIP - CAPITALIZED TIME</t>
  </si>
  <si>
    <t>RCIP - ADMINISTRATIVE EXPENSES</t>
  </si>
  <si>
    <t>RCIP - TRAVEL</t>
  </si>
  <si>
    <t>RCIP - CONSULTING FEES</t>
  </si>
  <si>
    <t>RATE CASE BEING AMORT</t>
  </si>
  <si>
    <t>RATE CASE ACCUM AMORT</t>
  </si>
  <si>
    <t>CIAC-WATER-TAP</t>
  </si>
  <si>
    <t>CIAC-WTR PLT MTR FEE</t>
  </si>
  <si>
    <t>CIAC-STRUCT/IMPRV GEN PLT</t>
  </si>
  <si>
    <t>CIAC-SEWER FORCE MAIN</t>
  </si>
  <si>
    <t>CIAC-SEWER GRAVITY MAIN</t>
  </si>
  <si>
    <t>ACC AMORT WATER-CIAC TAP</t>
  </si>
  <si>
    <t>ACC AMORT SEWER-TAP</t>
  </si>
  <si>
    <t>DEF FED TAX - RATE CASE</t>
  </si>
  <si>
    <t>DEF FED TAX - DEF MAINT</t>
  </si>
  <si>
    <t>DEF FED TAX - ORGN EXP</t>
  </si>
  <si>
    <t>DEF FED TAX - BAD DEBT</t>
  </si>
  <si>
    <t>DEF FED TAX - NOL</t>
  </si>
  <si>
    <t>ACCUM DEF INCOME TAX - ST</t>
  </si>
  <si>
    <t>DEF ST TAX - DEF MAINT</t>
  </si>
  <si>
    <t>DEF ST TAX - ORGN EXP</t>
  </si>
  <si>
    <t>DEF ST TAX - DEPRECIATION</t>
  </si>
  <si>
    <t>A/P TRADE</t>
  </si>
  <si>
    <t>A/P TRADE - ACCRUAL</t>
  </si>
  <si>
    <t>A/P-ASSOC COMPANIES</t>
  </si>
  <si>
    <t>A/P MISCELLANEOUS</t>
  </si>
  <si>
    <t>CUSTOMER DEPOSITS</t>
  </si>
  <si>
    <t>ACCRUED TAXES GENERAL</t>
  </si>
  <si>
    <t>ACCRUED UTIL OR COMM TAX</t>
  </si>
  <si>
    <t>ACCRUED REAL EST TAX</t>
  </si>
  <si>
    <t>ACCRUED PERS PROP &amp; ICT TAX</t>
  </si>
  <si>
    <t>ACCRUED USE TAX</t>
  </si>
  <si>
    <t>ACCRUED FED INCOME TAX</t>
  </si>
  <si>
    <t>ACCRUED ST INCOME TAX</t>
  </si>
  <si>
    <t>ACCRUED CUST DEP INTEREST</t>
  </si>
  <si>
    <t>COMMON STOCK</t>
  </si>
  <si>
    <t>PAID IN CAPITAL</t>
  </si>
  <si>
    <t>MISC PAID IN CAPITAL</t>
  </si>
  <si>
    <t>RETAINED EARN-PRIOR YEARS</t>
  </si>
  <si>
    <t>WATER REVENUE-RESIDENTIAL</t>
  </si>
  <si>
    <t>WATER REVENUE-ACCRUALS</t>
  </si>
  <si>
    <t>WATER REVENUE-COMMERCIAL</t>
  </si>
  <si>
    <t>SEWER REVENUE-RESIDENTIAL</t>
  </si>
  <si>
    <t>SEWER REVENUE-ACCRUALS</t>
  </si>
  <si>
    <t>SEWER REVENUE-COMMERCIAL</t>
  </si>
  <si>
    <t>GUARANTEED REVENUES</t>
  </si>
  <si>
    <t>OTHER W/S REVENUES</t>
  </si>
  <si>
    <t>474/536</t>
  </si>
  <si>
    <t>CHLORINE</t>
  </si>
  <si>
    <t>OTHER TREATMENT CHEMICALS</t>
  </si>
  <si>
    <t>METER READING</t>
  </si>
  <si>
    <t>AGENCY EXPENSE</t>
  </si>
  <si>
    <t>UNCOLLECTIBLE ACCOUNTS</t>
  </si>
  <si>
    <t>UNCOLL ACCOUNTS ACCRUAL</t>
  </si>
  <si>
    <t>BILL STOCK</t>
  </si>
  <si>
    <t>BILLING ENVELOPES</t>
  </si>
  <si>
    <t>BILLING POSTAGE</t>
  </si>
  <si>
    <t>CUSTOMER SERVICE PRINTING</t>
  </si>
  <si>
    <t>DENTAL INS REIMBURSEMENTS</t>
  </si>
  <si>
    <t>HEALTH INS REIMBURSEMENTS</t>
  </si>
  <si>
    <t>OTHER EMP PENSION/BENEFITS</t>
  </si>
  <si>
    <t>INSURANCE-OTHER</t>
  </si>
  <si>
    <t>COMPUTER MAINTENANCE</t>
  </si>
  <si>
    <t>COMPUTER SUPPLIES</t>
  </si>
  <si>
    <t>INTERNET SUPPLIER</t>
  </si>
  <si>
    <t>ADVERTISING/MARKETING</t>
  </si>
  <si>
    <t>BANK SERVICE CHARGE</t>
  </si>
  <si>
    <t>CONTRIBUTIONS</t>
  </si>
  <si>
    <t>LICENSE FEES</t>
  </si>
  <si>
    <t>MEMBERSHIPS</t>
  </si>
  <si>
    <t>PENALTIES/FINES</t>
  </si>
  <si>
    <t>TRAINING EXPENSE</t>
  </si>
  <si>
    <t>OTHER MISC EXPENSE</t>
  </si>
  <si>
    <t>ANSWERING SERVICE</t>
  </si>
  <si>
    <t>CLEANING SUPPLIES</t>
  </si>
  <si>
    <t>COPY MACHINE</t>
  </si>
  <si>
    <t>HOLIDAY EVENTS/PICNICS</t>
  </si>
  <si>
    <t>KITCHEN SUPPLIES</t>
  </si>
  <si>
    <t>OFFICE SUPPLY STORES</t>
  </si>
  <si>
    <t>PRINTING/BLUEPRINTS</t>
  </si>
  <si>
    <t>PUBL SUBSCRIPTIONS/TAPES</t>
  </si>
  <si>
    <t>SHIPPING CHARGES</t>
  </si>
  <si>
    <t>OTHER OFFICE EXPENSES</t>
  </si>
  <si>
    <t>OFFICE ELECTRIC</t>
  </si>
  <si>
    <t>OFFICE GAS</t>
  </si>
  <si>
    <t>OFFICE WATER</t>
  </si>
  <si>
    <t>OFFICE TELECOM</t>
  </si>
  <si>
    <t>OFFICE GARBAGE REMOVAL</t>
  </si>
  <si>
    <t>OFFICE ALARM SYS PHONE EXP</t>
  </si>
  <si>
    <t>OFFICE MAINTENANCE</t>
  </si>
  <si>
    <t>OFFICE CLEANING SERVICE</t>
  </si>
  <si>
    <t>OFFICE MACHINE/HEAT&amp;COOL</t>
  </si>
  <si>
    <t>OTHER OFFICE UTILITIES</t>
  </si>
  <si>
    <t>AUDIT FEES</t>
  </si>
  <si>
    <t>EMPLOY FINDER FEES</t>
  </si>
  <si>
    <t>LEGAL FEES</t>
  </si>
  <si>
    <t>PAYROLL SERVICES</t>
  </si>
  <si>
    <t>TAX RETURN REVIEW</t>
  </si>
  <si>
    <t>OTHER OUTSIDE SERVICES</t>
  </si>
  <si>
    <t>RATE CASE AMORT EXPENSE</t>
  </si>
  <si>
    <t>MISC REG MATTERS COMM EXP</t>
  </si>
  <si>
    <t>RENT</t>
  </si>
  <si>
    <t>SALARIES-ACCTG/FINANCE</t>
  </si>
  <si>
    <t>SALARIES-ADMIN</t>
  </si>
  <si>
    <t>SALARIES-OFFICERS/STKHLDR</t>
  </si>
  <si>
    <t>SALARIES-HR</t>
  </si>
  <si>
    <t>SALARIES-MIS</t>
  </si>
  <si>
    <t>SALARIES-LEADERSHIP OPS</t>
  </si>
  <si>
    <t>SALARIES-REGULATORY</t>
  </si>
  <si>
    <t>SALARIES-CUSTOMER SERVICE</t>
  </si>
  <si>
    <t>SALARIES-BILLING</t>
  </si>
  <si>
    <t>SALARIES-OPERATIONS FIELD</t>
  </si>
  <si>
    <t>SALARIES-OPERATIONS OFFICE</t>
  </si>
  <si>
    <t>TRAVEL LODGING</t>
  </si>
  <si>
    <t>TRAVEL AIRFARE</t>
  </si>
  <si>
    <t>TRAVEL TRANSPORTATION</t>
  </si>
  <si>
    <t>TRAVEL MEALS</t>
  </si>
  <si>
    <t>TRAVEL ENTERTAINMENT</t>
  </si>
  <si>
    <t>TRAVEL OTHER</t>
  </si>
  <si>
    <t>FUEL</t>
  </si>
  <si>
    <t>AUTO REPAIR/TIRES</t>
  </si>
  <si>
    <t>AUTO LICENSES</t>
  </si>
  <si>
    <t>OTHER TRANS EXPENSES</t>
  </si>
  <si>
    <t>TEST-WATER</t>
  </si>
  <si>
    <t>TEST-EQUIP/CHEMICAL</t>
  </si>
  <si>
    <t>TEST-SEWER</t>
  </si>
  <si>
    <t>WATER-MAINT SUPPLIES</t>
  </si>
  <si>
    <t>WATER-MAINT REPAIRS</t>
  </si>
  <si>
    <t>WATER-ELEC EQUIPT REPAIR</t>
  </si>
  <si>
    <t>WATER-OTHER MAINT EXP</t>
  </si>
  <si>
    <t>SEWER-MAINT SUPPLIES</t>
  </si>
  <si>
    <t>SEWER-MAINT REPAIRS</t>
  </si>
  <si>
    <t>SEWER-PERMITS</t>
  </si>
  <si>
    <t>SEWER-OTHER MAINT EXP</t>
  </si>
  <si>
    <t>DEFERRED MAINT EXPENSE</t>
  </si>
  <si>
    <t>COMMUNICATION EXPENSE</t>
  </si>
  <si>
    <t>UNIFORMS</t>
  </si>
  <si>
    <t>SEWER RODDING</t>
  </si>
  <si>
    <t>SLUDGE HAULING</t>
  </si>
  <si>
    <t>DEPREC-ORGANIZATION</t>
  </si>
  <si>
    <t>DEPREC-STRUCT &amp; IMPRV WTP</t>
  </si>
  <si>
    <t>DEPREC-STRUCT &amp; IMPRV DIST</t>
  </si>
  <si>
    <t>DEPREC-WELLS &amp; SPRINGS</t>
  </si>
  <si>
    <t>DEPREC-SUPPLY MAINS</t>
  </si>
  <si>
    <t>DEPREC-ELEC PUMP EQP WTP</t>
  </si>
  <si>
    <t>DEPREC-TRANS &amp; DISTR MAINS</t>
  </si>
  <si>
    <t>DEPREC-SERVICE LINES</t>
  </si>
  <si>
    <t>DEPREC-METERS</t>
  </si>
  <si>
    <t>DEPREC-METER INSTALLS</t>
  </si>
  <si>
    <t>DEPREC-HYDRANTS</t>
  </si>
  <si>
    <t>DEPREC-OFFICE STRUCTURE</t>
  </si>
  <si>
    <t>DEPREC-OFFICE FURN/EQPT</t>
  </si>
  <si>
    <t>DEPREC-POWER OPERATED EQUIP</t>
  </si>
  <si>
    <t>DEPREC-COMMUNICATION EQPT</t>
  </si>
  <si>
    <t>DEPREC-MISC EQUIPMENT</t>
  </si>
  <si>
    <t>DEPREC-STRUCT/IMPRV PUMP</t>
  </si>
  <si>
    <t>DEPREC-PUMP EQP PUMP PLT</t>
  </si>
  <si>
    <t>DEPREC-OTHER PLT PUMP</t>
  </si>
  <si>
    <t>DEPREC-LABORATORY EQPT</t>
  </si>
  <si>
    <t>DEPREC-AUTO TRANS</t>
  </si>
  <si>
    <t>AMORT OF UTIL PAA-WATER</t>
  </si>
  <si>
    <t>AMORT-WATER-TAP</t>
  </si>
  <si>
    <t>AMORT-WTR PLT MTR FEE</t>
  </si>
  <si>
    <t>AMORT-STRUCT/IMPRV GEN PLT</t>
  </si>
  <si>
    <t>AMORT-SEWER GRAVITY MAIN</t>
  </si>
  <si>
    <t>FICA EXPENSE</t>
  </si>
  <si>
    <t>FEDERAL UNEMPLOYMENT TAX</t>
  </si>
  <si>
    <t>STATE UNEMPLOYMENT TAX</t>
  </si>
  <si>
    <t>FRANCHISE TAX</t>
  </si>
  <si>
    <t>PERSONAL PROPERTY/ICT TAX</t>
  </si>
  <si>
    <t>PROPERTY/OTHER GENERAL TAX</t>
  </si>
  <si>
    <t>REAL ESTATE TAX</t>
  </si>
  <si>
    <t>UTILITY/COMMISSION TAX</t>
  </si>
  <si>
    <t>INTEREST EXPENSE-INTERCO</t>
  </si>
  <si>
    <t>S/T INT EXP BANK ONE</t>
  </si>
  <si>
    <t>SALE OF UTILITY PROPERTY</t>
  </si>
  <si>
    <t>HEALTH &amp; DENTAL PREMIUMS</t>
  </si>
  <si>
    <t>Income Statement - CSV Output</t>
  </si>
  <si>
    <t>Object Account</t>
  </si>
  <si>
    <t>TOTAL REVENUE</t>
  </si>
  <si>
    <t xml:space="preserve"> OPERATING REVENUES</t>
  </si>
  <si>
    <t xml:space="preserve">  WATER OPERATING REVENUES</t>
  </si>
  <si>
    <t xml:space="preserve">   WATER REVENUE</t>
  </si>
  <si>
    <t xml:space="preserve">    WATER REVENUE UNMETERED</t>
  </si>
  <si>
    <t xml:space="preserve">    WATER REVENUE-RESIDENTIAL</t>
  </si>
  <si>
    <t xml:space="preserve">    WATER REVENUE-ACCRUALS</t>
  </si>
  <si>
    <t xml:space="preserve">    WATER REVENUE-COMMERCIAL</t>
  </si>
  <si>
    <t xml:space="preserve">    WATER REVENUE-INDUSTRIAL</t>
  </si>
  <si>
    <t xml:space="preserve">    WATER REVENUE-PUBLIC AUTH</t>
  </si>
  <si>
    <t xml:space="preserve">    WATER REVENUE-MULT FAM DWE</t>
  </si>
  <si>
    <t xml:space="preserve">   FIRE PROTECTION REVENUE</t>
  </si>
  <si>
    <t xml:space="preserve">    PUBLIC FIRE PROTECTION</t>
  </si>
  <si>
    <t xml:space="preserve">    PRIVATE FIRE PROTECTION</t>
  </si>
  <si>
    <t xml:space="preserve">   OTHER SALES TO PUBLIC AUTH</t>
  </si>
  <si>
    <t xml:space="preserve">   SALES TO IRRIGATION CUSTOME</t>
  </si>
  <si>
    <t xml:space="preserve">   SALES FOR RESALE</t>
  </si>
  <si>
    <t xml:space="preserve">   INTERDEPARTMENTAL SALES</t>
  </si>
  <si>
    <t xml:space="preserve">  SEWER OPERATING REVENUES</t>
  </si>
  <si>
    <t xml:space="preserve">   SEWER REVENUE FLAT</t>
  </si>
  <si>
    <t xml:space="preserve">    SEWER REVENUE-RESIDENTIAL</t>
  </si>
  <si>
    <t xml:space="preserve">    SEWER REVENUE-ACCRUALS</t>
  </si>
  <si>
    <t xml:space="preserve">    SEWER REVENUE-COMMERCIAL</t>
  </si>
  <si>
    <t xml:space="preserve">    SEWER REVENUE-INDUSTRIAL</t>
  </si>
  <si>
    <t xml:space="preserve">    SEWER REVENUE-PUBLIC AUTH</t>
  </si>
  <si>
    <t xml:space="preserve">    SEWER REVENUE-MULT FAM DWE</t>
  </si>
  <si>
    <t xml:space="preserve">    SEWER REVENUE-OTHER</t>
  </si>
  <si>
    <t xml:space="preserve">   SEWER REVENUE MEASURED</t>
  </si>
  <si>
    <t xml:space="preserve">    SEWER SOLIDS PUMPING CHGE</t>
  </si>
  <si>
    <t xml:space="preserve">   REVENUES FROM PUBLIC AUTH</t>
  </si>
  <si>
    <t xml:space="preserve">   REVENUES FROM OTHER SYSTEMS</t>
  </si>
  <si>
    <t xml:space="preserve">  REUSE REVENUE</t>
  </si>
  <si>
    <t xml:space="preserve">   REUSE REVENUE FLAT</t>
  </si>
  <si>
    <t xml:space="preserve">    REUSE REVENUE-RESIDENTIAL</t>
  </si>
  <si>
    <t xml:space="preserve">    REUSE REVENUE-COMMERCIAL</t>
  </si>
  <si>
    <t xml:space="preserve">    REUSE REVENUE-INDUSTRIAL</t>
  </si>
  <si>
    <t xml:space="preserve">    REUSE REVENUE-PUBLIC AUTH</t>
  </si>
  <si>
    <t xml:space="preserve">    REUSE REVENUE-OTHER</t>
  </si>
  <si>
    <t xml:space="preserve">   REUSE REVENUE MEASURED</t>
  </si>
  <si>
    <t xml:space="preserve">  MISC OPERATING REVENUES</t>
  </si>
  <si>
    <t xml:space="preserve">   GUARANTEED REVENUES</t>
  </si>
  <si>
    <t xml:space="preserve">   SALE OF SLUDGE</t>
  </si>
  <si>
    <t xml:space="preserve">   FORFEITED DISCOUNTS</t>
  </si>
  <si>
    <t xml:space="preserve">   MISC SERVICE REVENUE</t>
  </si>
  <si>
    <t xml:space="preserve">   RENTS FROM W/S PROPERTY</t>
  </si>
  <si>
    <t xml:space="preserve">   INTERDEPARTMENTAL RENTS</t>
  </si>
  <si>
    <t xml:space="preserve">   OTHER W/S REVENUES</t>
  </si>
  <si>
    <t xml:space="preserve">  NON-REGULATED REVENUES</t>
  </si>
  <si>
    <t xml:space="preserve">   MAINTENANCE INTERNAL REVENU</t>
  </si>
  <si>
    <t xml:space="preserve">    MAINTENANCE REVENUE</t>
  </si>
  <si>
    <t xml:space="preserve">    MAINTENANCE-INTERNAL-LABOR</t>
  </si>
  <si>
    <t xml:space="preserve">    MAINTENANCE-INTERNAL-MATER</t>
  </si>
  <si>
    <t xml:space="preserve">   MAINTENANCE EXTERNAL REVENU</t>
  </si>
  <si>
    <t xml:space="preserve">    MAINTENANCE-EXTERNAL-LABOR</t>
  </si>
  <si>
    <t xml:space="preserve">    MAINTENANCE-EXTERNAL-MATER</t>
  </si>
  <si>
    <t xml:space="preserve">   SLUDGE INTERNAL REVENUE</t>
  </si>
  <si>
    <t xml:space="preserve">    REVENUE-INTERNAL-SLUDGE</t>
  </si>
  <si>
    <t xml:space="preserve">    REVENUE-INTERNAL-RECEIVING</t>
  </si>
  <si>
    <t xml:space="preserve">    REVENUE-INTERNAL-TRANS</t>
  </si>
  <si>
    <t xml:space="preserve">    REVENUE-INTERNAL-SEPTAGE</t>
  </si>
  <si>
    <t xml:space="preserve">    REVENUE-INTERNAL-MISC</t>
  </si>
  <si>
    <t xml:space="preserve">   SLUDGE EXTERNAL REVENUE</t>
  </si>
  <si>
    <t xml:space="preserve">    REVENUE-EXTERNAL-RECVG CHG</t>
  </si>
  <si>
    <t xml:space="preserve">    REVENUE-EXTERNAL-TRANS</t>
  </si>
  <si>
    <t xml:space="preserve">    REVENUE-EXTERNAL-SEPTAGE</t>
  </si>
  <si>
    <t xml:space="preserve">    REVENUE-EXTERNAL-MISC</t>
  </si>
  <si>
    <t xml:space="preserve">   3RD PARTY BILLING</t>
  </si>
  <si>
    <t xml:space="preserve">    3RD PARTY BILLING REVENUE</t>
  </si>
  <si>
    <t xml:space="preserve">    3RD PARTY BILLING EXPENSE</t>
  </si>
  <si>
    <t xml:space="preserve">   REV FROM MGMT SERVICES</t>
  </si>
  <si>
    <t xml:space="preserve">    REV FROM MGMT SERVICES</t>
  </si>
  <si>
    <t>TOTAL OPERATING EXPENSES</t>
  </si>
  <si>
    <t xml:space="preserve"> OPERATING EXPENSES</t>
  </si>
  <si>
    <t xml:space="preserve">  OPERATING EXPENSES CONSOL</t>
  </si>
  <si>
    <t xml:space="preserve">   PURCHASED WATER EXPENSE</t>
  </si>
  <si>
    <t xml:space="preserve">    PURCHASED WATER</t>
  </si>
  <si>
    <t xml:space="preserve">    PURCHASED WATER-WATER SYS</t>
  </si>
  <si>
    <t xml:space="preserve">    PURCHASED WATER-SEWER SYS</t>
  </si>
  <si>
    <t xml:space="preserve">    PURCHASED WATER - BILLINGS</t>
  </si>
  <si>
    <t xml:space="preserve">   PURCHASED SEWER TREATMENT</t>
  </si>
  <si>
    <t xml:space="preserve">    PURCHASED SEWER TREATMENT</t>
  </si>
  <si>
    <t xml:space="preserve">    PURCHASED SEWER - BILLINGS</t>
  </si>
  <si>
    <t xml:space="preserve">   ELEC PWR - WATER SYSTEM</t>
  </si>
  <si>
    <t xml:space="preserve">    ELEC PWR - WTR SYSTEM SRC</t>
  </si>
  <si>
    <t xml:space="preserve">    ELEC PWR - WTR SYSTEM WTR</t>
  </si>
  <si>
    <t xml:space="preserve">    ELEC PWR - WTR SYSTEM TRAN</t>
  </si>
  <si>
    <t xml:space="preserve">    ELEC PWR - WTR SYSTEM ADMI</t>
  </si>
  <si>
    <t xml:space="preserve">   ELEC PWR - SWR SYSTEM</t>
  </si>
  <si>
    <t xml:space="preserve">    ELEC PWR - SWR SYSTEM COLL</t>
  </si>
  <si>
    <t xml:space="preserve">    ELEC PWR - SWR SYSTEM PUMP</t>
  </si>
  <si>
    <t xml:space="preserve">    ELEC PWR - SWR SYSTEM TRT</t>
  </si>
  <si>
    <t xml:space="preserve">    ELEC PWR - SWR SYSTEM ADMI</t>
  </si>
  <si>
    <t xml:space="preserve">    ELEC PWR - SWR SYSTEM REUS</t>
  </si>
  <si>
    <t xml:space="preserve">   ELEC PWR - OTHER</t>
  </si>
  <si>
    <t xml:space="preserve">   CHEMICALS</t>
  </si>
  <si>
    <t xml:space="preserve">    CHLORINE</t>
  </si>
  <si>
    <t xml:space="preserve">    ODOR CONTROL CHEMICALS</t>
  </si>
  <si>
    <t xml:space="preserve">    OTHER TREATMENT CHEMICALS</t>
  </si>
  <si>
    <t xml:space="preserve">   METER READING</t>
  </si>
  <si>
    <t xml:space="preserve">   BAD DEBT EXPENSE</t>
  </si>
  <si>
    <t xml:space="preserve">    AGENCY EXPENSE</t>
  </si>
  <si>
    <t xml:space="preserve">    UNCOLLECTIBLE ACCOUNTS</t>
  </si>
  <si>
    <t xml:space="preserve">    UNCOLL ACCOUNTS ACCRUAL</t>
  </si>
  <si>
    <t xml:space="preserve">   BILLING &amp; CUSTOMER SERVICE</t>
  </si>
  <si>
    <t xml:space="preserve">    BILL STOCK</t>
  </si>
  <si>
    <t xml:space="preserve">    BILLING COMPUTER SUPPLIES</t>
  </si>
  <si>
    <t xml:space="preserve">    BILLING ENVELOPES</t>
  </si>
  <si>
    <t xml:space="preserve">    BILLING POSTAGE</t>
  </si>
  <si>
    <t xml:space="preserve">    CUSTOMER SERVICE PRINTING</t>
  </si>
  <si>
    <t xml:space="preserve">   EMPLOYEE BENEFITS</t>
  </si>
  <si>
    <t xml:space="preserve">    401K PROFIT SHARING</t>
  </si>
  <si>
    <t xml:space="preserve">    HEALTH ADMIN AND STOP LOSS</t>
  </si>
  <si>
    <t xml:space="preserve">    DENTAL</t>
  </si>
  <si>
    <t xml:space="preserve">    EMP PENSIONS &amp; BENEFITS</t>
  </si>
  <si>
    <t xml:space="preserve">    EMPLOYEE INS DEDUCTIONS</t>
  </si>
  <si>
    <t xml:space="preserve">    HEALTH COSTS &amp; OTHER</t>
  </si>
  <si>
    <t xml:space="preserve">    HEALTH INS CLAIMS</t>
  </si>
  <si>
    <t xml:space="preserve">    OTHER EMP BENEFITS</t>
  </si>
  <si>
    <t xml:space="preserve">    PENSION / 401K MATCH</t>
  </si>
  <si>
    <t xml:space="preserve">    TERM LIFE INS</t>
  </si>
  <si>
    <t xml:space="preserve">    TERM LIFE INS-OPT</t>
  </si>
  <si>
    <t xml:space="preserve">    DEPEND LIFE INS-OPT</t>
  </si>
  <si>
    <t xml:space="preserve">    SUPPLEMENTAL LIFE INS</t>
  </si>
  <si>
    <t xml:space="preserve">    TUITION</t>
  </si>
  <si>
    <t xml:space="preserve">   INSURANCE EXPENSE</t>
  </si>
  <si>
    <t xml:space="preserve">    INSURANCE-VEHICLE</t>
  </si>
  <si>
    <t xml:space="preserve">    INSURANCE-GEN LIAB</t>
  </si>
  <si>
    <t xml:space="preserve">    INSURANCE-WORKERS COMP</t>
  </si>
  <si>
    <t xml:space="preserve">    INSURANCE-OTHER</t>
  </si>
  <si>
    <t xml:space="preserve">   IT DEPARTMENT</t>
  </si>
  <si>
    <t xml:space="preserve">    COMPUTER MAINTENANCE</t>
  </si>
  <si>
    <t xml:space="preserve">    COMPUTER SUPPLIES</t>
  </si>
  <si>
    <t xml:space="preserve">    COMPUTER AMORT &amp; PROG COST</t>
  </si>
  <si>
    <t xml:space="preserve">    INTERNET SUPPLIER</t>
  </si>
  <si>
    <t xml:space="preserve">    MICROFILMING</t>
  </si>
  <si>
    <t xml:space="preserve">    WEBSITE DEVELOPMENT</t>
  </si>
  <si>
    <t xml:space="preserve">   MISCELLANEOUS EXPENSE</t>
  </si>
  <si>
    <t xml:space="preserve">    ADVERTISING/MARKETING</t>
  </si>
  <si>
    <t xml:space="preserve">    BANK SERVICE CHARGE</t>
  </si>
  <si>
    <t xml:space="preserve">    CONTRIBUTIONS</t>
  </si>
  <si>
    <t xml:space="preserve">    LETTER OF CREDIT FEE</t>
  </si>
  <si>
    <t xml:space="preserve">    LICENSE FEES</t>
  </si>
  <si>
    <t xml:space="preserve">    MEMBERSHIPS</t>
  </si>
  <si>
    <t xml:space="preserve">    PENALTIES/FINES</t>
  </si>
  <si>
    <t xml:space="preserve">    TRAINING EXPENSE</t>
  </si>
  <si>
    <t xml:space="preserve">    OTHER MISC EXPENSE</t>
  </si>
  <si>
    <t xml:space="preserve">   OFFICE EXPENSE</t>
  </si>
  <si>
    <t xml:space="preserve">    ANSWERING SERVICE</t>
  </si>
  <si>
    <t xml:space="preserve">    CLEANING SUPPLIES</t>
  </si>
  <si>
    <t xml:space="preserve">    COPY MACHINE</t>
  </si>
  <si>
    <t xml:space="preserve">    HOLIDAY EVENTS/PICNICS</t>
  </si>
  <si>
    <t xml:space="preserve">    KITCHEN SUPPLIES</t>
  </si>
  <si>
    <t xml:space="preserve">    OFFICE SUPPLY STORES</t>
  </si>
  <si>
    <t xml:space="preserve">    PRINTING/BLUEPRINTS</t>
  </si>
  <si>
    <t xml:space="preserve">    PUBL SUBSCRIPTIONS/TAPES</t>
  </si>
  <si>
    <t xml:space="preserve">    SHIPPING CHARGES</t>
  </si>
  <si>
    <t xml:space="preserve">    OTHER OFFICE EXPENSES</t>
  </si>
  <si>
    <t xml:space="preserve">   OFFICE UTILITIES/MAINTENANC</t>
  </si>
  <si>
    <t xml:space="preserve">    OFFICE ELECTRIC</t>
  </si>
  <si>
    <t xml:space="preserve">    OFFICE GAS</t>
  </si>
  <si>
    <t xml:space="preserve">    OFFICE WATER</t>
  </si>
  <si>
    <t xml:space="preserve">    OFFICE TELECOM</t>
  </si>
  <si>
    <t xml:space="preserve">    OFFICE GARBAGE REMOVAL</t>
  </si>
  <si>
    <t xml:space="preserve">    OFFICE LANDSCAPE / MOW / P</t>
  </si>
  <si>
    <t xml:space="preserve">    OFFICE ALARM SYS PHONE EXP</t>
  </si>
  <si>
    <t xml:space="preserve">    OFFICE MAINTENANCE</t>
  </si>
  <si>
    <t xml:space="preserve">    OFFICE CLEANING SERVICE</t>
  </si>
  <si>
    <t xml:space="preserve">    OFFICE MACHINE/HEAT&amp;COOL</t>
  </si>
  <si>
    <t xml:space="preserve">    OTHER OFFICE UTILITIES</t>
  </si>
  <si>
    <t xml:space="preserve">    TELEMETERING PHONE EXPENSE</t>
  </si>
  <si>
    <t xml:space="preserve">   OUTSIDE SERVICE EXPENSE</t>
  </si>
  <si>
    <t xml:space="preserve">    ACCOUNTING STUDIES</t>
  </si>
  <si>
    <t xml:space="preserve">    AUDIT FEES</t>
  </si>
  <si>
    <t xml:space="preserve">    EMPLOY FINDER FEES</t>
  </si>
  <si>
    <t xml:space="preserve">    ENGINEERING FEES</t>
  </si>
  <si>
    <t xml:space="preserve">    LEGAL FEES</t>
  </si>
  <si>
    <t xml:space="preserve">    MANAGEMENT FEES</t>
  </si>
  <si>
    <t xml:space="preserve">    PAYROLL SERVICES</t>
  </si>
  <si>
    <t xml:space="preserve">    TAX RETURN REVIEW</t>
  </si>
  <si>
    <t xml:space="preserve">    TEMP EMPLOY - CLERICAL</t>
  </si>
  <si>
    <t xml:space="preserve">    OTHER OUTSIDE SERVICES</t>
  </si>
  <si>
    <t xml:space="preserve">   REGULATORY COMMISSION EXP</t>
  </si>
  <si>
    <t xml:space="preserve">    RATE CASE AMORT EXPENSE</t>
  </si>
  <si>
    <t xml:space="preserve">    MISC REG MATTERS COMM EXP</t>
  </si>
  <si>
    <t xml:space="preserve">    WATER RESOURCE CONSERV EXP</t>
  </si>
  <si>
    <t xml:space="preserve">    MISC RATE CASE EXPENSES</t>
  </si>
  <si>
    <t xml:space="preserve">   RENT EXPENSE</t>
  </si>
  <si>
    <t xml:space="preserve">    RENT</t>
  </si>
  <si>
    <t xml:space="preserve">   SALARIES &amp; WAGES</t>
  </si>
  <si>
    <t xml:space="preserve">    SALARIES-SYSTEM PROJECT</t>
  </si>
  <si>
    <t xml:space="preserve">    SALARIES-ACCOUNTING</t>
  </si>
  <si>
    <t xml:space="preserve">    SALARIES-ADMIN</t>
  </si>
  <si>
    <t xml:space="preserve">    SALARIES-OFFICERS/STKHLDR</t>
  </si>
  <si>
    <t xml:space="preserve">    SALARIES-HR</t>
  </si>
  <si>
    <t xml:space="preserve">    SALARIES-IT</t>
  </si>
  <si>
    <t xml:space="preserve">    SALARIES-LEADERSHIP OPS</t>
  </si>
  <si>
    <t xml:space="preserve">    SALARIES-HSE</t>
  </si>
  <si>
    <t xml:space="preserve">    SALARIES-CUSTOMER SERVICE</t>
  </si>
  <si>
    <t xml:space="preserve">    SALARIES-BILLING</t>
  </si>
  <si>
    <t xml:space="preserve">    SALARIES-CORP SERVICE ADMI</t>
  </si>
  <si>
    <t xml:space="preserve">    SALARIES-OPERATIONS FIELD</t>
  </si>
  <si>
    <t xml:space="preserve">    SALARIES-OPERATIONS OFFICE</t>
  </si>
  <si>
    <t xml:space="preserve">    SALARIES-CHGD TO PLT-WSC</t>
  </si>
  <si>
    <t xml:space="preserve">    CAPITALIZED TIME ADJUSTMEN</t>
  </si>
  <si>
    <t xml:space="preserve">    CAPITALIZED TIME ADJ-CORPO</t>
  </si>
  <si>
    <t xml:space="preserve">   TRAVEL EXPENSE</t>
  </si>
  <si>
    <t xml:space="preserve">    TRAVEL LODGING</t>
  </si>
  <si>
    <t xml:space="preserve">    TRAVEL AIRFARE</t>
  </si>
  <si>
    <t xml:space="preserve">    TRAVEL TRANSPORTATION</t>
  </si>
  <si>
    <t xml:space="preserve">    TRAVEL MEALS</t>
  </si>
  <si>
    <t xml:space="preserve">    TRAVEL ENTERTAINMENT</t>
  </si>
  <si>
    <t xml:space="preserve">    TRAVEL OTHER</t>
  </si>
  <si>
    <t xml:space="preserve">   FLEET TRANSPORTATION EXPENS</t>
  </si>
  <si>
    <t xml:space="preserve">    FUEL</t>
  </si>
  <si>
    <t xml:space="preserve">    AUTO REPAIR/TIRES</t>
  </si>
  <si>
    <t xml:space="preserve">    AUTO LICENSES</t>
  </si>
  <si>
    <t xml:space="preserve">    OTHER TRANS EXPENSES</t>
  </si>
  <si>
    <t xml:space="preserve">   MAINTENANCE TESTING</t>
  </si>
  <si>
    <t xml:space="preserve">    TEST-WATER</t>
  </si>
  <si>
    <t xml:space="preserve">    TEST-EQUIP/CHEMICAL</t>
  </si>
  <si>
    <t xml:space="preserve">    TEST-SAFE DRINKING WATER</t>
  </si>
  <si>
    <t xml:space="preserve">    TEST-SEWER</t>
  </si>
  <si>
    <t xml:space="preserve">   MAINTENANCE-WATER PLANT</t>
  </si>
  <si>
    <t xml:space="preserve">    WATER-MAINT SUPPLIES</t>
  </si>
  <si>
    <t xml:space="preserve">    WATER-MAINT REPAIRS</t>
  </si>
  <si>
    <t xml:space="preserve">    WATER-MAIN BREAKS</t>
  </si>
  <si>
    <t xml:space="preserve">    WATER-ELEC EQUIPT REPAIR</t>
  </si>
  <si>
    <t xml:space="preserve">    WATER-PERMITS</t>
  </si>
  <si>
    <t xml:space="preserve">    WATER-OTHER MAINT EXP</t>
  </si>
  <si>
    <t xml:space="preserve">   MAINTENANCE-SEWER PLANT</t>
  </si>
  <si>
    <t xml:space="preserve">    SEWER-MAINT SUPPLIES</t>
  </si>
  <si>
    <t xml:space="preserve">    SEWER-MAINT REPAIRS</t>
  </si>
  <si>
    <t xml:space="preserve">    SEWER-MAIN BREAKS</t>
  </si>
  <si>
    <t xml:space="preserve">    SEWER-ELEC EQUIPT REPAIR</t>
  </si>
  <si>
    <t xml:space="preserve">    SEWER-PERMITS</t>
  </si>
  <si>
    <t xml:space="preserve">    SEWER-OTHER MAINT EXP</t>
  </si>
  <si>
    <t xml:space="preserve">   MAINTENANCE-WTR&amp;SWR PLANT</t>
  </si>
  <si>
    <t xml:space="preserve">    DEFERRED MAINT EXPENSE</t>
  </si>
  <si>
    <t xml:space="preserve">    COMMUNICATION EXPENSE</t>
  </si>
  <si>
    <t xml:space="preserve">    EQUIPMENT RENTALS</t>
  </si>
  <si>
    <t xml:space="preserve">    OPER CONTRACTED WORKERS</t>
  </si>
  <si>
    <t xml:space="preserve">    OUTSIDE LAB FEES-LAB,LAND</t>
  </si>
  <si>
    <t xml:space="preserve">    REPAIRS &amp; MAINT-MAINT,LAND</t>
  </si>
  <si>
    <t xml:space="preserve">    UNIFORMS</t>
  </si>
  <si>
    <t xml:space="preserve">    WEATHER/HURRICANE/FUEL EXP</t>
  </si>
  <si>
    <t xml:space="preserve">   SEWER RODDING</t>
  </si>
  <si>
    <t xml:space="preserve">   SLUDGE HAULING</t>
  </si>
  <si>
    <t xml:space="preserve">  DEPRECIATION &amp; AMORT NET</t>
  </si>
  <si>
    <t xml:space="preserve">   DEPRECIATION EXP-WATER</t>
  </si>
  <si>
    <t xml:space="preserve">    DEPREC-ORGANIZATION</t>
  </si>
  <si>
    <t xml:space="preserve">    DEPREC-FRANCHISES</t>
  </si>
  <si>
    <t xml:space="preserve">    DEPREC-STRUCT &amp; IMPRV SRC</t>
  </si>
  <si>
    <t xml:space="preserve">    DEPREC-STRUCT &amp; IMPRV WTP</t>
  </si>
  <si>
    <t xml:space="preserve">    DEPREC-STRUCT &amp; IMPRV DIST</t>
  </si>
  <si>
    <t xml:space="preserve">    DEPREC-STRUCT &amp; IMPRV GEN</t>
  </si>
  <si>
    <t xml:space="preserve">    DEPREC-COLLECTING RESERVOI</t>
  </si>
  <si>
    <t xml:space="preserve">    DEPREC-LAKE, RIVER, OTHER</t>
  </si>
  <si>
    <t xml:space="preserve">    DEPREC-WELLS &amp; SPRINGS</t>
  </si>
  <si>
    <t xml:space="preserve">    DEPREC-INFILTRATION GALLER</t>
  </si>
  <si>
    <t xml:space="preserve">    DEPREC-SUPPLY MAINS</t>
  </si>
  <si>
    <t xml:space="preserve">    DEPREC-POWER GEN EQP</t>
  </si>
  <si>
    <t xml:space="preserve">    DEPREC-ELEC PUMP EQP SRC P</t>
  </si>
  <si>
    <t xml:space="preserve">    DEPREC-ELEC PUMP EQP WTP</t>
  </si>
  <si>
    <t xml:space="preserve">    DEPREC-ELEC PUMP EQP TRANS</t>
  </si>
  <si>
    <t xml:space="preserve">    DEPREC-WATER TREATMENT EQP</t>
  </si>
  <si>
    <t xml:space="preserve">    DEPREC-DIST RESV &amp; STANDPI</t>
  </si>
  <si>
    <t xml:space="preserve">    DEPREC-TRANS &amp; DISTR MAINS</t>
  </si>
  <si>
    <t xml:space="preserve">    DEPREC-SERVICE LINES</t>
  </si>
  <si>
    <t xml:space="preserve">    DEPREC-METERS</t>
  </si>
  <si>
    <t xml:space="preserve">    DEPREC-METER INSTALLS</t>
  </si>
  <si>
    <t xml:space="preserve">    DEPREC-HYDRANTS</t>
  </si>
  <si>
    <t xml:space="preserve">    DEPREC-BACKFLOW PREVENT DE</t>
  </si>
  <si>
    <t xml:space="preserve">    DEPREC-OTH PLT&amp;MISC EQP IN</t>
  </si>
  <si>
    <t xml:space="preserve">    DEPREC-OTH PLT&amp;MISC EQP SR</t>
  </si>
  <si>
    <t xml:space="preserve">    DEPREC-OTH PLT&amp;MISC EQP WT</t>
  </si>
  <si>
    <t xml:space="preserve">    DEPREC-OTH PLT&amp;MISC EQP DI</t>
  </si>
  <si>
    <t xml:space="preserve">    DEPREC-OFFICE STRUCTURE</t>
  </si>
  <si>
    <t xml:space="preserve">    DEPREC-OFFICE FURN/EQPT</t>
  </si>
  <si>
    <t xml:space="preserve">    DEPREC-STORES EQUIPMENT</t>
  </si>
  <si>
    <t xml:space="preserve">    DEPREC-TOOL SHOP &amp; MISC EQ</t>
  </si>
  <si>
    <t xml:space="preserve">    DEPREC-LABORATORY EQUIPMEN</t>
  </si>
  <si>
    <t xml:space="preserve">    DEPREC-POWER OPERATED EQUI</t>
  </si>
  <si>
    <t xml:space="preserve">    DEPREC-COMMUNICATION EQPT</t>
  </si>
  <si>
    <t xml:space="preserve">    DEPREC-MISC EQUIPMENT</t>
  </si>
  <si>
    <t xml:space="preserve">    DEPREC-OTHER TANG PLT WATE</t>
  </si>
  <si>
    <t xml:space="preserve">   DEPRECIATION EXP-SEWER</t>
  </si>
  <si>
    <t xml:space="preserve">    DEPREC-FRANCHISES INTANG P</t>
  </si>
  <si>
    <t xml:space="preserve">    DEPREC-FRANCHISES RCLM WTR</t>
  </si>
  <si>
    <t xml:space="preserve">    DEPREC-STRUCT/IMPRV COLL P</t>
  </si>
  <si>
    <t xml:space="preserve">    DEPREC-STRUCT/IMPRV PUMP</t>
  </si>
  <si>
    <t xml:space="preserve">    DEPREC-STRUCT/IMPRV TREAT</t>
  </si>
  <si>
    <t xml:space="preserve">    DEPREC-STRUCT/IMPRV RCLM W</t>
  </si>
  <si>
    <t xml:space="preserve">    DEPREC-STRUCT/IMPRV RCLM D</t>
  </si>
  <si>
    <t xml:space="preserve">    DEPREC-STRUCT/IMPRV GEN PL</t>
  </si>
  <si>
    <t xml:space="preserve">    DEPREC-POWER GEN EQUIP COL</t>
  </si>
  <si>
    <t xml:space="preserve">    DEPREC-POWER GEN EQUIP PUM</t>
  </si>
  <si>
    <t xml:space="preserve">    DEPREC-POWER GEN EQUIP TRE</t>
  </si>
  <si>
    <t xml:space="preserve">    DEPREC-POWER GEN EQUIP RCL</t>
  </si>
  <si>
    <t xml:space="preserve">    DEPREC-MANHOLES</t>
  </si>
  <si>
    <t xml:space="preserve">    DEPREC-SPECIAL COLL STRUCT</t>
  </si>
  <si>
    <t xml:space="preserve">    DEPREC-SERVICES TO CUSTOME</t>
  </si>
  <si>
    <t xml:space="preserve">    DEPREC-FLOW MEASURE DEVICE</t>
  </si>
  <si>
    <t xml:space="preserve">    DEPREC-FLOW MEASURE INSTAL</t>
  </si>
  <si>
    <t xml:space="preserve">    DEPREC-RECEIVING WELLS</t>
  </si>
  <si>
    <t xml:space="preserve">    DEPREC-PUMP EQP PUMP PLT</t>
  </si>
  <si>
    <t xml:space="preserve">    DEPREC-PUMP EQP RCLM WTP</t>
  </si>
  <si>
    <t xml:space="preserve">    DEPREC-PUMP EQP RCLM WTR D</t>
  </si>
  <si>
    <t xml:space="preserve">    DEPREC-TREAT/DISP EQUIP LA</t>
  </si>
  <si>
    <t xml:space="preserve">    DEPREC-TREAT/DISP EQ TRT P</t>
  </si>
  <si>
    <t xml:space="preserve">    DEPREC-TREAT/DISP EQ RCLM</t>
  </si>
  <si>
    <t xml:space="preserve">    DEPREC-PLANT SEWERS TRTMT</t>
  </si>
  <si>
    <t xml:space="preserve">    DEPREC-PLANT SEWERS RCLM W</t>
  </si>
  <si>
    <t xml:space="preserve">    DEPREC-OUTFALL LINES</t>
  </si>
  <si>
    <t xml:space="preserve">    DEPREC-OTHER PLT TANGIBLE</t>
  </si>
  <si>
    <t xml:space="preserve">    DEPREC-OTHER PLT COLLECTIO</t>
  </si>
  <si>
    <t xml:space="preserve">    DEPREC-OTHER PLT PUMP</t>
  </si>
  <si>
    <t xml:space="preserve">    DEPREC-OTHER PLT TREATMENT</t>
  </si>
  <si>
    <t xml:space="preserve">    DEPREC-OTHER PLT RCLM WTR</t>
  </si>
  <si>
    <t xml:space="preserve">    DEPREC-LABORATORY EQPT</t>
  </si>
  <si>
    <t xml:space="preserve">    DEPREC-MISC EQUIP SEWER</t>
  </si>
  <si>
    <t xml:space="preserve">    DEPREC-OTHER TANG PLT SEWE</t>
  </si>
  <si>
    <t xml:space="preserve">   DEPRECIATION EXP-REUSE</t>
  </si>
  <si>
    <t xml:space="preserve">    DEPREC-REUSE SERVICES</t>
  </si>
  <si>
    <t xml:space="preserve">    DEPREC-REUSE MTR/INSTALLAT</t>
  </si>
  <si>
    <t xml:space="preserve">    DEPREC-REUSE DIST RESERVOI</t>
  </si>
  <si>
    <t xml:space="preserve">    DEPREC-REUSE TRANSM / DIST</t>
  </si>
  <si>
    <t xml:space="preserve">   DEPREC EXP-AUTO TRANS</t>
  </si>
  <si>
    <t xml:space="preserve">    DEPREC-AUTO TRANS</t>
  </si>
  <si>
    <t xml:space="preserve">   DEPREC EXP-COMPUTER</t>
  </si>
  <si>
    <t xml:space="preserve">    DEPREC-COMPUTER</t>
  </si>
  <si>
    <t xml:space="preserve">   DEPRECIATION EXP-NONREGULAT</t>
  </si>
  <si>
    <t xml:space="preserve">   DEPRECIATION EXP-OTHER</t>
  </si>
  <si>
    <t xml:space="preserve">   AMORT EXP-AIA-WATER</t>
  </si>
  <si>
    <t xml:space="preserve">   AMORT EXP-AIA-SEWER</t>
  </si>
  <si>
    <t xml:space="preserve">   AMORT OF UTIL PAA-WATER</t>
  </si>
  <si>
    <t xml:space="preserve">   AMORT OF UTIL PAA-SEWER</t>
  </si>
  <si>
    <t xml:space="preserve">   AMORT EXP-CIA-WATER</t>
  </si>
  <si>
    <t xml:space="preserve">    AMORT-ORGANIZATION</t>
  </si>
  <si>
    <t xml:space="preserve">    AMORT-FRANCHISES</t>
  </si>
  <si>
    <t xml:space="preserve">    AMORT-STRCT&amp;IMPRV SRC SUPP</t>
  </si>
  <si>
    <t xml:space="preserve">    AMORT-STRCT&amp;IMPRV WTP</t>
  </si>
  <si>
    <t xml:space="preserve">    AMORT-STRCT&amp;IMPRV DIST</t>
  </si>
  <si>
    <t xml:space="preserve">    AMORT-STRCT&amp;IMPRV GEN PLT</t>
  </si>
  <si>
    <t xml:space="preserve">    AMORT-COLLECTING RESERVOIR</t>
  </si>
  <si>
    <t xml:space="preserve">    AMORT-LAKE, RIVER, OTHER I</t>
  </si>
  <si>
    <t xml:space="preserve">    AMORT-WELLS &amp; SPRINGS</t>
  </si>
  <si>
    <t xml:space="preserve">    AMORT-INFILTRATION GALLERY</t>
  </si>
  <si>
    <t xml:space="preserve">    AMORT-SUPPLY MAINS</t>
  </si>
  <si>
    <t xml:space="preserve">    AMORT-POWER GEN EQP</t>
  </si>
  <si>
    <t xml:space="preserve">    AMORT-ELEC PUMP EQP SRC PU</t>
  </si>
  <si>
    <t xml:space="preserve">    AMORT-ELEC PUMP EQP WTP</t>
  </si>
  <si>
    <t xml:space="preserve">    AMORT-ELEC PUMP EQP TRANS</t>
  </si>
  <si>
    <t xml:space="preserve">    AMORT-WATER TREATMENT EQPT</t>
  </si>
  <si>
    <t xml:space="preserve">    AMORT-DIST RESV &amp; STANDPIP</t>
  </si>
  <si>
    <t xml:space="preserve">    AMORT-TRANS &amp; DISTR MAINS</t>
  </si>
  <si>
    <t xml:space="preserve">    AMORT-SERVICE LINES</t>
  </si>
  <si>
    <t xml:space="preserve">    AMORT-METERS</t>
  </si>
  <si>
    <t xml:space="preserve">    AMORT-METER INSTALLS</t>
  </si>
  <si>
    <t xml:space="preserve">    AMORT-HYDRANTS</t>
  </si>
  <si>
    <t xml:space="preserve">    AMORT-BACKFLOW PREVENT DEV</t>
  </si>
  <si>
    <t xml:space="preserve">    AMORT-OTH PLT&amp;MISC EQP INT</t>
  </si>
  <si>
    <t xml:space="preserve">    AMORT-OTH PLT&amp;MISC EQP SRC</t>
  </si>
  <si>
    <t xml:space="preserve">    AMORT-OTH PLT&amp;MISC EQP WTP</t>
  </si>
  <si>
    <t xml:space="preserve">    AMORT-OTH PLT&amp;MISC EQP DIS</t>
  </si>
  <si>
    <t xml:space="preserve">    AMORT-OFFICE STRUCTURE</t>
  </si>
  <si>
    <t xml:space="preserve">    AMORT-OFFICE FURN/EQPT</t>
  </si>
  <si>
    <t xml:space="preserve">    AMORT-STORES EQUIPMENT</t>
  </si>
  <si>
    <t xml:space="preserve">    AMORT-TOOL SHOP &amp; MISC EQP</t>
  </si>
  <si>
    <t xml:space="preserve">    AMORT-LABORATORY EQUIPMENT</t>
  </si>
  <si>
    <t xml:space="preserve">    AMORT-POWER OPERATED EQUIP</t>
  </si>
  <si>
    <t xml:space="preserve">    AMORT-COMMUNICATION EQPT</t>
  </si>
  <si>
    <t xml:space="preserve">    AMORT-MISC EQUIPMENT</t>
  </si>
  <si>
    <t xml:space="preserve">    AMORT-OTHER TANGIBLE PLT W</t>
  </si>
  <si>
    <t xml:space="preserve">    AMORT-WATER-TAP</t>
  </si>
  <si>
    <t xml:space="preserve">    AMORT-WTR MGMT FEE</t>
  </si>
  <si>
    <t xml:space="preserve">    AMORT-WTR RES CAP FEE</t>
  </si>
  <si>
    <t xml:space="preserve">    AMORT-WTR PLT MOD FEE</t>
  </si>
  <si>
    <t xml:space="preserve">    AMORT-WTR PLT MTR FEE</t>
  </si>
  <si>
    <t xml:space="preserve">   AMORT EXP-CIA-SEWER</t>
  </si>
  <si>
    <t xml:space="preserve">    AMORT-FRANCHISES INTANG PL</t>
  </si>
  <si>
    <t xml:space="preserve">    AMORT-FRANCHISES RCLM WTR</t>
  </si>
  <si>
    <t xml:space="preserve">    AMORT-STRUCT/IMPRV COLL PL</t>
  </si>
  <si>
    <t xml:space="preserve">    AMORT-STRUCT/IMPRV PUMP PL</t>
  </si>
  <si>
    <t xml:space="preserve">    AMORT-STRUCT/IMPRV TREAT P</t>
  </si>
  <si>
    <t xml:space="preserve">    AMORT-STRUCT/IMPRV RCLM WT</t>
  </si>
  <si>
    <t xml:space="preserve">    AMORT-STRUCT/IMPRV RCLM DI</t>
  </si>
  <si>
    <t xml:space="preserve">    AMORT-STRUCT/IMPRV GEN PLT</t>
  </si>
  <si>
    <t xml:space="preserve">    AMORT-POWER GEN EQUIP COLL</t>
  </si>
  <si>
    <t xml:space="preserve">    AMORT-POWER GEN EQUIP PUMP</t>
  </si>
  <si>
    <t xml:space="preserve">    AMORT-POWER GEN EQUIP TREA</t>
  </si>
  <si>
    <t xml:space="preserve">    AMORT-POWER GEN EQUIP RCLM</t>
  </si>
  <si>
    <t xml:space="preserve">    AMORT-MANHOLES</t>
  </si>
  <si>
    <t xml:space="preserve">    AMORT-SPECIAL COLL STRUCTU</t>
  </si>
  <si>
    <t xml:space="preserve">    AMORT-SERVICES TO CUSTOMER</t>
  </si>
  <si>
    <t xml:space="preserve">    AMORT-FLOW MEASURE DEVICES</t>
  </si>
  <si>
    <t xml:space="preserve">    AMORT-FLOW MEASURE INSTALL</t>
  </si>
  <si>
    <t xml:space="preserve">    AMORT-RECEIVING WELLS</t>
  </si>
  <si>
    <t xml:space="preserve">    AMORT-PUMP EQP PUMP PLT</t>
  </si>
  <si>
    <t xml:space="preserve">    AMORT-PUMP EQP RCLM WTP</t>
  </si>
  <si>
    <t xml:space="preserve">    AMORT-PUMP EQP RCLM DIST</t>
  </si>
  <si>
    <t xml:space="preserve">    AMORT-TREAT/DISP EQUIP LAG</t>
  </si>
  <si>
    <t xml:space="preserve">    AMORT-TREAT/DISP EQUIP TRT</t>
  </si>
  <si>
    <t xml:space="preserve">    AMORT-TREAT/DISP EQUIP RCL</t>
  </si>
  <si>
    <t xml:space="preserve">    AMORT-PLANT SEWERS TRTMT P</t>
  </si>
  <si>
    <t xml:space="preserve">    AMORT-PLANT SEWERS RCLM WT</t>
  </si>
  <si>
    <t xml:space="preserve">    AMORT-OUTFALL LINES</t>
  </si>
  <si>
    <t xml:space="preserve">    AMORT-OTHER PLT TANGIBLE</t>
  </si>
  <si>
    <t xml:space="preserve">    AMORT-OTHER PLT COLLECTION</t>
  </si>
  <si>
    <t xml:space="preserve">    AMORT-OTHER PLT PUMP</t>
  </si>
  <si>
    <t xml:space="preserve">    AMORT-OTHER PLT TREATMENT</t>
  </si>
  <si>
    <t xml:space="preserve">    AMORT-OTHER PLT RCLM WTR T</t>
  </si>
  <si>
    <t xml:space="preserve">    AMORT-OTHER PLT RCLM WTR D</t>
  </si>
  <si>
    <t xml:space="preserve">    AMORT-LABORATORY EQPT</t>
  </si>
  <si>
    <t xml:space="preserve">    AMORT-MISC EQUIP SEWER</t>
  </si>
  <si>
    <t xml:space="preserve">    AMORT-OTHER TANGIBLE PLT S</t>
  </si>
  <si>
    <t xml:space="preserve">    AMORT-SEWER-TAP</t>
  </si>
  <si>
    <t xml:space="preserve">    AMORT-SWR MGMT FEE</t>
  </si>
  <si>
    <t xml:space="preserve">    AMORT-SWR RES CAP FEE</t>
  </si>
  <si>
    <t xml:space="preserve">    AMORT-SWR PLT MOD FEE</t>
  </si>
  <si>
    <t xml:space="preserve">    AMORT-SWR PLT MTR FEE</t>
  </si>
  <si>
    <t xml:space="preserve">   AMORT EXP-REUSE</t>
  </si>
  <si>
    <t xml:space="preserve">    AMORT-REUSE SERVICES</t>
  </si>
  <si>
    <t xml:space="preserve">    AMORT-REUSE MTR/INSTALLATI</t>
  </si>
  <si>
    <t xml:space="preserve">    AMORT-REUSE DIST RESERVOIR</t>
  </si>
  <si>
    <t xml:space="preserve">    AMORT-REUSE TRANMISSION &amp;</t>
  </si>
  <si>
    <t xml:space="preserve">   AMORT OF EXCESS BK VALUE</t>
  </si>
  <si>
    <t xml:space="preserve">  TAXES OTHER THAN INCOME</t>
  </si>
  <si>
    <t xml:space="preserve">   PAYROLL TAXES</t>
  </si>
  <si>
    <t xml:space="preserve">    FICA EXPENSE</t>
  </si>
  <si>
    <t xml:space="preserve">    FEDERAL UNEMPLOYMENT TAX</t>
  </si>
  <si>
    <t xml:space="preserve">    STATE UNEMPLOYMENT TAX</t>
  </si>
  <si>
    <t xml:space="preserve">   PROPERTY &amp; OTHER TAXES</t>
  </si>
  <si>
    <t xml:space="preserve">    FRANCHISE TAX</t>
  </si>
  <si>
    <t xml:space="preserve">    GROSS RECEIPTS TAX</t>
  </si>
  <si>
    <t xml:space="preserve">    PERSONAL PROPERTY/ICT TAX</t>
  </si>
  <si>
    <t xml:space="preserve">    PROPERTY/OTHER GENERAL TAX</t>
  </si>
  <si>
    <t xml:space="preserve">    REAL ESTATE TAX</t>
  </si>
  <si>
    <t xml:space="preserve">    SALES/USE TAX EXPENSE</t>
  </si>
  <si>
    <t xml:space="preserve">    SPECIAL ASSESSMENTS</t>
  </si>
  <si>
    <t xml:space="preserve">    UTILITY/COMMISSION TAX</t>
  </si>
  <si>
    <t xml:space="preserve">  INCOME TAXES</t>
  </si>
  <si>
    <t xml:space="preserve">   AMORT OF INVEST TAX CREDIT</t>
  </si>
  <si>
    <t xml:space="preserve">   DEF INCOME TAX-FED ITC</t>
  </si>
  <si>
    <t xml:space="preserve">   DEF INCOME TAX-FEDERAL</t>
  </si>
  <si>
    <t xml:space="preserve">   DEF INCOME TAXES-STATE</t>
  </si>
  <si>
    <t xml:space="preserve">   INCOME TAXES-FEDERAL</t>
  </si>
  <si>
    <t xml:space="preserve">   INCOME TAXES-STATE</t>
  </si>
  <si>
    <t>TOTAL OTHER INCOME &amp; EXPENSE</t>
  </si>
  <si>
    <t xml:space="preserve"> OTHER INCOME</t>
  </si>
  <si>
    <t xml:space="preserve">  OTHER INCOME</t>
  </si>
  <si>
    <t xml:space="preserve">   DIVIDEND INCOME</t>
  </si>
  <si>
    <t xml:space="preserve">   INCOME FROM MGMT SERVICES</t>
  </si>
  <si>
    <t xml:space="preserve">   INTEREST INCOME-INTERCO</t>
  </si>
  <si>
    <t xml:space="preserve">   MISCELLANEOUS INC / EXP</t>
  </si>
  <si>
    <t xml:space="preserve">    DISALLOWED UTIL PLANT</t>
  </si>
  <si>
    <t xml:space="preserve">    MISCELLANEOUS EXP NON-UTIL</t>
  </si>
  <si>
    <t xml:space="preserve">    EXTRAORDINARY GAIN/LOSS</t>
  </si>
  <si>
    <t xml:space="preserve">    EXTRAORDINARY DEDUCTIONS</t>
  </si>
  <si>
    <t xml:space="preserve">   RENTAL / OTHER INCOME</t>
  </si>
  <si>
    <t xml:space="preserve">    RENTAL INCOME</t>
  </si>
  <si>
    <t xml:space="preserve">    INTEREST INCOME</t>
  </si>
  <si>
    <t xml:space="preserve">    SALE OF EQUIPMENT</t>
  </si>
  <si>
    <t xml:space="preserve">    NET BOOK VALUE-DISPOSAL</t>
  </si>
  <si>
    <t xml:space="preserve">    DISPOSAL-CLEARING</t>
  </si>
  <si>
    <t xml:space="preserve">    DISPOSAL-PROCEEDS</t>
  </si>
  <si>
    <t xml:space="preserve"> OTHER EXPENSE</t>
  </si>
  <si>
    <t xml:space="preserve">  INTEREST EXPENSE</t>
  </si>
  <si>
    <t xml:space="preserve">   AMORT OF DEB &amp; ACQ EXP</t>
  </si>
  <si>
    <t xml:space="preserve">   INTEREST EXPENSE-INTERCO</t>
  </si>
  <si>
    <t xml:space="preserve">   LONG TERM INTEREST EXP</t>
  </si>
  <si>
    <t xml:space="preserve">    L/T INT EXP $50MM</t>
  </si>
  <si>
    <t xml:space="preserve">    L/T INT EXP 20M 4.55%</t>
  </si>
  <si>
    <t xml:space="preserve">    L/T INT EXP 20M 4.62</t>
  </si>
  <si>
    <t xml:space="preserve">    L/T INT EXP $41MM 8.42%</t>
  </si>
  <si>
    <t xml:space="preserve">    L/T INT EXP TEACHERS INS.&amp;</t>
  </si>
  <si>
    <t xml:space="preserve">    L/T INT EXP $180 M 7/06</t>
  </si>
  <si>
    <t xml:space="preserve">    L/T INT EXP BANK ONE</t>
  </si>
  <si>
    <t xml:space="preserve">    L/T INT EXP BK OF AMERICA</t>
  </si>
  <si>
    <t xml:space="preserve">    L/T INT EXP C&amp;S NATL BK</t>
  </si>
  <si>
    <t xml:space="preserve">    L/T INT EXP N C NATIONAL</t>
  </si>
  <si>
    <t xml:space="preserve">    L/T INT EXP CENTURY 21</t>
  </si>
  <si>
    <t xml:space="preserve">    L/T INT EXP IDS LIFE INS</t>
  </si>
  <si>
    <t xml:space="preserve">    L/T INT EXP PRUDENTIAL BAC</t>
  </si>
  <si>
    <t xml:space="preserve">    L/T INT EXP FIRST UNION</t>
  </si>
  <si>
    <t xml:space="preserve">    L/T INT EXP LINCOLN LIFE I</t>
  </si>
  <si>
    <t xml:space="preserve">    L/T INT EXP 15M LINCOLN NA</t>
  </si>
  <si>
    <t xml:space="preserve">    L/T INT EXP MORTGAGES</t>
  </si>
  <si>
    <t xml:space="preserve">    L/T INT EXP DEBT DISC</t>
  </si>
  <si>
    <t xml:space="preserve">    L/T INT EXP OTHER</t>
  </si>
  <si>
    <t xml:space="preserve">   LOSS ON DEBT REFINANCING</t>
  </si>
  <si>
    <t xml:space="preserve">   SHORT TERM INTEREST EXP</t>
  </si>
  <si>
    <t xml:space="preserve">    S/T INT EXP BANK ONE</t>
  </si>
  <si>
    <t xml:space="preserve">    S/T INT EXP CUSTOMERS DEP</t>
  </si>
  <si>
    <t xml:space="preserve">    S/T INT EXP CHARGES</t>
  </si>
  <si>
    <t xml:space="preserve">    S/T INT EXP OTHER</t>
  </si>
  <si>
    <t xml:space="preserve">    S/T INT EXP BK OF AMERICA</t>
  </si>
  <si>
    <t xml:space="preserve">    S/T INT EXP C &amp; S NATL BK</t>
  </si>
  <si>
    <t xml:space="preserve">    S/T INT EXP NATIONS BANK</t>
  </si>
  <si>
    <t xml:space="preserve">    S/T INT EXP FIRST UNION</t>
  </si>
  <si>
    <t xml:space="preserve">    S/T INT EXP UTIL SUP AMER</t>
  </si>
  <si>
    <t xml:space="preserve">    S/T INT EXP MISC</t>
  </si>
  <si>
    <t xml:space="preserve">  ALLOW FUNDS USED CONSTR</t>
  </si>
  <si>
    <t xml:space="preserve">   INTEREST DURING CONSTRUCTIO</t>
  </si>
  <si>
    <t xml:space="preserve">  GAIN/LOSS ON DISPOSITION</t>
  </si>
  <si>
    <t xml:space="preserve">   SALE OF UTILITY PROPERTY</t>
  </si>
  <si>
    <t xml:space="preserve">   TAX EFFECT OF CAP TRANS</t>
  </si>
  <si>
    <t xml:space="preserve">    CURRENT TAX-FIT-SOLD CO</t>
  </si>
  <si>
    <t xml:space="preserve">    DEFERRED TAX-FIT-SOLD CO</t>
  </si>
  <si>
    <t xml:space="preserve">    CURRENT TAX-SIT-SOLD CO</t>
  </si>
  <si>
    <t xml:space="preserve">    DEFERRED TAX-SIT-SOLD CO</t>
  </si>
  <si>
    <t xml:space="preserve">    TAX EFFECT OF CAP TRANS</t>
  </si>
  <si>
    <t>Full Time</t>
  </si>
  <si>
    <t>Accounting</t>
  </si>
  <si>
    <t>Executive</t>
  </si>
  <si>
    <t>IT</t>
  </si>
  <si>
    <t>Billing</t>
  </si>
  <si>
    <t>Admin Services</t>
  </si>
  <si>
    <t>Marcial, Kevin</t>
  </si>
  <si>
    <t>Bouldin, Zakia</t>
  </si>
  <si>
    <t>Dehnert, Ewan</t>
  </si>
  <si>
    <t>Headcount Summary</t>
  </si>
  <si>
    <t>Month End Headcount</t>
  </si>
  <si>
    <t>Part Time</t>
  </si>
  <si>
    <t>FT</t>
  </si>
  <si>
    <t>PT</t>
  </si>
  <si>
    <t>Shared Services</t>
  </si>
  <si>
    <t>Human Resources</t>
  </si>
  <si>
    <t>HSE</t>
  </si>
  <si>
    <t>Subtotal</t>
  </si>
  <si>
    <t>IL, IN, KY, PA, NJ, MD, VA</t>
  </si>
  <si>
    <t>Illinois</t>
  </si>
  <si>
    <t>Indiana</t>
  </si>
  <si>
    <t>Maryland</t>
  </si>
  <si>
    <t>New Jersey</t>
  </si>
  <si>
    <t>Pennsylvania</t>
  </si>
  <si>
    <t>Virgina</t>
  </si>
  <si>
    <t xml:space="preserve">Kentucky </t>
  </si>
  <si>
    <t>NC, TN</t>
  </si>
  <si>
    <t>North Carolina</t>
  </si>
  <si>
    <t>Florida</t>
  </si>
  <si>
    <t>LA, GA</t>
  </si>
  <si>
    <t>Louisiana</t>
  </si>
  <si>
    <t>Georgia</t>
  </si>
  <si>
    <t>South Carolina</t>
  </si>
  <si>
    <t>AZ, NV</t>
  </si>
  <si>
    <t>Arizona</t>
  </si>
  <si>
    <t>Nevada</t>
  </si>
  <si>
    <t>Calculation of Health and Other Benefits Per Employee</t>
  </si>
  <si>
    <t>INSURANCE-GEN LIAB</t>
  </si>
  <si>
    <t>COMPUTER AMORT &amp; PROG COST</t>
  </si>
  <si>
    <t>ENGINEERING FEES</t>
  </si>
  <si>
    <t>TEMP EMPLOY - CLERICAL</t>
  </si>
  <si>
    <t>WATER-MAIN BREAKS</t>
  </si>
  <si>
    <t xml:space="preserve"> No.</t>
  </si>
  <si>
    <t>Summary of Salary Adjustments</t>
  </si>
  <si>
    <t>Operations</t>
  </si>
  <si>
    <t>Customers (ERC)</t>
  </si>
  <si>
    <t xml:space="preserve">Operations Capitalized Time </t>
  </si>
  <si>
    <t>Total Operations Capitalized Time</t>
  </si>
  <si>
    <t>Cap Time Adjustment - Water</t>
  </si>
  <si>
    <t>Cap Time Adjustment - Sewer</t>
  </si>
  <si>
    <t>Florida 2015 SUTA $7,000 limit at 3.78%</t>
  </si>
  <si>
    <t>North Carolina 2015 SUTA $21,700 at 3.80%</t>
  </si>
  <si>
    <t>Nevada 2015 SUTA $27,800 limit at 3.85%</t>
  </si>
  <si>
    <t>Calculation of Customer Service Allocation</t>
  </si>
  <si>
    <t>Other H&amp;B</t>
  </si>
  <si>
    <t>Vacant - CSR I</t>
  </si>
  <si>
    <t>Calculation of Salary and Benefits</t>
  </si>
  <si>
    <t>141</t>
  </si>
  <si>
    <t>A/R-CUSTOMER REFUNDS</t>
  </si>
  <si>
    <t>143</t>
  </si>
  <si>
    <t>A/R-OTHER</t>
  </si>
  <si>
    <t>142</t>
  </si>
  <si>
    <t>145</t>
  </si>
  <si>
    <t>151</t>
  </si>
  <si>
    <t>183</t>
  </si>
  <si>
    <t>186.2</t>
  </si>
  <si>
    <t>190.1</t>
  </si>
  <si>
    <t>190.2</t>
  </si>
  <si>
    <t>231</t>
  </si>
  <si>
    <t>233</t>
  </si>
  <si>
    <t>235</t>
  </si>
  <si>
    <t>211</t>
  </si>
  <si>
    <t>215</t>
  </si>
  <si>
    <t>BILLING COMPUTER SUPPLIES</t>
  </si>
  <si>
    <t>TELEMETERING PHONE EXPENSE</t>
  </si>
  <si>
    <t>SEWER-ELEC EQUIPT REPAIR</t>
  </si>
  <si>
    <t>DEF INCOME TAX-FEDERAL</t>
  </si>
  <si>
    <t>DEF INCOME TAXES-STATE</t>
  </si>
  <si>
    <t>Water Service Corporation of Kentucky</t>
  </si>
  <si>
    <t>Belvedere Plantation S</t>
  </si>
  <si>
    <t>Lakewood Estates</t>
  </si>
  <si>
    <t>River Hills C</t>
  </si>
  <si>
    <t>Belvedere Plantation W</t>
  </si>
  <si>
    <t>Brandywine Bay S</t>
  </si>
  <si>
    <t>ACME FL Legends Irrigation</t>
  </si>
  <si>
    <t>Brandywine Bay W</t>
  </si>
  <si>
    <t>Middlesboro S</t>
  </si>
  <si>
    <t>Sweetbriar lakes</t>
  </si>
  <si>
    <t>Old stage</t>
  </si>
  <si>
    <t>North Folsom</t>
  </si>
  <si>
    <t>Joyce W</t>
  </si>
  <si>
    <t>Richland Hts/Branch Crossing W</t>
  </si>
  <si>
    <t>Richland Hts/Branch Crossing S</t>
  </si>
  <si>
    <t>Taylor/Mt. Olive W</t>
  </si>
  <si>
    <t>Taylor/Mt. Olive S</t>
  </si>
  <si>
    <t>Spruce Meadows/Spillway W</t>
  </si>
  <si>
    <t>Spruce Meadows/Spillway S</t>
  </si>
  <si>
    <t>Paradise Point</t>
  </si>
  <si>
    <t>Hancock Haven</t>
  </si>
  <si>
    <t>Woodland Acres</t>
  </si>
  <si>
    <t>Bayou Gallion</t>
  </si>
  <si>
    <t>Lakeview S</t>
  </si>
  <si>
    <t>Mt. Carmel/Maplewood</t>
  </si>
  <si>
    <t>Mt. Moriah</t>
  </si>
  <si>
    <t>Hunter Heights</t>
  </si>
  <si>
    <t>Lakeview W</t>
  </si>
  <si>
    <t>The Orchard</t>
  </si>
  <si>
    <t>Fairfield Farms</t>
  </si>
  <si>
    <t>Ashe Lake Beaver Creek Sec</t>
  </si>
  <si>
    <t>Nikanor</t>
  </si>
  <si>
    <t>Ashe Lake Holiday Lane Sec</t>
  </si>
  <si>
    <t>Parkway East</t>
  </si>
  <si>
    <t>Arbour Trace</t>
  </si>
  <si>
    <t>Aucoin's Trailer Park</t>
  </si>
  <si>
    <t>Autumn View</t>
  </si>
  <si>
    <t>Bayou Pierre Part</t>
  </si>
  <si>
    <t>Bayou Tranquille</t>
  </si>
  <si>
    <t>Blossom Creek</t>
  </si>
  <si>
    <t>Bon Lieu</t>
  </si>
  <si>
    <t>Brenton Place</t>
  </si>
  <si>
    <t>Cabo Cove</t>
  </si>
  <si>
    <t>Circle H</t>
  </si>
  <si>
    <t>Country Bend</t>
  </si>
  <si>
    <t>Elmfield</t>
  </si>
  <si>
    <t>Forest Glen</t>
  </si>
  <si>
    <t>Fox Hollow</t>
  </si>
  <si>
    <t>Greenleaf</t>
  </si>
  <si>
    <t>Highlands</t>
  </si>
  <si>
    <t>Highpoint Gates</t>
  </si>
  <si>
    <t>Jaelyn Park</t>
  </si>
  <si>
    <t>Jefferson Estates</t>
  </si>
  <si>
    <t>Kingston Place</t>
  </si>
  <si>
    <t>Labadie Estates</t>
  </si>
  <si>
    <t>Lake Village</t>
  </si>
  <si>
    <t>Lucky Hit Shopping</t>
  </si>
  <si>
    <t>Lucky Hit Apartments</t>
  </si>
  <si>
    <t>Madison Trace</t>
  </si>
  <si>
    <t>Magnolia</t>
  </si>
  <si>
    <t>Manchac Estates</t>
  </si>
  <si>
    <t>Merrydale/Weydert</t>
  </si>
  <si>
    <t>Milan Village</t>
  </si>
  <si>
    <t>Rabbit Run</t>
  </si>
  <si>
    <t>Rockford Place</t>
  </si>
  <si>
    <t>Rosewood</t>
  </si>
  <si>
    <t>Shady Willow</t>
  </si>
  <si>
    <t>South Ridge</t>
  </si>
  <si>
    <t>St. Jude Country Club Estates</t>
  </si>
  <si>
    <t>Summerfield North</t>
  </si>
  <si>
    <t>Tall Timbers</t>
  </si>
  <si>
    <t>Tara Court</t>
  </si>
  <si>
    <t>Terre Mariae</t>
  </si>
  <si>
    <t>Whispering Willow</t>
  </si>
  <si>
    <t>Wildwood</t>
  </si>
  <si>
    <t>Woods Acres</t>
  </si>
  <si>
    <t>Woodgate</t>
  </si>
  <si>
    <t>Wood Haven Gardens</t>
  </si>
  <si>
    <t>Perkins Oaks</t>
  </si>
  <si>
    <t>Kathryndale</t>
  </si>
  <si>
    <t>Northshore Commercial Park</t>
  </si>
  <si>
    <t>Palm Plaza</t>
  </si>
  <si>
    <t>Net Posting 06</t>
  </si>
  <si>
    <t>Test Year June 30, 2015</t>
  </si>
  <si>
    <t>Utilities Inc - Co 102</t>
  </si>
  <si>
    <t xml:space="preserve">    DEPREC-SEWER FORCE MAIN/SR</t>
  </si>
  <si>
    <t xml:space="preserve">    DEPREC-SEWER GRAVITY MAIN/</t>
  </si>
  <si>
    <t xml:space="preserve">    AMORT-SEWER FORCE MAIN/SRV</t>
  </si>
  <si>
    <t xml:space="preserve">    AMORT-SEWER GRAVITY MAIN/M</t>
  </si>
  <si>
    <t>For the Twelve Months Ending June 30, 2015</t>
  </si>
  <si>
    <t>Sum of Net Posting 06</t>
  </si>
  <si>
    <t>Co Name</t>
  </si>
  <si>
    <t>BU Name</t>
  </si>
  <si>
    <t>Density Utilities of LA</t>
  </si>
  <si>
    <t>Galena Territory-Oakwood</t>
  </si>
  <si>
    <t xml:space="preserve">Cross State </t>
  </si>
  <si>
    <t>LAND &amp; LAND RIGHTS TRANS</t>
  </si>
  <si>
    <t>LAND &amp; LAND RIGHTS GEN PL</t>
  </si>
  <si>
    <t>STRUCT &amp; IMPRV WTR TRT PL</t>
  </si>
  <si>
    <t>STRUCT &amp; IMPRV TRANS DIST</t>
  </si>
  <si>
    <t>ELECTRIC PUMP EQUIP TRANS</t>
  </si>
  <si>
    <t>BACKFLOW PREVENTION DEVIC</t>
  </si>
  <si>
    <t>OTH PLT&amp;MISC EQUIP TRANS</t>
  </si>
  <si>
    <t>OTHER TANGIBLE PLT WATER</t>
  </si>
  <si>
    <t>FRANCHISES INTANG PLT</t>
  </si>
  <si>
    <t>STRUCT/IMPRV RECLAIM WTP</t>
  </si>
  <si>
    <t>SEWER GRAVITY MAIN/MANHOL</t>
  </si>
  <si>
    <t>FLOW MEASURE INSTALL</t>
  </si>
  <si>
    <t>PUMPING EQUIPMENT PUMP PL</t>
  </si>
  <si>
    <t>PUMPING EQUIPMENT RECLAIM</t>
  </si>
  <si>
    <t>STORES EQUIPMENT</t>
  </si>
  <si>
    <t>REUSE TRANMISSION &amp; DIST</t>
  </si>
  <si>
    <t>WIP - CAPITALIZED TIME</t>
  </si>
  <si>
    <t>WIP - PUMPS/EQUIPMENT</t>
  </si>
  <si>
    <t>SEWER PLANT IN PROCESS</t>
  </si>
  <si>
    <t>OTHER PLANT IN PROCESS</t>
  </si>
  <si>
    <t>WIP - CONTRACTOR/LABOR</t>
  </si>
  <si>
    <t>DEFERRED PLANT IN PROCESS</t>
  </si>
  <si>
    <t>ACC DEPR-STRUCT&amp;IMPRV SRC</t>
  </si>
  <si>
    <t>ACC DEPR-STRUCT&amp;IMPRV TRN</t>
  </si>
  <si>
    <t>ACC DEPR-STRUCT&amp;IMPRV GEN</t>
  </si>
  <si>
    <t>ACC DEPR-ELECT PUMP EQUIP</t>
  </si>
  <si>
    <t>ACC DEPR-WATER TREATMENT</t>
  </si>
  <si>
    <t>ACC DEPR-DIST RESV &amp; STAN</t>
  </si>
  <si>
    <t>ACC DEPR-TRANS &amp; DISTR MA</t>
  </si>
  <si>
    <t>ACC DEPR-BACKFLOW PREVENT</t>
  </si>
  <si>
    <t>ACC DEPR-OTH PLANT&amp;MISC T</t>
  </si>
  <si>
    <t>ACC DEPR-TOOL SHOP &amp; MISC</t>
  </si>
  <si>
    <t>ACC DEPR-LABORATORY EQUIP</t>
  </si>
  <si>
    <t>ACC DEPR-COMMUNICATION EQ</t>
  </si>
  <si>
    <t>ACC DEPR-OTHER TANG PLT W</t>
  </si>
  <si>
    <t>ACC DEPR FRANCHISES INTAN</t>
  </si>
  <si>
    <t>ACC DEPR-STRUCT/IMPRV COL</t>
  </si>
  <si>
    <t>ACC DEPR-STRUCT/IMPRV PUM</t>
  </si>
  <si>
    <t>ACC DEPR-STRUCT/IMPRV RCL</t>
  </si>
  <si>
    <t>ACC DEPR-STRUCT/IMPRV GEN</t>
  </si>
  <si>
    <t>ACC DEPR-PWR GEN EQP TRT</t>
  </si>
  <si>
    <t>ACC DEPR-SEWER GRVTY MAIN</t>
  </si>
  <si>
    <t>ACC DEPR-SERVICES TO CUST</t>
  </si>
  <si>
    <t>ACC DEPR-FLOW MEASURE DEV</t>
  </si>
  <si>
    <t>ACC DEPR-FLOW MEASURE INS</t>
  </si>
  <si>
    <t>ACC DEPR-PUMP EQP PUMP PL</t>
  </si>
  <si>
    <t>ACC DEPR-PUMP EQP RCLM WT</t>
  </si>
  <si>
    <t>ACC DEPR-TREAT/DISP EQP L</t>
  </si>
  <si>
    <t>ACC DEPR-TREAT/DISP EQP T</t>
  </si>
  <si>
    <t>ACC DEPR-PLANT SEWERS TRT</t>
  </si>
  <si>
    <t>ACC DEPR-OUTFALL LINES</t>
  </si>
  <si>
    <t>ACC DEPR-STORES EQUIPMENT</t>
  </si>
  <si>
    <t>ACC DEPR-POWER OPERATED E</t>
  </si>
  <si>
    <t>ACC DEPR-MISC EQUIP SEWER</t>
  </si>
  <si>
    <t>ACC DEPR-REUSE DIST RESER</t>
  </si>
  <si>
    <t>ACC DEPR-REUSE TRANS/DIST</t>
  </si>
  <si>
    <t>ACC DEPR-TRANSPORTATION W</t>
  </si>
  <si>
    <t>ACC DEPR-MAINFRAME COMP W</t>
  </si>
  <si>
    <t>MICRO SYS AMORTIZATION WT</t>
  </si>
  <si>
    <t>UTILITY PAA WTR PLANT AMOR</t>
  </si>
  <si>
    <t>CASH-CHASE-WSC DISBURSEME</t>
  </si>
  <si>
    <t>CASH UNAPPLIED</t>
  </si>
  <si>
    <t>SPECIAL DEPOSITS</t>
  </si>
  <si>
    <t>PREPAID REIMBURSEMENTS</t>
  </si>
  <si>
    <t>PRELIMINARY SURVEY</t>
  </si>
  <si>
    <t>Rate Case In Progress</t>
  </si>
  <si>
    <t>DEF CHGS-TANK MAINT&amp;REP W</t>
  </si>
  <si>
    <t>DEF CHGS-RELOCATION EXPEN</t>
  </si>
  <si>
    <t>DEF CHGS-EMP FEES</t>
  </si>
  <si>
    <t>DEF CHGS-VOC TESTING</t>
  </si>
  <si>
    <t>DEF CHGS-PR WASH/JET SWR</t>
  </si>
  <si>
    <t>DEF CHGS-TANK MAINT&amp;REP S</t>
  </si>
  <si>
    <t>AMORT - TANK MAINT&amp;REP WT</t>
  </si>
  <si>
    <t>AMORT - RELOCATION EXP</t>
  </si>
  <si>
    <t>AMORT - EMPLOYEE FEES</t>
  </si>
  <si>
    <t>AMORT - VOC TESTING</t>
  </si>
  <si>
    <t>AMORT - PR WASH/JET SWR M</t>
  </si>
  <si>
    <t>AMORT - TANK MAINT&amp;REP SW</t>
  </si>
  <si>
    <t>ADV-IN-AID OF CONST-WATER</t>
  </si>
  <si>
    <t>ACC AMORT-AIA-WATER</t>
  </si>
  <si>
    <t>CIAC-METERS</t>
  </si>
  <si>
    <t>CIAC-OTHER TANGIBLE PLT W</t>
  </si>
  <si>
    <t>CIAC-STRUCT/IMPRV PUMP PL</t>
  </si>
  <si>
    <t>ACC AMORT METERS</t>
  </si>
  <si>
    <t>ACC AMORT OTHER TANG PLT</t>
  </si>
  <si>
    <t>ACC AMORT WTR PLT MTR FEE</t>
  </si>
  <si>
    <t>ACC AMORTSTRUCT/IMPRV PUM</t>
  </si>
  <si>
    <t>ACC AMORTSTRUCT/IMPRV GEN</t>
  </si>
  <si>
    <t>ACC AMORT SWR FORCE MAIN/</t>
  </si>
  <si>
    <t>ACC AMORT SEWER GRAVITY M</t>
  </si>
  <si>
    <t>DEF FED TAX - TAP FEE POS</t>
  </si>
  <si>
    <t>DEF FED TAX - DEPRECIATIO</t>
  </si>
  <si>
    <t>DEF ST TAX - TAP FEE POST</t>
  </si>
  <si>
    <t>DEF ST TAX - RATE CASE</t>
  </si>
  <si>
    <t>DEF ST TAX - BAD DEBT</t>
  </si>
  <si>
    <t>DEF ST TAX - NOL</t>
  </si>
  <si>
    <t>A/P RETIREMENT PLANS</t>
  </si>
  <si>
    <t>A/P TRADE - RECD NOT VOUC</t>
  </si>
  <si>
    <t>DEF CREDITS OTHER</t>
  </si>
  <si>
    <t>ADVANCES FROM UTILITIES IN</t>
  </si>
  <si>
    <t>ACCRUED GROSS RECEIPT TAX</t>
  </si>
  <si>
    <t>ACCRUED SALES TAX</t>
  </si>
  <si>
    <t>ACCRUED COUNTY TAX A</t>
  </si>
  <si>
    <t>ACCRUED COUNTY TAX B</t>
  </si>
  <si>
    <t>ACCRUED CITY TAX</t>
  </si>
  <si>
    <t>ACCRUED CITY TAX B</t>
  </si>
  <si>
    <t>RETAINED EARN-CURRENT YEARS</t>
  </si>
  <si>
    <t>WATER REVENUE-INDUSTRIAL</t>
  </si>
  <si>
    <t>WATER REVENUE-PUBLIC AUTH</t>
  </si>
  <si>
    <t>WATER REVENUE-MULT FAM DWE</t>
  </si>
  <si>
    <t>WATER REVENUE-GUARANTEE</t>
  </si>
  <si>
    <t>PUBLIC FIRE PROTECTION</t>
  </si>
  <si>
    <t>FORFEITED DISCOUNTS</t>
  </si>
  <si>
    <t>MISC SERVICE REVENUE</t>
  </si>
  <si>
    <t>3RD PARTY BILLING REVENUE</t>
  </si>
  <si>
    <t>REV FROM MGMT SERVICES</t>
  </si>
  <si>
    <t>PURCHASED WATER-WATER SYS</t>
  </si>
  <si>
    <t>PURCHASED SEWER - BILLINGS</t>
  </si>
  <si>
    <t>ELEC PWR - WTR SYSTEM SRC</t>
  </si>
  <si>
    <t>ELEC PWR - SWR SYSTEM COLL</t>
  </si>
  <si>
    <t>401K PROFIT SHARING</t>
  </si>
  <si>
    <t>PENSION / 401K MATCH</t>
  </si>
  <si>
    <t>MICROFILMING</t>
  </si>
  <si>
    <t>LETTER OF CREDIT FEE</t>
  </si>
  <si>
    <t>OFFICE LANDSCAPE / MOW / P</t>
  </si>
  <si>
    <t>MISC RATE CASE EXPENSES</t>
  </si>
  <si>
    <t>SALARIES-CORP SERVICE ADMI</t>
  </si>
  <si>
    <t>SALARIES-CHGD TO PLT-WS</t>
  </si>
  <si>
    <t>CAPITALIZED TIME ADJUSTMEN</t>
  </si>
  <si>
    <t>TEST-SAFE WATER DRINKING</t>
  </si>
  <si>
    <t>SEWER-MAIN BREAKS</t>
  </si>
  <si>
    <t>OPER CONTRACTED WORKERS</t>
  </si>
  <si>
    <t>REPAIRS &amp; MAINT-MAINT,LAND</t>
  </si>
  <si>
    <t>WEATHER/HURRICANE/FUEL EXP</t>
  </si>
  <si>
    <t>DEPREC-STRUCT &amp; IMPRV SRC</t>
  </si>
  <si>
    <t>DEPREC-STRUCT &amp; IMPRV GEN</t>
  </si>
  <si>
    <t>DEPREC-ELEC PUMP EQP SRC P</t>
  </si>
  <si>
    <t>DEPREC-ELEC PUMP EQP TRANS</t>
  </si>
  <si>
    <t>DEPREC-WATER TREATMENT EQP</t>
  </si>
  <si>
    <t>DEPREC-DIST RESV &amp; STANDPI</t>
  </si>
  <si>
    <t>DEPREC-BACKFLOW PREVENT DE</t>
  </si>
  <si>
    <t>DEPREC-OTH PLT&amp;MISC EQP DI</t>
  </si>
  <si>
    <t>DEPREC-TOOL SHOP &amp; MISC EQ</t>
  </si>
  <si>
    <t>DEPREC-LABORATORY EQUIPMEN</t>
  </si>
  <si>
    <t>DEPREC-OTHER TANG PLT WATE</t>
  </si>
  <si>
    <t>DEPREC-STRUCT/IMPRV COLL P</t>
  </si>
  <si>
    <t>DEPREC-STRUCT/IMPRV RCLM W</t>
  </si>
  <si>
    <t>DEPREC-STRUCT/IMPRV RCL</t>
  </si>
  <si>
    <t>DEPREC-STRUCT/IMPRV GEN PL</t>
  </si>
  <si>
    <t>DEPREC-POWER GEN EQUIP TRE</t>
  </si>
  <si>
    <t>DEPREC-SEWER FORCE MAIN/SR</t>
  </si>
  <si>
    <t>DEPREC-SEWER GRAVITY MAIN/</t>
  </si>
  <si>
    <t>DEPREC-SERVICES TO CUSTOME</t>
  </si>
  <si>
    <t>DEPREC-FLOW MEASURE DEVICE</t>
  </si>
  <si>
    <t>DEPREC-FLOW MEASURE INSTAL</t>
  </si>
  <si>
    <t>DEPREC-PUMP EQP RCLM WTP</t>
  </si>
  <si>
    <t>DEPREC-TREAT/DISP EQUIP LA</t>
  </si>
  <si>
    <t>DEPREC-TREAT/DISP EQ TRT P</t>
  </si>
  <si>
    <t>DEPREC-PLANT SEWERS TRTMT</t>
  </si>
  <si>
    <t>DEPREC-STORES EQUIPMENT</t>
  </si>
  <si>
    <t>DEPREC-POWER OPERATED EQUI</t>
  </si>
  <si>
    <t>DEPREC-MISC EQUIP SEWER</t>
  </si>
  <si>
    <t>DEPREC-REUSE DIST RESERVOI</t>
  </si>
  <si>
    <t>DEPREC-REUSE TRANSM / DIST</t>
  </si>
  <si>
    <t>DEPREC-COMPUTER</t>
  </si>
  <si>
    <t>AMORT-METERS</t>
  </si>
  <si>
    <t>AMORT-OTHER TANGIBLE PLT W</t>
  </si>
  <si>
    <t>AMORT-STRUCT/IMPRV PUMP PL</t>
  </si>
  <si>
    <t>AMORT-SEWER FORCE MAIN/SRV</t>
  </si>
  <si>
    <t>GROSS RECEIPTS TAX</t>
  </si>
  <si>
    <t>INCOME TAXES-FEDERAL</t>
  </si>
  <si>
    <t>INCOME TAXES-STATE</t>
  </si>
  <si>
    <t>MISCELLANEOUS INC NON-UTIL</t>
  </si>
  <si>
    <t>MISCELLANEOUS EXP NON-UTIL</t>
  </si>
  <si>
    <t>RENTAL INCOME</t>
  </si>
  <si>
    <t>INTEREST INCOME</t>
  </si>
  <si>
    <t>NET BOOK VALUE-DISPOSAL</t>
  </si>
  <si>
    <t>INTEREST DURING CONSTRUCTIO</t>
  </si>
  <si>
    <t>CURRENT TAX-FIT-SOLD CO</t>
  </si>
  <si>
    <t>Year Ended 6/30/2015</t>
  </si>
  <si>
    <t>131.2</t>
  </si>
  <si>
    <t>131.1</t>
  </si>
  <si>
    <t>132</t>
  </si>
  <si>
    <t>162</t>
  </si>
  <si>
    <t>252</t>
  </si>
  <si>
    <t>618</t>
  </si>
  <si>
    <t>670</t>
  </si>
  <si>
    <t>675</t>
  </si>
  <si>
    <t>604</t>
  </si>
  <si>
    <t>657</t>
  </si>
  <si>
    <t>659</t>
  </si>
  <si>
    <t>636</t>
  </si>
  <si>
    <t>660</t>
  </si>
  <si>
    <t>632</t>
  </si>
  <si>
    <t>631</t>
  </si>
  <si>
    <t>633</t>
  </si>
  <si>
    <t>641</t>
  </si>
  <si>
    <t>601</t>
  </si>
  <si>
    <t>650</t>
  </si>
  <si>
    <t>635</t>
  </si>
  <si>
    <t>470/532</t>
  </si>
  <si>
    <t>Trial Balance</t>
  </si>
  <si>
    <t>Killion, Jeffrey</t>
  </si>
  <si>
    <t>Mid-Atlantic</t>
  </si>
  <si>
    <t>Mid-Atlantic Total</t>
  </si>
  <si>
    <t>SUI/SDI and FUTA TAXABLE WAGES</t>
  </si>
  <si>
    <t>TAXABLE WAGE BASE 2015</t>
  </si>
  <si>
    <t>SUI LIMIT</t>
  </si>
  <si>
    <t>SUI RANGES</t>
  </si>
  <si>
    <t xml:space="preserve">Assigned SUI RATE </t>
  </si>
  <si>
    <t>FUTA LIMIT</t>
  </si>
  <si>
    <t>FUTA %</t>
  </si>
  <si>
    <t>.03-7.79</t>
  </si>
  <si>
    <t>.03-7.17%</t>
  </si>
  <si>
    <t>.59% - 5.4%</t>
  </si>
  <si>
    <t>1.02-5.4%</t>
  </si>
  <si>
    <t>.04%-8.1%</t>
  </si>
  <si>
    <t>.03%-7.29%</t>
  </si>
  <si>
    <t>.55%-8.15%</t>
  </si>
  <si>
    <t>.55%-8.55%</t>
  </si>
  <si>
    <t>.515%-7.622%</t>
  </si>
  <si>
    <t>.515-7.622%</t>
  </si>
  <si>
    <t>Kentucky</t>
  </si>
  <si>
    <t>1.0%-10.0%</t>
  </si>
  <si>
    <t>$9,600 (with .22% surcharge)</t>
  </si>
  <si>
    <t>.10%-6.2%</t>
  </si>
  <si>
    <t>.3%-7.5%</t>
  </si>
  <si>
    <t>.3-7.5%</t>
  </si>
  <si>
    <t>Michigan</t>
  </si>
  <si>
    <t>.06-10.3</t>
  </si>
  <si>
    <t>.25%-5.4%</t>
  </si>
  <si>
    <t>.072%-6.912%</t>
  </si>
  <si>
    <t>.06-5.76</t>
  </si>
  <si>
    <t>2.801%-10.8937%</t>
  </si>
  <si>
    <t>2.801-10.8937</t>
  </si>
  <si>
    <t>.046%-6.03%</t>
  </si>
  <si>
    <t>.089-7.805</t>
  </si>
  <si>
    <t>Virginia</t>
  </si>
  <si>
    <t>.52%-6.62%</t>
  </si>
  <si>
    <t>.68%-6.79%</t>
  </si>
  <si>
    <t>West Virginia</t>
  </si>
  <si>
    <t>1.5%-8.5%</t>
  </si>
  <si>
    <t>.6 % - 6.4 %</t>
  </si>
  <si>
    <t>no assigned rate</t>
  </si>
  <si>
    <t>.6-6.4%</t>
  </si>
  <si>
    <t>2015 FICA Tax and Social Security Limits</t>
  </si>
  <si>
    <t>2014 FICA Tax and Social Security Limits</t>
  </si>
  <si>
    <t>FICA Tax Rate =  7.65% for 2015</t>
  </si>
  <si>
    <t>FICA Tax Rate =  7.65% for 2014</t>
  </si>
  <si>
    <t>Social Security Limit = $118,500</t>
  </si>
  <si>
    <t>Social Security Limit = $117,000</t>
  </si>
  <si>
    <t>Example</t>
  </si>
  <si>
    <t xml:space="preserve">Salary </t>
  </si>
  <si>
    <t>FICA Tax Rate (SS)</t>
  </si>
  <si>
    <t>FICA Tax Rate (Medicare)</t>
  </si>
  <si>
    <t>Social Security Limit</t>
  </si>
  <si>
    <t>SS Calculation</t>
  </si>
  <si>
    <t>Medicare Calculation</t>
  </si>
  <si>
    <t>FICA Rate </t>
  </si>
  <si>
    <t>(Social Security + Medicare withholding)</t>
  </si>
  <si>
    <t>EE</t>
  </si>
  <si>
    <t>ER</t>
  </si>
  <si>
    <t>Self Employed</t>
  </si>
  <si>
    <t>Per WSC TYE 6/30/2015 Income Statement</t>
  </si>
  <si>
    <t>Full Time Empl Count as of 6/30/15</t>
  </si>
  <si>
    <t>WSC Expenses Test Year Ended  6/30/15</t>
  </si>
  <si>
    <t>Per 6/30/2015 Headcount</t>
  </si>
  <si>
    <t>WSCKY</t>
  </si>
  <si>
    <t>Term 9/17/15…vacancy on the ORG chart need to determine if we are using the proper name, "vacancy", or Field Tech III.</t>
  </si>
  <si>
    <t>Term 9/25/15…vacancy on the ORG chart need to determine if we are using the proper name, "vacancy", or Field Tech III.</t>
  </si>
  <si>
    <t>Promotion being given in 2016 7K</t>
  </si>
  <si>
    <t>California</t>
  </si>
  <si>
    <t>Allocation to WSCKY</t>
  </si>
  <si>
    <t>CO</t>
  </si>
  <si>
    <t>BU</t>
  </si>
  <si>
    <t>SUB</t>
  </si>
  <si>
    <t>DESCRIPTION</t>
  </si>
  <si>
    <t>TY</t>
  </si>
  <si>
    <t>DOC</t>
  </si>
  <si>
    <t>DATE</t>
  </si>
  <si>
    <t>DEBIT</t>
  </si>
  <si>
    <t>CREDIT</t>
  </si>
  <si>
    <t>NET</t>
  </si>
  <si>
    <t>LT</t>
  </si>
  <si>
    <t>PC</t>
  </si>
  <si>
    <t>LVL6</t>
  </si>
  <si>
    <t>LVL7</t>
  </si>
  <si>
    <t>CO_NAME</t>
  </si>
  <si>
    <t>REGION</t>
  </si>
  <si>
    <t>STATE</t>
  </si>
  <si>
    <t>Haas, Bruce T.</t>
  </si>
  <si>
    <t>JE</t>
  </si>
  <si>
    <t>AA</t>
  </si>
  <si>
    <t>P</t>
  </si>
  <si>
    <t>1655 - WORK IN PROGRESS</t>
  </si>
  <si>
    <t>NA</t>
  </si>
  <si>
    <t>T4</t>
  </si>
  <si>
    <t>WSCKY Water Cap Time per Books</t>
  </si>
  <si>
    <t>WSCKY Sewer Cap Time per Books</t>
  </si>
  <si>
    <t>WSCKY Water Capitalized Time</t>
  </si>
  <si>
    <t>WSCKY Sewer Capitalized Time</t>
  </si>
  <si>
    <t>Shareef, Azfar</t>
  </si>
  <si>
    <t>Garcia, Yanet</t>
  </si>
  <si>
    <t>Gongre, Samantha</t>
  </si>
  <si>
    <t>Huntley, Laquon</t>
  </si>
  <si>
    <t>Iwinski, Cammy Andrea</t>
  </si>
  <si>
    <t>Orengo Linette</t>
  </si>
  <si>
    <t>Stonebreaker Amanda</t>
  </si>
  <si>
    <t>Thimmes, Karyn</t>
  </si>
  <si>
    <t>Thompson Glenda</t>
  </si>
  <si>
    <t>Warembourg, Brittany</t>
  </si>
  <si>
    <t>Woolard, Crystal</t>
  </si>
  <si>
    <t>hours</t>
  </si>
  <si>
    <t>rate</t>
  </si>
  <si>
    <t>$</t>
  </si>
  <si>
    <t>Guttormsen, Rob</t>
  </si>
  <si>
    <t>Haas, Bruce</t>
  </si>
  <si>
    <t>Kersey, Justin</t>
  </si>
  <si>
    <t>Lubertozzi, Steve</t>
  </si>
  <si>
    <r>
      <t xml:space="preserve">Water Service Personnel </t>
    </r>
    <r>
      <rPr>
        <b/>
        <sz val="10"/>
        <rFont val="Book Antiqua"/>
        <family val="1"/>
      </rPr>
      <t>wp-d-rc.exp</t>
    </r>
  </si>
  <si>
    <t>Vacant - CSR II</t>
  </si>
  <si>
    <t>WSC-WSCKY Allocation Percentage</t>
  </si>
  <si>
    <t>Total Customer Service Allocation for WSCKY</t>
  </si>
  <si>
    <t>Using predecessor OT since hired 7/27/15</t>
  </si>
  <si>
    <t>Utilizing predecessor captime since hired 7/27/15.</t>
  </si>
  <si>
    <t>Flynn, Carolyn (PT)</t>
  </si>
  <si>
    <t>WV</t>
  </si>
  <si>
    <t>Total Regional Management Salary</t>
  </si>
  <si>
    <t>Proforma</t>
  </si>
  <si>
    <t>West Virginia 2015 SUTA $12,000 limit at 2.7%</t>
  </si>
  <si>
    <t>Loose estimate on rate. OT assumption is an average of all others.</t>
  </si>
  <si>
    <t>Total Proforma</t>
  </si>
  <si>
    <t>Salary (3%)</t>
  </si>
  <si>
    <t>Captime Charged to Plant</t>
  </si>
  <si>
    <t>w/p-[b-1]</t>
  </si>
  <si>
    <t>Term 9/25/15…vacancy on the ORG chart need to determine if we are using the proper name, "vacancy", or Field Tech I.</t>
  </si>
  <si>
    <t>FT III</t>
  </si>
  <si>
    <t>Op II</t>
  </si>
  <si>
    <t>FT I</t>
  </si>
  <si>
    <t>Op I</t>
  </si>
  <si>
    <t>RM</t>
  </si>
  <si>
    <t>Lead Op</t>
  </si>
  <si>
    <t>Admin</t>
  </si>
  <si>
    <t>Haas, Bruce T. (Operations)</t>
  </si>
  <si>
    <t>Haas, Bruce T. (Rate Case)</t>
  </si>
  <si>
    <t>Leonard, James R. (Rate Case)</t>
  </si>
  <si>
    <t>Neyzelman, Dimitry</t>
  </si>
  <si>
    <t>Ortega, Jennifer</t>
  </si>
  <si>
    <t>Department</t>
  </si>
  <si>
    <t>ADMINSTRATIVE ASSIST</t>
  </si>
  <si>
    <t>AREA MANAGER</t>
  </si>
  <si>
    <t>CROSS CONNECTION SPE</t>
  </si>
  <si>
    <t>Responsible for protecting the public water supply from actual or potential contamination sources by ensuring appropriate backflow prevention devices are properly in use by residential, commercial and industrial customers.</t>
  </si>
  <si>
    <t>CROSS CONNECTION TEC</t>
  </si>
  <si>
    <t>FIELD TECH I</t>
  </si>
  <si>
    <t>Responsible for the accurate and timely reading and recording of water meters to facilitate customer billing; to identify water meter equipment problems; and to perform minor water meter and/or system maintenance.</t>
  </si>
  <si>
    <t>FIELD TECH II</t>
  </si>
  <si>
    <t>Responsible for maintaining and cleaning water/wastewater system; identifying water meter equipment problems; and to perform minor water meter and/or system maintenance.</t>
  </si>
  <si>
    <t>FIELD TECH III</t>
  </si>
  <si>
    <t>Responsible for maintaining and cleaning water/wastewater systems; identifying water meter equipment problems; and performing water meter and/or system maintenance activities.</t>
  </si>
  <si>
    <t>LEAD WATER-WASTEWATE</t>
  </si>
  <si>
    <t>Under limited supervision, performs routine tasks related to the operation of a water/wastewater treatment facility. Responsible for maintaining plant compliance with EPA standards and state water Commission. Assists with training of other personnel and leading work crews. Demonstrates continuous effort to improve operations, decrease turnaround times, streamline work processes and works cooperatively to provide quality seamless utility service. Works with AM and RM to ensure continuity of processes, goals and vision of UI.</t>
  </si>
  <si>
    <t>REGIONAL MANAGER</t>
  </si>
  <si>
    <t>WAREHOUSE CLERK</t>
  </si>
  <si>
    <t>Responsible for maintaining the inventory and allocation of commonly used supplies and equipment from the warehouse to local operations staff and other special projects as needed.</t>
  </si>
  <si>
    <t>Under direct supervision, performs routine tasks related to the operation of water and/or wastewater treatment facilities. Assists with maintaining plant compliance with EPA standards and state water Commission. Performs general cleaning of grounds and buildings. Ensures plant safety and sanitary requirements.</t>
  </si>
  <si>
    <t>Executive Assistant</t>
  </si>
  <si>
    <t>Responsible for developing and administering safety programs, as outlined in the UI Safety Manual, and to ensure compliance with all Company, local, state and federal regulations for all employees and facilities located within assigned region(s).</t>
  </si>
  <si>
    <t>Project Manager</t>
  </si>
  <si>
    <t>Responsible for all water and wastewater utility construction projects from initial contract negotiations through warranty termination.</t>
  </si>
  <si>
    <t>CSR II</t>
  </si>
  <si>
    <t>Responds to inquiries received through phone, email and/or written correspondence with customers by following standard scripts and procedures. Uses a computer system to track questions and answers as well as enter orders. Responds to inquiries requiring written response with the use of standard form letters. Works under general supervision.</t>
  </si>
  <si>
    <t>CSR I</t>
  </si>
  <si>
    <t>Responds to inquiries received through phone, email and/or written correspondence with customers by following standard scripts and procedures. Uses a computer system to track questions and answers as well as enter orders. Responds to inquiries requiring written response with the use of standard form letters. Works under direct supervision.</t>
  </si>
  <si>
    <t>CUSTOMER RELATIONS SPECIALIST</t>
  </si>
  <si>
    <t>Under limited supervision, provides administrative and customer support to the management team and Vice President.</t>
  </si>
  <si>
    <t>Responsible for providing quality and efficient customer service to customers through the daily management of a team of employees, including hiring, motivating, recognition and rewarding, coaching, counseling, training and problem solving. This position will serve as the primary contact for problem resolution and information gathering regarding customer inquiries.</t>
  </si>
  <si>
    <t>ASSISTANT MANAGER BILLING</t>
  </si>
  <si>
    <t>Responsible for overseeing the Billing Specialist. Works with Regulatory Department and Billing Manager as needed to assure continuity of processes, goals and vision of UI.</t>
  </si>
  <si>
    <t>CUSTOMER SERVICE SUPERVISOR</t>
  </si>
  <si>
    <t>DIRECTOR OF BILLING AND REGULATORY RELATIONS</t>
  </si>
  <si>
    <t>Responsible for the overall direction, coordination and evaluation of the Billing Department to ensure continuity of processes, goals and vision of UI.</t>
  </si>
  <si>
    <t>Maintains accounts receivable records, including processing customer payments in accordance with company business rules and processes; batching, balancing, and scanning customer payments to meet posting deadlines. Maintains payment logs and prepares daily deposits. Enters and validates rate changes into CC&amp;B.</t>
  </si>
  <si>
    <t>Controller</t>
  </si>
  <si>
    <t>Corporate (WSC)</t>
  </si>
  <si>
    <t>Provides leadership and coordination of Company corporate accounting, treasury, debt financing and capital project functions. Ensures company accounting procedures conform to generally accepted accounting principles.</t>
  </si>
  <si>
    <t>Desktop Supp Analyst 2</t>
  </si>
  <si>
    <t>Serves as the initial point of contact for troubleshooting hardware/software, PC and printer problems to effect real time problem analysis and resolutions.</t>
  </si>
  <si>
    <t>A/P Clerk</t>
  </si>
  <si>
    <t>Maintains accounts payable records, including editing, checking and preparing accounts payable entries and tabulating control statistics.</t>
  </si>
  <si>
    <t>Responsible for managing all of the people functions of the organization in accordance with company policies and practices, the ethical and social consciences of business and society laws, regulations and administrative rulings of governmental organizations and other regulatory and advisory authorities and organizations. Also responsible for the strategic human resources planning to provide the company with the best people talent available and to position the company as the employer of choice by being aware of policies, practices and trends within the water utility industry and all industries in general.</t>
  </si>
  <si>
    <t>A/P Supervisor</t>
  </si>
  <si>
    <t>Responsible for management of the Accounts Payable Department, including directing, planning, managing, staffing and organizing the AP aspect of all Utilities, Inc. subsidiaries. Directs and leads department staff on a daily basis and ensures development to meet department objectives. Oversees the accurate and timely payment of vendors and ensures the proper daily, weekly and monthly reconciliations occur.</t>
  </si>
  <si>
    <t>Tax Specialist</t>
  </si>
  <si>
    <t>Capital Assets Acct</t>
  </si>
  <si>
    <t>Sr. Corporate Acct</t>
  </si>
  <si>
    <t>Responsible for performing high level accounting work and assisting in the development of appropriate policies and procedures. Provides leadership to others in the Corporate Accounting Department. Prepares monthly financial statements, reconciles and maintains all monthly General Ledger accounts.</t>
  </si>
  <si>
    <t>Billing Manager</t>
  </si>
  <si>
    <t>Responsible for management of the Billing Department, including directing, planning, managing, staffing and organizing the billing and collections aspect of all Utilities, Inc. subsidiaries. Accountable for all billing, collections and meter reading activities. Works with Regional Directors and Managers, and Customer Service Managers to assure continuity of processes, goals and vision of UI.</t>
  </si>
  <si>
    <t>Regulatory Staff Acct II</t>
  </si>
  <si>
    <t>Prepares analyses and responses for Commission staff during regulatory revenue increase requests. Assists and supports regulatory manager and fellow accountants during rate increase filings and other regulatory matters.</t>
  </si>
  <si>
    <t>HR Generalist</t>
  </si>
  <si>
    <t>Serves as an HR strategic business partner to the organization by providing consultation, direction and support on HR matters. Performs HR related duties at the professional level.</t>
  </si>
  <si>
    <t>HR Administrator</t>
  </si>
  <si>
    <t>Administers and maintains the Company’s various leave and time off policies. Contributes to the Human Resources department through assisting various HR and Payroll functions and completing project based work including, internal audits, evaluation and benchmarking of company benefits and employee satisfaction surveys.</t>
  </si>
  <si>
    <t>IT Manager</t>
  </si>
  <si>
    <t>Responsible for analyzing and directing all IT related activates of the organization. Accountable for ensuring continuity of computer services for users throughout the organization through planning, technical leadership and project coordination.</t>
  </si>
  <si>
    <t>System Administrator</t>
  </si>
  <si>
    <t>Responsible for monitoring, adjusting, troubleshooting and overall efficient operation of the computing environment.</t>
  </si>
  <si>
    <t>Receptionist</t>
  </si>
  <si>
    <t>Provides general office support with a variety of clerical activities and related tasks. The receptionist will be responsible for answering incoming calls, directing calls to appropriate associates, flow of correspondence, requisition of office supplies, as well as additional clerical duties as necessary.</t>
  </si>
  <si>
    <t>Sr. Financial Analyst</t>
  </si>
  <si>
    <t>Performs financial and business related analyses and research in such areas as financial and expense performance, rate of return, depreciation, working capital and investments. Prepares forecasts and analyzes trends in revenue, finance, general business conditions and other related issues.</t>
  </si>
  <si>
    <t>Develops, implements, evaluates and directs the Company’s programs, policies and practices to ensure all areas of operations function in a safe manner and are proactively in compliance with Federal, State and local regulatory requirements.</t>
  </si>
  <si>
    <t>Fin Pln &amp; Analysis Mgr</t>
  </si>
  <si>
    <t>Responsible for the daily management of all Finance operations, as well as reporting monthly and quarterly consolidated results to management. Performs financial and business related analyses and research in such areas as financial and expense performance. Prepares forecasts and analyzes trends in revenue, finance, general business conditions and other related issues.</t>
  </si>
  <si>
    <t>Desktop Supp Analyst 1</t>
  </si>
  <si>
    <t>Network Administrator</t>
  </si>
  <si>
    <t>Performs general network maintenance on LAN and WAN relating to users, contexts and network devices. Responsible for solving server issues and infrastructure upgrades and expansions. Recommends design, implementation procedures, development and enhancement of LAN/WAN and application configuration.</t>
  </si>
  <si>
    <t>President &amp; CEO</t>
  </si>
  <si>
    <t>Regulatory Assistant</t>
  </si>
  <si>
    <t>Job Title</t>
  </si>
  <si>
    <t>Description of Job Duties</t>
  </si>
  <si>
    <t>Last</t>
  </si>
  <si>
    <t>First</t>
  </si>
  <si>
    <t>Title</t>
  </si>
  <si>
    <t>Andrejko</t>
  </si>
  <si>
    <t>Jim</t>
  </si>
  <si>
    <t>Aqil</t>
  </si>
  <si>
    <t>Shamim</t>
  </si>
  <si>
    <t>Corporate Staff Accountant I</t>
  </si>
  <si>
    <t>Brown</t>
  </si>
  <si>
    <t>Perry</t>
  </si>
  <si>
    <t>Christian</t>
  </si>
  <si>
    <t>Elise</t>
  </si>
  <si>
    <t>Customer Relations Specialist</t>
  </si>
  <si>
    <t>HR, Admin &amp; Payroll</t>
  </si>
  <si>
    <t>Dave</t>
  </si>
  <si>
    <t>Hardik</t>
  </si>
  <si>
    <t>Systems Administrator</t>
  </si>
  <si>
    <t>Devine</t>
  </si>
  <si>
    <t>James</t>
  </si>
  <si>
    <t>VP of Shared Services</t>
  </si>
  <si>
    <t>Dunn</t>
  </si>
  <si>
    <t>Constance</t>
  </si>
  <si>
    <t>Billing Specialist</t>
  </si>
  <si>
    <t>Feathergill</t>
  </si>
  <si>
    <t>Adam</t>
  </si>
  <si>
    <t>Federico</t>
  </si>
  <si>
    <t>Antoinette</t>
  </si>
  <si>
    <t>Accounts Payable</t>
  </si>
  <si>
    <t>Friedman</t>
  </si>
  <si>
    <t>Avelina</t>
  </si>
  <si>
    <t>Tax</t>
  </si>
  <si>
    <t>Haws</t>
  </si>
  <si>
    <t>Scotty</t>
  </si>
  <si>
    <t>Compliance &amp; Safety Mgr</t>
  </si>
  <si>
    <t>Operations and safety</t>
  </si>
  <si>
    <t>Hong</t>
  </si>
  <si>
    <t>Donald</t>
  </si>
  <si>
    <t>Senior Tax Manager</t>
  </si>
  <si>
    <t>Jones</t>
  </si>
  <si>
    <t>Lori</t>
  </si>
  <si>
    <t>Kim</t>
  </si>
  <si>
    <t>Christine</t>
  </si>
  <si>
    <t>Assistant Controller</t>
  </si>
  <si>
    <t>Krugler</t>
  </si>
  <si>
    <t>Adrienne</t>
  </si>
  <si>
    <t>Loper</t>
  </si>
  <si>
    <t>Robert</t>
  </si>
  <si>
    <t>Luppino</t>
  </si>
  <si>
    <t>Nancy</t>
  </si>
  <si>
    <t>Phyllis</t>
  </si>
  <si>
    <t>Malecki</t>
  </si>
  <si>
    <t>Krzysztof</t>
  </si>
  <si>
    <t>Sr. HR Generalist</t>
  </si>
  <si>
    <t>Meyers</t>
  </si>
  <si>
    <t>Nathan</t>
  </si>
  <si>
    <t>HR Manager</t>
  </si>
  <si>
    <t>Miranda</t>
  </si>
  <si>
    <t>Margarita</t>
  </si>
  <si>
    <t>Novak</t>
  </si>
  <si>
    <t>Jordan</t>
  </si>
  <si>
    <t>Administrative Svcs Director</t>
  </si>
  <si>
    <t>Oakley</t>
  </si>
  <si>
    <t>Thomas</t>
  </si>
  <si>
    <t>Public Relations Director</t>
  </si>
  <si>
    <t>Ortega</t>
  </si>
  <si>
    <t>Jennifer</t>
  </si>
  <si>
    <t>Ostler</t>
  </si>
  <si>
    <t>Tom</t>
  </si>
  <si>
    <t>Pannos</t>
  </si>
  <si>
    <t>Nicholas</t>
  </si>
  <si>
    <t>Paule</t>
  </si>
  <si>
    <t>Pietras</t>
  </si>
  <si>
    <t>Victoria</t>
  </si>
  <si>
    <t>Raponi</t>
  </si>
  <si>
    <t>Ann</t>
  </si>
  <si>
    <t>Asst Mgr Billing</t>
  </si>
  <si>
    <t>Ring</t>
  </si>
  <si>
    <t>Deborah</t>
  </si>
  <si>
    <t>Rollins</t>
  </si>
  <si>
    <t>Mary</t>
  </si>
  <si>
    <t>Safety &amp; Compliance Mgr</t>
  </si>
  <si>
    <t>Sampsell</t>
  </si>
  <si>
    <t>Pat</t>
  </si>
  <si>
    <t>Sasic</t>
  </si>
  <si>
    <t>Karen</t>
  </si>
  <si>
    <t>Director of Billing &amp; Regulatory Relations</t>
  </si>
  <si>
    <t>Shekhter</t>
  </si>
  <si>
    <t>Lillian</t>
  </si>
  <si>
    <t>A/P Clerk (P/T)</t>
  </si>
  <si>
    <t>Si</t>
  </si>
  <si>
    <t>Darlon</t>
  </si>
  <si>
    <t>Desktop Support</t>
  </si>
  <si>
    <t>Sillitoe</t>
  </si>
  <si>
    <t>Jacqueline</t>
  </si>
  <si>
    <t>Billing Specialist II</t>
  </si>
  <si>
    <t>Sills</t>
  </si>
  <si>
    <t>Joseph</t>
  </si>
  <si>
    <t>Silva</t>
  </si>
  <si>
    <t>Lisa</t>
  </si>
  <si>
    <t>Smutny</t>
  </si>
  <si>
    <t>Sparrow</t>
  </si>
  <si>
    <t>Sverida</t>
  </si>
  <si>
    <t>Agnes</t>
  </si>
  <si>
    <t>Billing Specialist (P/T)</t>
  </si>
  <si>
    <t>Vacant</t>
  </si>
  <si>
    <t>Valrie</t>
  </si>
  <si>
    <t>Lawanda</t>
  </si>
  <si>
    <t>Wentz</t>
  </si>
  <si>
    <t>Megan</t>
  </si>
  <si>
    <t>Communications Director</t>
  </si>
  <si>
    <t>Williams</t>
  </si>
  <si>
    <t>Sophia</t>
  </si>
  <si>
    <t>Wojnicka</t>
  </si>
  <si>
    <t>Patrycja</t>
  </si>
  <si>
    <t>Zavilla</t>
  </si>
  <si>
    <t>Annette</t>
  </si>
  <si>
    <t>Regional Management (IL/IN/KY/MD/PA/NJ/VA)</t>
  </si>
  <si>
    <t>Guttormsen</t>
  </si>
  <si>
    <t>Rob</t>
  </si>
  <si>
    <t>Finance &amp; Regulatory</t>
  </si>
  <si>
    <t>Halloran</t>
  </si>
  <si>
    <t>Brian</t>
  </si>
  <si>
    <t>Financial Analyst II</t>
  </si>
  <si>
    <t>Haas</t>
  </si>
  <si>
    <t>Bruce</t>
  </si>
  <si>
    <t>Vice President of Operations</t>
  </si>
  <si>
    <t>Supervisory</t>
  </si>
  <si>
    <t>Kersey</t>
  </si>
  <si>
    <t>Justin</t>
  </si>
  <si>
    <t>FP&amp;A Manager</t>
  </si>
  <si>
    <t>Lubertozzi</t>
  </si>
  <si>
    <t>Steve</t>
  </si>
  <si>
    <t>President</t>
  </si>
  <si>
    <t>Shareef</t>
  </si>
  <si>
    <t>Azfar</t>
  </si>
  <si>
    <t>Financial Analyst I</t>
  </si>
  <si>
    <t>Water Service Corporation (WSC) Personnel Listing</t>
  </si>
  <si>
    <t>Hire Date</t>
  </si>
  <si>
    <t>Current Rate</t>
  </si>
  <si>
    <t>Annualized Hours</t>
  </si>
  <si>
    <t>Location</t>
  </si>
  <si>
    <t>06/15 Cap Rate</t>
  </si>
  <si>
    <t>Replaced By</t>
  </si>
  <si>
    <t>Customer Service Representative (CSR) Personnel Listing</t>
  </si>
  <si>
    <t>Collections Representative</t>
  </si>
  <si>
    <t xml:space="preserve">Contact Center Supervisor </t>
  </si>
  <si>
    <t>Collections Supervisor</t>
  </si>
  <si>
    <t xml:space="preserve">CSR I </t>
  </si>
  <si>
    <t xml:space="preserve">Customer </t>
  </si>
  <si>
    <t>Customer Service Supervisor</t>
  </si>
  <si>
    <t xml:space="preserve">Customer Service Director </t>
  </si>
  <si>
    <t>Curry, Charles</t>
  </si>
  <si>
    <t xml:space="preserve">Cooper, Lakisha </t>
  </si>
  <si>
    <t xml:space="preserve">Senior Billing Specialist </t>
  </si>
  <si>
    <t xml:space="preserve">Clerical </t>
  </si>
  <si>
    <t>Under direct supervision of the President, VP of Operations or Regional Manager provides administrative and secretarial support to Operations Leadership.</t>
  </si>
  <si>
    <t>Oversees the operation and maintenance of water and wastewater treatment plants. Provides leadership and guidance in water and wastewater plant management. Works with Regional Manager and VP of Operations to ensure continuity of processes, goals and vision of UI.</t>
  </si>
  <si>
    <t>Responsible for the management of water and wastewater treatment operations for the region, including directing, planning, managing, staffing, and organizing the safe and efficient operation of all UI subsidiaries in assigned region. Provides leadership and guidance in water and wastewater plant management. Works with Area Managers and VP of Operations to ensure continuity of processes, goals and vision of UI.</t>
  </si>
  <si>
    <t>WATER-WASTEWATER OPE I</t>
  </si>
  <si>
    <t>WATER-WASTEWATER OPE II</t>
  </si>
  <si>
    <t>Under general supervision, performs routine tasks related to the operation of water and/or wastewater treatment facilities. Maintains plant compliance with EPA standards and state water Commission. Performs general cleaning of grounds and buildings. Ensures plant safety and sanitary requirements.</t>
  </si>
  <si>
    <t>Under direct supervision of the President or VP of Operations, provides administrative and secretarial support to the Operations Leadership or Executive Team.</t>
  </si>
  <si>
    <t>Responsible for executing collection functions for assigned geographic areas. Works with Customer Service, Operations and Billing to assure continuity of the collection process, goals and UI vision. Responds to inquiries received through phone system, as needed, with customers by following standard scripts and procedures.</t>
  </si>
  <si>
    <t>Maintenance Worker</t>
  </si>
  <si>
    <t>Under general supervision, performs a variety of work in the general maintenance and repair of grounds, buildings, facilities and equipment.</t>
  </si>
  <si>
    <t>Responsible for performing a variety of administrative and practical duties to ensure water quality monitoring and reporting procedures are in compliance with EPA, State and Company guidelines. Ensures appropriate backflow prevention devices are properly in use by residential, commercial and industrial customers, and by the Company at internal facilities.</t>
  </si>
  <si>
    <t>Water Quality Coordinator</t>
  </si>
  <si>
    <t>Business Development Manager</t>
  </si>
  <si>
    <t>Responsible for directing all infrastructure development safely and efficiently. Responsible for capital project identification, development, and execution. Responsible for all water and wastewater utility construction projects from initial contract negotiations through warranty termination. Works closely with Operations to assess utility performance versus the service levels. Provides leadership and guidance to staff ensuring continuity of the processes, goals and vision of UI. Responsible for IRP assessment, development and implementation.</t>
  </si>
  <si>
    <t>Corporate Services Manager</t>
  </si>
  <si>
    <t>Responsible for the management of multiple leadership functions in Corporate Services, including Collections, Meter 2 Cash and Corporate Development functional areas. Accountability for support of budget, KPIs, internal audit, data inquiry and analysis.</t>
  </si>
  <si>
    <t>Financial Planning &amp; Analysis Manager</t>
  </si>
  <si>
    <t>Responsible for the daily management of all state level accounting and finance operations, as well as reporting monthly and quarterly consolidated results. Performs financial and business related analyses and research in such areas as financial and expense performance. Prepares budgets and forecasts and analyzes trends in revenue, finance, general business conditions and other related issues.</t>
  </si>
  <si>
    <t>Performs financial and business related analyses and research in such areas as financial and expense performance, rate of return, depreciation, working capital and investments at the state level. Prepares forecasts and analyzes and projects trends in revenue, finance, general business conditions and other related issues. Prepares and analyses and responses for Commission staff during regulatory revenue increase requests and rate increase filings.</t>
  </si>
  <si>
    <t>Assists and supports the Financial Planning &amp; Analysis Manager in financial and business related analyses at the state level. Supports the preparation of forecasts, and analysis and the projection of trends in revenue, finance, general business conditions and other related issues. Prepares and analyses and responses for Commission staff during regulatory revenue increase requests and rate increase filings.</t>
  </si>
  <si>
    <t>Performs financial and business related analyses and research in such areas as financial and expense performance, rate of return, depreciation, working capital and investments at the state level. Prepares forecasts and analyzes and projects trends in revenue, finance, general business conditions and other related issues. Prepares analysis for state regulatory agencies to review during revenue requests and rate filings; responds to commission issued discovery requests as needed.</t>
  </si>
  <si>
    <t>Provide visionary and strategic leadership and direction to the Operations and Financial functions of the Business Unit (BU) to achieve customer, investor and employee satisfaction. Responsible for all facets of the business including operations, finance, business development safety, compliance, regulatory matters and customer experience within the BU. Represents Utilities, Inc. in state and county regulatory proceedings impacting revenues.</t>
  </si>
  <si>
    <t>Responsible for directing the safe and efficient operations of all Utilities, Inc. subsidiaries in assigned Business Unit (BU). Oversees all areas of operations: water, wastewater, business development. Provides oversight, guidance and leadership to the BU operations staff.</t>
  </si>
  <si>
    <t>Customer Care Specialist</t>
  </si>
  <si>
    <t>Under limited supervision, provides administrative and customer support to the regional operations management team.</t>
  </si>
  <si>
    <t>Operations Support</t>
  </si>
  <si>
    <t>To perform a variety of administrative functions in the office.</t>
  </si>
  <si>
    <t>Administrative Services Manager</t>
  </si>
  <si>
    <t>Responsible for facility services, supplies and maintenance; business insurance renewal; Company records maintenance; management of the administrative services of the Corporate Office. Contributes to the Human Resources department through overseeing various daily Payroll functions and completing project based work</t>
  </si>
  <si>
    <t>Responsible for executing billing functions for assigned areas. Works with field offices, as needed, to assure continuity of processes, goals and vision of Utilities, Inc.</t>
  </si>
  <si>
    <t>Oversee the daily management of all general accounting functions and financial reporting and direct the preparation and distribution of operating and financial reports inside the organization.</t>
  </si>
  <si>
    <t>CORPORATE
CONTROLLER</t>
  </si>
  <si>
    <t>Responsible for performing entry-level accounting work, including daily GL maintenance, assisting with month-end close, account reconciliations, account analysis and special projects.</t>
  </si>
  <si>
    <t>Corporate Staff Accountant II</t>
  </si>
  <si>
    <t>Responsible for performing intermediate-level accounting work, including daily GL maintenance, assisting with month-end close, account reconciliations, account analysis and special projects.</t>
  </si>
  <si>
    <t>Sr. Tax Manager</t>
  </si>
  <si>
    <t>Responsible for the Company’s tax compliance, tax planning and research and accounting for income taxes. In addition, the Sr. Tax Manager works with businesses, service providers and other tax professionals in carrying out the responsibilities of the position.</t>
  </si>
  <si>
    <t>Responsible for filing and paying miscellaneous Company taxes in 15 states.</t>
  </si>
  <si>
    <t>Responsible for management of the Collections Department including directing, planning, managing, staffing and organizing the collections efforts for the company. Directs and leads departmental staff on a daily basis and ensures development to meet departmental objectives. Responsible for executing collection functions for assigned geographic areas and preparation of analytical reporting.</t>
  </si>
  <si>
    <t>Contact Center Supervisor</t>
  </si>
  <si>
    <t>Responsible for providing quality and efficient customer service to customers through the daily management of the Customer Service team by monitoring the phone queues, staffing levels and call flow changes that directly impact the service goals of the company.</t>
  </si>
  <si>
    <t>Customer Service Administrative Assistant (Part Time)</t>
  </si>
  <si>
    <t>Assist with the reconciliation of customer’s mail returned undelivered. Research and resolve mailing address errors and adjustments. Scans and files customer correspondence, waivers, auto drafts, leases and customer identification. Works under direct supervision.</t>
  </si>
  <si>
    <t>Customer Service Director</t>
  </si>
  <si>
    <t>Responsible for the overall direction, coordination and evaluation of the Customer Service to ensure continuity of processes, goals and vision of UI.</t>
  </si>
  <si>
    <t>Compliance and Safety Manager</t>
  </si>
  <si>
    <t>HSE Manager</t>
  </si>
  <si>
    <t>Human Resources Manager</t>
  </si>
  <si>
    <t>Application Integrator</t>
  </si>
  <si>
    <t>Responsible for the development, configuration, enhancement, coordination and training of all company-used software programs to foster greater adoption, collaboration and overall usage. Develops training materials to address the initial implementation and address the ongoing needs of end users.</t>
  </si>
  <si>
    <t>Desktop Support Analyst II</t>
  </si>
  <si>
    <t>Senior Desktop Support Analyst</t>
  </si>
  <si>
    <t>Responsible for providing strategic, analytical and process support to the various state level business units. Represents the Company in interactions with the media, customers and politicians.</t>
  </si>
  <si>
    <t>The Director of Shared Services is responsible for the leadership and supervision of department operational functions, department managers and additional shared services as developed. The Director has an integral supportive/collaborative working relationship with central functional leaders in IT, Human Resources, Accounting, HSE, Customer Service, Billing and with the business units they serve. The Director establishes and maintains strong collaborative relationships with stakeholders and customers of the business units.</t>
  </si>
  <si>
    <t>Category</t>
  </si>
  <si>
    <t>ST</t>
  </si>
  <si>
    <t>Clerical</t>
  </si>
  <si>
    <t>Per Nate, Billing Specialists usually would start out at 13/hr.</t>
  </si>
  <si>
    <t>CA</t>
  </si>
  <si>
    <t>Total IL/IN/KY/MD/PA/NJ/VA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</si>
</sst>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8" formatCode="&quot;$&quot;#,##0.00_);[Red]\(&quot;$&quot;#,##0.00\)"/>
    <numFmt numFmtId="41" formatCode="_(* #,##0_);_(* \(#,##0\);_(* &quot;-&quot;_);_(@_)"/>
    <numFmt numFmtId="44" formatCode="_(&quot;$&quot;* #,##0.00_);_(&quot;$&quot;* \(#,##0.00\);_(&quot;$&quot;* &quot;-&quot;??_);_(@_)"/>
    <numFmt numFmtId="43" formatCode="_(* #,##0.00_);_(* \(#,##0.00\);_(* &quot;-&quot;??_);_(@_)"/>
    <numFmt numFmtId="164" formatCode="[$-409]mmmm\-yy;@"/>
    <numFmt numFmtId="165" formatCode="#,##0.000_);\(#,##0.000\)"/>
    <numFmt numFmtId="166" formatCode="_(&quot;$&quot;* #,##0.0000_);_(&quot;$&quot;* \(#,##0.0000\);_(&quot;$&quot;* &quot;-&quot;??_);_(@_)"/>
    <numFmt numFmtId="167" formatCode="0.0%"/>
    <numFmt numFmtId="168" formatCode="#,##0.0000_);\(#,##0.0000\)"/>
    <numFmt numFmtId="169" formatCode="_(* #,##0_);_(* \(#,##0\);_(* &quot;-&quot;??_);_(@_)"/>
    <numFmt numFmtId="170" formatCode="0_);\(0\)"/>
    <numFmt numFmtId="171" formatCode="[$-409]mmm\-yy;@"/>
    <numFmt numFmtId="172" formatCode="#."/>
    <numFmt numFmtId="173" formatCode="&quot;Test Year Ended&quot;\ mmmm\ dd\,\ yyyy"/>
    <numFmt numFmtId="174" formatCode="#########"/>
    <numFmt numFmtId="175" formatCode="##"/>
    <numFmt numFmtId="176" formatCode="mm/dd/yy"/>
    <numFmt numFmtId="177" formatCode="mm/yy"/>
    <numFmt numFmtId="178" formatCode="_([$€-2]* #,##0.00_);_([$€-2]* \(#,##0.00\);_([$€-2]* &quot;-&quot;??_)"/>
    <numFmt numFmtId="179" formatCode="&quot;Trial Balance @ &quot;mmmm\ dd\,\ yyyy"/>
    <numFmt numFmtId="180" formatCode="[$-409]mmmm\ d\,\ yyyy;@"/>
    <numFmt numFmtId="181" formatCode="0.000%"/>
    <numFmt numFmtId="182" formatCode="_(&quot;$&quot;* #,##0_);_(&quot;$&quot;* \(#,##0\);_(&quot;$&quot;* &quot;-&quot;??_);_(@_)"/>
  </numFmts>
  <fonts count="101">
    <font>
      <sz val="1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sz val="10"/>
      <name val="Courier"/>
      <family val="3"/>
    </font>
    <font>
      <b/>
      <sz val="10"/>
      <name val="Book Antiqua"/>
      <family val="1"/>
    </font>
    <font>
      <sz val="10"/>
      <name val="Book Antiqua"/>
      <family val="1"/>
    </font>
    <font>
      <b/>
      <u/>
      <sz val="10"/>
      <name val="Book Antiqua"/>
      <family val="1"/>
    </font>
    <font>
      <u/>
      <sz val="10"/>
      <name val="Book Antiqua"/>
      <family val="1"/>
    </font>
    <font>
      <sz val="11"/>
      <color rgb="FF000000"/>
      <name val="Calibri"/>
      <family val="2"/>
    </font>
    <font>
      <sz val="11"/>
      <color rgb="FFFF0000"/>
      <name val="Calibri"/>
      <family val="2"/>
    </font>
    <font>
      <b/>
      <sz val="10"/>
      <color theme="1"/>
      <name val="Book Antiqua"/>
      <family val="1"/>
    </font>
    <font>
      <sz val="10"/>
      <color theme="1"/>
      <name val="Book Antiqua"/>
      <family val="1"/>
    </font>
    <font>
      <sz val="10"/>
      <color indexed="22"/>
      <name val="Book Antiqua"/>
      <family val="1"/>
    </font>
    <font>
      <sz val="10"/>
      <color rgb="FFFF0000"/>
      <name val="Book Antiqua"/>
      <family val="1"/>
    </font>
    <font>
      <sz val="10"/>
      <name val="Bookman"/>
      <family val="1"/>
    </font>
    <font>
      <sz val="10"/>
      <color theme="1"/>
      <name val="Arial"/>
      <family val="2"/>
    </font>
    <font>
      <sz val="10"/>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Arial"/>
      <family val="2"/>
    </font>
    <font>
      <sz val="10"/>
      <color indexed="8"/>
      <name val="Arial"/>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Arial"/>
      <family val="2"/>
    </font>
    <font>
      <sz val="11"/>
      <color indexed="8"/>
      <name val="Arial"/>
      <family val="2"/>
    </font>
    <font>
      <sz val="10"/>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font>
    <font>
      <sz val="11"/>
      <name val="Calibri"/>
      <family val="2"/>
    </font>
    <font>
      <sz val="11"/>
      <name val="Calibri"/>
      <family val="2"/>
      <scheme val="minor"/>
    </font>
    <font>
      <b/>
      <sz val="11"/>
      <name val="Book Antiqua"/>
      <family val="1"/>
    </font>
    <font>
      <sz val="11"/>
      <name val="Book Antiqua"/>
      <family val="1"/>
    </font>
    <font>
      <sz val="11"/>
      <name val="Arial"/>
      <family val="2"/>
    </font>
    <font>
      <b/>
      <sz val="12"/>
      <color theme="1"/>
      <name val="Calibri"/>
      <family val="2"/>
      <scheme val="minor"/>
    </font>
    <font>
      <u/>
      <sz val="11"/>
      <color theme="1"/>
      <name val="Calibri"/>
      <family val="2"/>
      <scheme val="minor"/>
    </font>
    <font>
      <b/>
      <sz val="18"/>
      <name val="Book Antiqua"/>
      <family val="1"/>
    </font>
    <font>
      <sz val="10"/>
      <color theme="1"/>
      <name val="Calibri"/>
      <family val="2"/>
      <scheme val="minor"/>
    </font>
    <font>
      <sz val="9"/>
      <color theme="1"/>
      <name val="Calibri"/>
      <family val="2"/>
      <scheme val="minor"/>
    </font>
    <font>
      <b/>
      <sz val="10"/>
      <color theme="1"/>
      <name val="Calibri"/>
      <family val="2"/>
      <scheme val="minor"/>
    </font>
    <font>
      <b/>
      <sz val="10"/>
      <name val="Arial"/>
      <family val="2"/>
    </font>
    <font>
      <b/>
      <sz val="18"/>
      <color theme="3"/>
      <name val="Calibri"/>
      <family val="2"/>
      <scheme val="minor"/>
    </font>
    <font>
      <b/>
      <sz val="11"/>
      <color rgb="FF0070C0"/>
      <name val="Calibri"/>
      <family val="2"/>
      <scheme val="minor"/>
    </font>
    <font>
      <sz val="10"/>
      <name val="Calibri"/>
      <family val="2"/>
      <scheme val="minor"/>
    </font>
    <font>
      <b/>
      <sz val="10"/>
      <name val="Trebuchet MS"/>
      <family val="2"/>
    </font>
    <font>
      <sz val="10"/>
      <name val="Trebuchet MS"/>
      <family val="2"/>
    </font>
    <font>
      <sz val="10"/>
      <color theme="1"/>
      <name val="Trebuchet MS"/>
      <family val="2"/>
    </font>
    <font>
      <sz val="10"/>
      <color rgb="FFFF0000"/>
      <name val="Trebuchet MS"/>
      <family val="2"/>
    </font>
    <font>
      <b/>
      <sz val="13.5"/>
      <color rgb="FF000000"/>
      <name val="Arial"/>
      <family val="2"/>
    </font>
    <font>
      <sz val="10"/>
      <color rgb="FFFF0000"/>
      <name val="Arial"/>
      <family val="2"/>
    </font>
    <font>
      <b/>
      <sz val="11"/>
      <color rgb="FF333333"/>
      <name val="Arial"/>
      <family val="2"/>
    </font>
    <font>
      <sz val="11"/>
      <color rgb="FF333333"/>
      <name val="Arial"/>
      <family val="2"/>
    </font>
    <font>
      <sz val="9"/>
      <color indexed="81"/>
      <name val="Tahoma"/>
      <family val="2"/>
    </font>
    <font>
      <b/>
      <sz val="9"/>
      <color indexed="81"/>
      <name val="Tahoma"/>
      <family val="2"/>
    </font>
    <font>
      <sz val="11"/>
      <color rgb="FF000000"/>
      <name val="Calibri"/>
      <family val="2"/>
      <scheme val="minor"/>
    </font>
    <font>
      <sz val="11"/>
      <color theme="1"/>
      <name val="Book Antiqua"/>
      <family val="1"/>
    </font>
    <font>
      <b/>
      <u/>
      <sz val="12"/>
      <name val="Book Antiqua"/>
      <family val="1"/>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1E0EC"/>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99">
    <xf numFmtId="164" fontId="0" fillId="0" borderId="0"/>
    <xf numFmtId="43" fontId="35" fillId="0" borderId="0" applyFont="0" applyFill="0" applyBorder="0" applyAlignment="0" applyProtection="0"/>
    <xf numFmtId="9" fontId="17" fillId="0" borderId="0" applyFont="0" applyFill="0" applyBorder="0" applyAlignment="0" applyProtection="0"/>
    <xf numFmtId="164" fontId="34" fillId="0" borderId="0"/>
    <xf numFmtId="0" fontId="35" fillId="0" borderId="0"/>
    <xf numFmtId="164" fontId="34" fillId="0" borderId="0"/>
    <xf numFmtId="9" fontId="35" fillId="0" borderId="0" applyFont="0" applyFill="0" applyBorder="0" applyAlignment="0" applyProtection="0"/>
    <xf numFmtId="164" fontId="34" fillId="0" borderId="0"/>
    <xf numFmtId="43" fontId="35" fillId="0" borderId="0" applyFont="0" applyFill="0" applyBorder="0" applyAlignment="0" applyProtection="0"/>
    <xf numFmtId="164" fontId="35" fillId="0" borderId="0"/>
    <xf numFmtId="171" fontId="16" fillId="0" borderId="0"/>
    <xf numFmtId="171" fontId="35" fillId="0" borderId="0"/>
    <xf numFmtId="9" fontId="16" fillId="0" borderId="0" applyFont="0" applyFill="0" applyBorder="0" applyAlignment="0" applyProtection="0"/>
    <xf numFmtId="171" fontId="16" fillId="0" borderId="0"/>
    <xf numFmtId="171" fontId="16" fillId="0" borderId="0"/>
    <xf numFmtId="164" fontId="16" fillId="0" borderId="0"/>
    <xf numFmtId="43" fontId="46" fillId="0" borderId="0" applyFont="0" applyFill="0" applyBorder="0" applyAlignment="0" applyProtection="0"/>
    <xf numFmtId="0" fontId="16" fillId="0" borderId="0"/>
    <xf numFmtId="171" fontId="34" fillId="0" borderId="0"/>
    <xf numFmtId="164" fontId="34" fillId="0" borderId="0"/>
    <xf numFmtId="164" fontId="34" fillId="0" borderId="0"/>
    <xf numFmtId="0" fontId="35" fillId="0" borderId="0"/>
    <xf numFmtId="164" fontId="35" fillId="0" borderId="0"/>
    <xf numFmtId="43" fontId="35" fillId="0" borderId="0" applyFont="0" applyFill="0" applyBorder="0" applyAlignment="0" applyProtection="0"/>
    <xf numFmtId="164" fontId="35" fillId="0" borderId="0"/>
    <xf numFmtId="164" fontId="35" fillId="0" borderId="0"/>
    <xf numFmtId="171" fontId="35" fillId="0" borderId="0"/>
    <xf numFmtId="43" fontId="47" fillId="0" borderId="0" applyFont="0" applyFill="0" applyBorder="0" applyAlignment="0" applyProtection="0"/>
    <xf numFmtId="43" fontId="16" fillId="0" borderId="0" applyFont="0" applyFill="0" applyBorder="0" applyAlignment="0" applyProtection="0"/>
    <xf numFmtId="9" fontId="35" fillId="0" borderId="0" applyFont="0" applyFill="0" applyBorder="0" applyAlignment="0" applyProtection="0"/>
    <xf numFmtId="174" fontId="48" fillId="0" borderId="0"/>
    <xf numFmtId="174" fontId="48" fillId="0" borderId="0"/>
    <xf numFmtId="174" fontId="48" fillId="0" borderId="0"/>
    <xf numFmtId="174" fontId="48" fillId="0" borderId="0"/>
    <xf numFmtId="174" fontId="48" fillId="0" borderId="0"/>
    <xf numFmtId="164" fontId="16" fillId="10" borderId="0" applyNumberFormat="0" applyBorder="0" applyAlignment="0" applyProtection="0"/>
    <xf numFmtId="171" fontId="49" fillId="34" borderId="0" applyNumberFormat="0" applyBorder="0" applyAlignment="0" applyProtection="0"/>
    <xf numFmtId="171" fontId="16" fillId="10" borderId="0" applyNumberFormat="0" applyBorder="0" applyAlignment="0" applyProtection="0"/>
    <xf numFmtId="0" fontId="49" fillId="34" borderId="0" applyNumberFormat="0" applyBorder="0" applyAlignment="0" applyProtection="0"/>
    <xf numFmtId="164" fontId="16" fillId="10" borderId="0" applyNumberFormat="0" applyBorder="0" applyAlignment="0" applyProtection="0"/>
    <xf numFmtId="171" fontId="49" fillId="34" borderId="0" applyNumberFormat="0" applyBorder="0" applyAlignment="0" applyProtection="0"/>
    <xf numFmtId="171" fontId="16" fillId="10" borderId="0" applyNumberFormat="0" applyBorder="0" applyAlignment="0" applyProtection="0"/>
    <xf numFmtId="0" fontId="49" fillId="34" borderId="0" applyNumberFormat="0" applyBorder="0" applyAlignment="0" applyProtection="0"/>
    <xf numFmtId="164" fontId="16" fillId="10" borderId="0" applyNumberFormat="0" applyBorder="0" applyAlignment="0" applyProtection="0"/>
    <xf numFmtId="171" fontId="16" fillId="10" borderId="0" applyNumberFormat="0" applyBorder="0" applyAlignment="0" applyProtection="0"/>
    <xf numFmtId="171" fontId="16" fillId="10" borderId="0" applyNumberFormat="0" applyBorder="0" applyAlignment="0" applyProtection="0"/>
    <xf numFmtId="0" fontId="49" fillId="34" borderId="0" applyNumberFormat="0" applyBorder="0" applyAlignment="0" applyProtection="0"/>
    <xf numFmtId="171" fontId="49" fillId="34" borderId="0" applyNumberFormat="0" applyBorder="0" applyAlignment="0" applyProtection="0"/>
    <xf numFmtId="171" fontId="49" fillId="34" borderId="0" applyNumberFormat="0" applyBorder="0" applyAlignment="0" applyProtection="0"/>
    <xf numFmtId="0" fontId="49" fillId="34" borderId="0" applyNumberFormat="0" applyBorder="0" applyAlignment="0" applyProtection="0"/>
    <xf numFmtId="164" fontId="16" fillId="14" borderId="0" applyNumberFormat="0" applyBorder="0" applyAlignment="0" applyProtection="0"/>
    <xf numFmtId="171" fontId="49" fillId="35" borderId="0" applyNumberFormat="0" applyBorder="0" applyAlignment="0" applyProtection="0"/>
    <xf numFmtId="171" fontId="16" fillId="14" borderId="0" applyNumberFormat="0" applyBorder="0" applyAlignment="0" applyProtection="0"/>
    <xf numFmtId="0" fontId="49" fillId="35" borderId="0" applyNumberFormat="0" applyBorder="0" applyAlignment="0" applyProtection="0"/>
    <xf numFmtId="164" fontId="16" fillId="14" borderId="0" applyNumberFormat="0" applyBorder="0" applyAlignment="0" applyProtection="0"/>
    <xf numFmtId="171" fontId="49" fillId="35" borderId="0" applyNumberFormat="0" applyBorder="0" applyAlignment="0" applyProtection="0"/>
    <xf numFmtId="171" fontId="16" fillId="14" borderId="0" applyNumberFormat="0" applyBorder="0" applyAlignment="0" applyProtection="0"/>
    <xf numFmtId="0" fontId="49" fillId="35" borderId="0" applyNumberFormat="0" applyBorder="0" applyAlignment="0" applyProtection="0"/>
    <xf numFmtId="164" fontId="16" fillId="14" borderId="0" applyNumberFormat="0" applyBorder="0" applyAlignment="0" applyProtection="0"/>
    <xf numFmtId="171" fontId="16" fillId="14" borderId="0" applyNumberFormat="0" applyBorder="0" applyAlignment="0" applyProtection="0"/>
    <xf numFmtId="171" fontId="16" fillId="14" borderId="0" applyNumberFormat="0" applyBorder="0" applyAlignment="0" applyProtection="0"/>
    <xf numFmtId="0" fontId="49" fillId="35" borderId="0" applyNumberFormat="0" applyBorder="0" applyAlignment="0" applyProtection="0"/>
    <xf numFmtId="171" fontId="49" fillId="35" borderId="0" applyNumberFormat="0" applyBorder="0" applyAlignment="0" applyProtection="0"/>
    <xf numFmtId="171" fontId="49" fillId="35" borderId="0" applyNumberFormat="0" applyBorder="0" applyAlignment="0" applyProtection="0"/>
    <xf numFmtId="0" fontId="49" fillId="35" borderId="0" applyNumberFormat="0" applyBorder="0" applyAlignment="0" applyProtection="0"/>
    <xf numFmtId="164" fontId="16" fillId="18" borderId="0" applyNumberFormat="0" applyBorder="0" applyAlignment="0" applyProtection="0"/>
    <xf numFmtId="171" fontId="49" fillId="36" borderId="0" applyNumberFormat="0" applyBorder="0" applyAlignment="0" applyProtection="0"/>
    <xf numFmtId="171" fontId="16" fillId="18" borderId="0" applyNumberFormat="0" applyBorder="0" applyAlignment="0" applyProtection="0"/>
    <xf numFmtId="0" fontId="49" fillId="36" borderId="0" applyNumberFormat="0" applyBorder="0" applyAlignment="0" applyProtection="0"/>
    <xf numFmtId="164" fontId="16" fillId="18" borderId="0" applyNumberFormat="0" applyBorder="0" applyAlignment="0" applyProtection="0"/>
    <xf numFmtId="171" fontId="49" fillId="36" borderId="0" applyNumberFormat="0" applyBorder="0" applyAlignment="0" applyProtection="0"/>
    <xf numFmtId="171" fontId="16" fillId="18" borderId="0" applyNumberFormat="0" applyBorder="0" applyAlignment="0" applyProtection="0"/>
    <xf numFmtId="0" fontId="49" fillId="36" borderId="0" applyNumberFormat="0" applyBorder="0" applyAlignment="0" applyProtection="0"/>
    <xf numFmtId="164" fontId="16" fillId="18" borderId="0" applyNumberFormat="0" applyBorder="0" applyAlignment="0" applyProtection="0"/>
    <xf numFmtId="171" fontId="16" fillId="18" borderId="0" applyNumberFormat="0" applyBorder="0" applyAlignment="0" applyProtection="0"/>
    <xf numFmtId="171" fontId="16" fillId="18" borderId="0" applyNumberFormat="0" applyBorder="0" applyAlignment="0" applyProtection="0"/>
    <xf numFmtId="0" fontId="49" fillId="36" borderId="0" applyNumberFormat="0" applyBorder="0" applyAlignment="0" applyProtection="0"/>
    <xf numFmtId="171" fontId="49" fillId="36" borderId="0" applyNumberFormat="0" applyBorder="0" applyAlignment="0" applyProtection="0"/>
    <xf numFmtId="171" fontId="49" fillId="36" borderId="0" applyNumberFormat="0" applyBorder="0" applyAlignment="0" applyProtection="0"/>
    <xf numFmtId="0" fontId="49" fillId="36" borderId="0" applyNumberFormat="0" applyBorder="0" applyAlignment="0" applyProtection="0"/>
    <xf numFmtId="164" fontId="16" fillId="22" borderId="0" applyNumberFormat="0" applyBorder="0" applyAlignment="0" applyProtection="0"/>
    <xf numFmtId="171" fontId="49" fillId="37" borderId="0" applyNumberFormat="0" applyBorder="0" applyAlignment="0" applyProtection="0"/>
    <xf numFmtId="171" fontId="16" fillId="22" borderId="0" applyNumberFormat="0" applyBorder="0" applyAlignment="0" applyProtection="0"/>
    <xf numFmtId="0" fontId="49" fillId="37" borderId="0" applyNumberFormat="0" applyBorder="0" applyAlignment="0" applyProtection="0"/>
    <xf numFmtId="164" fontId="16" fillId="22" borderId="0" applyNumberFormat="0" applyBorder="0" applyAlignment="0" applyProtection="0"/>
    <xf numFmtId="171" fontId="49" fillId="37" borderId="0" applyNumberFormat="0" applyBorder="0" applyAlignment="0" applyProtection="0"/>
    <xf numFmtId="171" fontId="16" fillId="22" borderId="0" applyNumberFormat="0" applyBorder="0" applyAlignment="0" applyProtection="0"/>
    <xf numFmtId="0" fontId="49" fillId="37" borderId="0" applyNumberFormat="0" applyBorder="0" applyAlignment="0" applyProtection="0"/>
    <xf numFmtId="164" fontId="16" fillId="22" borderId="0" applyNumberFormat="0" applyBorder="0" applyAlignment="0" applyProtection="0"/>
    <xf numFmtId="171" fontId="16" fillId="22" borderId="0" applyNumberFormat="0" applyBorder="0" applyAlignment="0" applyProtection="0"/>
    <xf numFmtId="171" fontId="16" fillId="22" borderId="0" applyNumberFormat="0" applyBorder="0" applyAlignment="0" applyProtection="0"/>
    <xf numFmtId="0" fontId="49" fillId="37" borderId="0" applyNumberFormat="0" applyBorder="0" applyAlignment="0" applyProtection="0"/>
    <xf numFmtId="171" fontId="49" fillId="37" borderId="0" applyNumberFormat="0" applyBorder="0" applyAlignment="0" applyProtection="0"/>
    <xf numFmtId="171" fontId="49" fillId="37" borderId="0" applyNumberFormat="0" applyBorder="0" applyAlignment="0" applyProtection="0"/>
    <xf numFmtId="0" fontId="49" fillId="37" borderId="0" applyNumberFormat="0" applyBorder="0" applyAlignment="0" applyProtection="0"/>
    <xf numFmtId="164" fontId="16" fillId="26" borderId="0" applyNumberFormat="0" applyBorder="0" applyAlignment="0" applyProtection="0"/>
    <xf numFmtId="171" fontId="49" fillId="38" borderId="0" applyNumberFormat="0" applyBorder="0" applyAlignment="0" applyProtection="0"/>
    <xf numFmtId="171" fontId="16" fillId="26" borderId="0" applyNumberFormat="0" applyBorder="0" applyAlignment="0" applyProtection="0"/>
    <xf numFmtId="0" fontId="49" fillId="38" borderId="0" applyNumberFormat="0" applyBorder="0" applyAlignment="0" applyProtection="0"/>
    <xf numFmtId="164" fontId="16" fillId="26" borderId="0" applyNumberFormat="0" applyBorder="0" applyAlignment="0" applyProtection="0"/>
    <xf numFmtId="171" fontId="49" fillId="38" borderId="0" applyNumberFormat="0" applyBorder="0" applyAlignment="0" applyProtection="0"/>
    <xf numFmtId="171" fontId="16" fillId="26" borderId="0" applyNumberFormat="0" applyBorder="0" applyAlignment="0" applyProtection="0"/>
    <xf numFmtId="0" fontId="49" fillId="38" borderId="0" applyNumberFormat="0" applyBorder="0" applyAlignment="0" applyProtection="0"/>
    <xf numFmtId="164" fontId="16" fillId="26" borderId="0" applyNumberFormat="0" applyBorder="0" applyAlignment="0" applyProtection="0"/>
    <xf numFmtId="171" fontId="16" fillId="26" borderId="0" applyNumberFormat="0" applyBorder="0" applyAlignment="0" applyProtection="0"/>
    <xf numFmtId="171" fontId="16" fillId="26" borderId="0" applyNumberFormat="0" applyBorder="0" applyAlignment="0" applyProtection="0"/>
    <xf numFmtId="0"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0" fontId="49" fillId="38" borderId="0" applyNumberFormat="0" applyBorder="0" applyAlignment="0" applyProtection="0"/>
    <xf numFmtId="164" fontId="16" fillId="30" borderId="0" applyNumberFormat="0" applyBorder="0" applyAlignment="0" applyProtection="0"/>
    <xf numFmtId="171" fontId="49" fillId="39" borderId="0" applyNumberFormat="0" applyBorder="0" applyAlignment="0" applyProtection="0"/>
    <xf numFmtId="171" fontId="16" fillId="30" borderId="0" applyNumberFormat="0" applyBorder="0" applyAlignment="0" applyProtection="0"/>
    <xf numFmtId="0" fontId="49" fillId="39" borderId="0" applyNumberFormat="0" applyBorder="0" applyAlignment="0" applyProtection="0"/>
    <xf numFmtId="164" fontId="16" fillId="30" borderId="0" applyNumberFormat="0" applyBorder="0" applyAlignment="0" applyProtection="0"/>
    <xf numFmtId="171" fontId="49" fillId="39" borderId="0" applyNumberFormat="0" applyBorder="0" applyAlignment="0" applyProtection="0"/>
    <xf numFmtId="171" fontId="16" fillId="30" borderId="0" applyNumberFormat="0" applyBorder="0" applyAlignment="0" applyProtection="0"/>
    <xf numFmtId="0" fontId="49" fillId="39" borderId="0" applyNumberFormat="0" applyBorder="0" applyAlignment="0" applyProtection="0"/>
    <xf numFmtId="164" fontId="16" fillId="30" borderId="0" applyNumberFormat="0" applyBorder="0" applyAlignment="0" applyProtection="0"/>
    <xf numFmtId="171" fontId="16" fillId="30" borderId="0" applyNumberFormat="0" applyBorder="0" applyAlignment="0" applyProtection="0"/>
    <xf numFmtId="171" fontId="16" fillId="30" borderId="0" applyNumberFormat="0" applyBorder="0" applyAlignment="0" applyProtection="0"/>
    <xf numFmtId="0" fontId="49" fillId="39" borderId="0" applyNumberFormat="0" applyBorder="0" applyAlignment="0" applyProtection="0"/>
    <xf numFmtId="171" fontId="49" fillId="39" borderId="0" applyNumberFormat="0" applyBorder="0" applyAlignment="0" applyProtection="0"/>
    <xf numFmtId="171" fontId="49" fillId="39" borderId="0" applyNumberFormat="0" applyBorder="0" applyAlignment="0" applyProtection="0"/>
    <xf numFmtId="0" fontId="49" fillId="39" borderId="0" applyNumberFormat="0" applyBorder="0" applyAlignment="0" applyProtection="0"/>
    <xf numFmtId="164" fontId="16" fillId="11" borderId="0" applyNumberFormat="0" applyBorder="0" applyAlignment="0" applyProtection="0"/>
    <xf numFmtId="171" fontId="49" fillId="40" borderId="0" applyNumberFormat="0" applyBorder="0" applyAlignment="0" applyProtection="0"/>
    <xf numFmtId="171" fontId="16" fillId="11" borderId="0" applyNumberFormat="0" applyBorder="0" applyAlignment="0" applyProtection="0"/>
    <xf numFmtId="0" fontId="49" fillId="40" borderId="0" applyNumberFormat="0" applyBorder="0" applyAlignment="0" applyProtection="0"/>
    <xf numFmtId="164" fontId="16" fillId="11" borderId="0" applyNumberFormat="0" applyBorder="0" applyAlignment="0" applyProtection="0"/>
    <xf numFmtId="171" fontId="49" fillId="40" borderId="0" applyNumberFormat="0" applyBorder="0" applyAlignment="0" applyProtection="0"/>
    <xf numFmtId="171" fontId="16" fillId="11" borderId="0" applyNumberFormat="0" applyBorder="0" applyAlignment="0" applyProtection="0"/>
    <xf numFmtId="0" fontId="49" fillId="40" borderId="0" applyNumberFormat="0" applyBorder="0" applyAlignment="0" applyProtection="0"/>
    <xf numFmtId="164" fontId="16" fillId="11" borderId="0" applyNumberFormat="0" applyBorder="0" applyAlignment="0" applyProtection="0"/>
    <xf numFmtId="171" fontId="16" fillId="11" borderId="0" applyNumberFormat="0" applyBorder="0" applyAlignment="0" applyProtection="0"/>
    <xf numFmtId="171" fontId="16" fillId="11" borderId="0" applyNumberFormat="0" applyBorder="0" applyAlignment="0" applyProtection="0"/>
    <xf numFmtId="0" fontId="49" fillId="40" borderId="0" applyNumberFormat="0" applyBorder="0" applyAlignment="0" applyProtection="0"/>
    <xf numFmtId="171" fontId="49" fillId="40" borderId="0" applyNumberFormat="0" applyBorder="0" applyAlignment="0" applyProtection="0"/>
    <xf numFmtId="171" fontId="49" fillId="40" borderId="0" applyNumberFormat="0" applyBorder="0" applyAlignment="0" applyProtection="0"/>
    <xf numFmtId="0" fontId="49" fillId="40" borderId="0" applyNumberFormat="0" applyBorder="0" applyAlignment="0" applyProtection="0"/>
    <xf numFmtId="164" fontId="16" fillId="15" borderId="0" applyNumberFormat="0" applyBorder="0" applyAlignment="0" applyProtection="0"/>
    <xf numFmtId="171" fontId="49" fillId="41" borderId="0" applyNumberFormat="0" applyBorder="0" applyAlignment="0" applyProtection="0"/>
    <xf numFmtId="171" fontId="16" fillId="15" borderId="0" applyNumberFormat="0" applyBorder="0" applyAlignment="0" applyProtection="0"/>
    <xf numFmtId="0" fontId="49" fillId="41" borderId="0" applyNumberFormat="0" applyBorder="0" applyAlignment="0" applyProtection="0"/>
    <xf numFmtId="164" fontId="16" fillId="15" borderId="0" applyNumberFormat="0" applyBorder="0" applyAlignment="0" applyProtection="0"/>
    <xf numFmtId="171" fontId="49" fillId="41" borderId="0" applyNumberFormat="0" applyBorder="0" applyAlignment="0" applyProtection="0"/>
    <xf numFmtId="171" fontId="16" fillId="15" borderId="0" applyNumberFormat="0" applyBorder="0" applyAlignment="0" applyProtection="0"/>
    <xf numFmtId="0" fontId="49" fillId="41" borderId="0" applyNumberFormat="0" applyBorder="0" applyAlignment="0" applyProtection="0"/>
    <xf numFmtId="164" fontId="16" fillId="15" borderId="0" applyNumberFormat="0" applyBorder="0" applyAlignment="0" applyProtection="0"/>
    <xf numFmtId="171" fontId="16" fillId="15" borderId="0" applyNumberFormat="0" applyBorder="0" applyAlignment="0" applyProtection="0"/>
    <xf numFmtId="171" fontId="16" fillId="15" borderId="0" applyNumberFormat="0" applyBorder="0" applyAlignment="0" applyProtection="0"/>
    <xf numFmtId="0" fontId="49" fillId="41" borderId="0" applyNumberFormat="0" applyBorder="0" applyAlignment="0" applyProtection="0"/>
    <xf numFmtId="171" fontId="49" fillId="41" borderId="0" applyNumberFormat="0" applyBorder="0" applyAlignment="0" applyProtection="0"/>
    <xf numFmtId="171" fontId="49" fillId="41" borderId="0" applyNumberFormat="0" applyBorder="0" applyAlignment="0" applyProtection="0"/>
    <xf numFmtId="0" fontId="49" fillId="41" borderId="0" applyNumberFormat="0" applyBorder="0" applyAlignment="0" applyProtection="0"/>
    <xf numFmtId="164" fontId="16" fillId="19" borderId="0" applyNumberFormat="0" applyBorder="0" applyAlignment="0" applyProtection="0"/>
    <xf numFmtId="171" fontId="49" fillId="42" borderId="0" applyNumberFormat="0" applyBorder="0" applyAlignment="0" applyProtection="0"/>
    <xf numFmtId="171" fontId="16" fillId="19" borderId="0" applyNumberFormat="0" applyBorder="0" applyAlignment="0" applyProtection="0"/>
    <xf numFmtId="0" fontId="49" fillId="42" borderId="0" applyNumberFormat="0" applyBorder="0" applyAlignment="0" applyProtection="0"/>
    <xf numFmtId="164" fontId="16" fillId="19" borderId="0" applyNumberFormat="0" applyBorder="0" applyAlignment="0" applyProtection="0"/>
    <xf numFmtId="171" fontId="49" fillId="42" borderId="0" applyNumberFormat="0" applyBorder="0" applyAlignment="0" applyProtection="0"/>
    <xf numFmtId="171" fontId="16" fillId="19" borderId="0" applyNumberFormat="0" applyBorder="0" applyAlignment="0" applyProtection="0"/>
    <xf numFmtId="0" fontId="49" fillId="42" borderId="0" applyNumberFormat="0" applyBorder="0" applyAlignment="0" applyProtection="0"/>
    <xf numFmtId="164" fontId="16" fillId="19" borderId="0" applyNumberFormat="0" applyBorder="0" applyAlignment="0" applyProtection="0"/>
    <xf numFmtId="171" fontId="16" fillId="19" borderId="0" applyNumberFormat="0" applyBorder="0" applyAlignment="0" applyProtection="0"/>
    <xf numFmtId="171" fontId="16" fillId="19" borderId="0" applyNumberFormat="0" applyBorder="0" applyAlignment="0" applyProtection="0"/>
    <xf numFmtId="0" fontId="49" fillId="42"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0" fontId="49" fillId="42" borderId="0" applyNumberFormat="0" applyBorder="0" applyAlignment="0" applyProtection="0"/>
    <xf numFmtId="164" fontId="16" fillId="23" borderId="0" applyNumberFormat="0" applyBorder="0" applyAlignment="0" applyProtection="0"/>
    <xf numFmtId="171" fontId="49" fillId="37" borderId="0" applyNumberFormat="0" applyBorder="0" applyAlignment="0" applyProtection="0"/>
    <xf numFmtId="171" fontId="16" fillId="23" borderId="0" applyNumberFormat="0" applyBorder="0" applyAlignment="0" applyProtection="0"/>
    <xf numFmtId="0" fontId="49" fillId="37" borderId="0" applyNumberFormat="0" applyBorder="0" applyAlignment="0" applyProtection="0"/>
    <xf numFmtId="164" fontId="16" fillId="23" borderId="0" applyNumberFormat="0" applyBorder="0" applyAlignment="0" applyProtection="0"/>
    <xf numFmtId="171" fontId="49" fillId="37" borderId="0" applyNumberFormat="0" applyBorder="0" applyAlignment="0" applyProtection="0"/>
    <xf numFmtId="171" fontId="16" fillId="23" borderId="0" applyNumberFormat="0" applyBorder="0" applyAlignment="0" applyProtection="0"/>
    <xf numFmtId="0" fontId="49" fillId="37" borderId="0" applyNumberFormat="0" applyBorder="0" applyAlignment="0" applyProtection="0"/>
    <xf numFmtId="164" fontId="16" fillId="23" borderId="0" applyNumberFormat="0" applyBorder="0" applyAlignment="0" applyProtection="0"/>
    <xf numFmtId="171" fontId="16" fillId="23" borderId="0" applyNumberFormat="0" applyBorder="0" applyAlignment="0" applyProtection="0"/>
    <xf numFmtId="171" fontId="16" fillId="23" borderId="0" applyNumberFormat="0" applyBorder="0" applyAlignment="0" applyProtection="0"/>
    <xf numFmtId="0" fontId="49" fillId="37" borderId="0" applyNumberFormat="0" applyBorder="0" applyAlignment="0" applyProtection="0"/>
    <xf numFmtId="171" fontId="49" fillId="37" borderId="0" applyNumberFormat="0" applyBorder="0" applyAlignment="0" applyProtection="0"/>
    <xf numFmtId="171" fontId="49" fillId="37" borderId="0" applyNumberFormat="0" applyBorder="0" applyAlignment="0" applyProtection="0"/>
    <xf numFmtId="0" fontId="49" fillId="37" borderId="0" applyNumberFormat="0" applyBorder="0" applyAlignment="0" applyProtection="0"/>
    <xf numFmtId="164" fontId="16" fillId="27" borderId="0" applyNumberFormat="0" applyBorder="0" applyAlignment="0" applyProtection="0"/>
    <xf numFmtId="171" fontId="49" fillId="40" borderId="0" applyNumberFormat="0" applyBorder="0" applyAlignment="0" applyProtection="0"/>
    <xf numFmtId="171" fontId="16" fillId="27" borderId="0" applyNumberFormat="0" applyBorder="0" applyAlignment="0" applyProtection="0"/>
    <xf numFmtId="0" fontId="49" fillId="40" borderId="0" applyNumberFormat="0" applyBorder="0" applyAlignment="0" applyProtection="0"/>
    <xf numFmtId="164" fontId="16" fillId="27" borderId="0" applyNumberFormat="0" applyBorder="0" applyAlignment="0" applyProtection="0"/>
    <xf numFmtId="171" fontId="49" fillId="40" borderId="0" applyNumberFormat="0" applyBorder="0" applyAlignment="0" applyProtection="0"/>
    <xf numFmtId="171" fontId="16" fillId="27" borderId="0" applyNumberFormat="0" applyBorder="0" applyAlignment="0" applyProtection="0"/>
    <xf numFmtId="0" fontId="49" fillId="40" borderId="0" applyNumberFormat="0" applyBorder="0" applyAlignment="0" applyProtection="0"/>
    <xf numFmtId="164" fontId="16" fillId="27" borderId="0" applyNumberFormat="0" applyBorder="0" applyAlignment="0" applyProtection="0"/>
    <xf numFmtId="171" fontId="16" fillId="27" borderId="0" applyNumberFormat="0" applyBorder="0" applyAlignment="0" applyProtection="0"/>
    <xf numFmtId="171" fontId="16" fillId="27" borderId="0" applyNumberFormat="0" applyBorder="0" applyAlignment="0" applyProtection="0"/>
    <xf numFmtId="0" fontId="49" fillId="40" borderId="0" applyNumberFormat="0" applyBorder="0" applyAlignment="0" applyProtection="0"/>
    <xf numFmtId="171" fontId="49" fillId="40" borderId="0" applyNumberFormat="0" applyBorder="0" applyAlignment="0" applyProtection="0"/>
    <xf numFmtId="171" fontId="49" fillId="40" borderId="0" applyNumberFormat="0" applyBorder="0" applyAlignment="0" applyProtection="0"/>
    <xf numFmtId="0" fontId="49" fillId="40" borderId="0" applyNumberFormat="0" applyBorder="0" applyAlignment="0" applyProtection="0"/>
    <xf numFmtId="164" fontId="16" fillId="31" borderId="0" applyNumberFormat="0" applyBorder="0" applyAlignment="0" applyProtection="0"/>
    <xf numFmtId="171" fontId="49" fillId="43" borderId="0" applyNumberFormat="0" applyBorder="0" applyAlignment="0" applyProtection="0"/>
    <xf numFmtId="171" fontId="16" fillId="31" borderId="0" applyNumberFormat="0" applyBorder="0" applyAlignment="0" applyProtection="0"/>
    <xf numFmtId="0" fontId="49" fillId="43" borderId="0" applyNumberFormat="0" applyBorder="0" applyAlignment="0" applyProtection="0"/>
    <xf numFmtId="164" fontId="16" fillId="31" borderId="0" applyNumberFormat="0" applyBorder="0" applyAlignment="0" applyProtection="0"/>
    <xf numFmtId="171" fontId="49" fillId="43" borderId="0" applyNumberFormat="0" applyBorder="0" applyAlignment="0" applyProtection="0"/>
    <xf numFmtId="171" fontId="16" fillId="31" borderId="0" applyNumberFormat="0" applyBorder="0" applyAlignment="0" applyProtection="0"/>
    <xf numFmtId="0" fontId="49" fillId="43" borderId="0" applyNumberFormat="0" applyBorder="0" applyAlignment="0" applyProtection="0"/>
    <xf numFmtId="164" fontId="16" fillId="31" borderId="0" applyNumberFormat="0" applyBorder="0" applyAlignment="0" applyProtection="0"/>
    <xf numFmtId="171" fontId="16" fillId="31" borderId="0" applyNumberFormat="0" applyBorder="0" applyAlignment="0" applyProtection="0"/>
    <xf numFmtId="171" fontId="16" fillId="31" borderId="0" applyNumberFormat="0" applyBorder="0" applyAlignment="0" applyProtection="0"/>
    <xf numFmtId="0" fontId="49" fillId="43" borderId="0" applyNumberFormat="0" applyBorder="0" applyAlignment="0" applyProtection="0"/>
    <xf numFmtId="171" fontId="49" fillId="43" borderId="0" applyNumberFormat="0" applyBorder="0" applyAlignment="0" applyProtection="0"/>
    <xf numFmtId="171" fontId="49" fillId="43" borderId="0" applyNumberFormat="0" applyBorder="0" applyAlignment="0" applyProtection="0"/>
    <xf numFmtId="0" fontId="49" fillId="43" borderId="0" applyNumberFormat="0" applyBorder="0" applyAlignment="0" applyProtection="0"/>
    <xf numFmtId="164" fontId="33" fillId="12" borderId="0" applyNumberFormat="0" applyBorder="0" applyAlignment="0" applyProtection="0"/>
    <xf numFmtId="171" fontId="50" fillId="44" borderId="0" applyNumberFormat="0" applyBorder="0" applyAlignment="0" applyProtection="0"/>
    <xf numFmtId="171" fontId="33" fillId="12" borderId="0" applyNumberFormat="0" applyBorder="0" applyAlignment="0" applyProtection="0"/>
    <xf numFmtId="0" fontId="50" fillId="44" borderId="0" applyNumberFormat="0" applyBorder="0" applyAlignment="0" applyProtection="0"/>
    <xf numFmtId="164" fontId="33" fillId="12" borderId="0" applyNumberFormat="0" applyBorder="0" applyAlignment="0" applyProtection="0"/>
    <xf numFmtId="171" fontId="50" fillId="44" borderId="0" applyNumberFormat="0" applyBorder="0" applyAlignment="0" applyProtection="0"/>
    <xf numFmtId="171" fontId="33" fillId="12" borderId="0" applyNumberFormat="0" applyBorder="0" applyAlignment="0" applyProtection="0"/>
    <xf numFmtId="0" fontId="50" fillId="44" borderId="0" applyNumberFormat="0" applyBorder="0" applyAlignment="0" applyProtection="0"/>
    <xf numFmtId="164" fontId="33" fillId="12" borderId="0" applyNumberFormat="0" applyBorder="0" applyAlignment="0" applyProtection="0"/>
    <xf numFmtId="171" fontId="33" fillId="12" borderId="0" applyNumberFormat="0" applyBorder="0" applyAlignment="0" applyProtection="0"/>
    <xf numFmtId="171" fontId="33" fillId="12" borderId="0" applyNumberFormat="0" applyBorder="0" applyAlignment="0" applyProtection="0"/>
    <xf numFmtId="0" fontId="50" fillId="44" borderId="0" applyNumberFormat="0" applyBorder="0" applyAlignment="0" applyProtection="0"/>
    <xf numFmtId="171" fontId="50" fillId="44" borderId="0" applyNumberFormat="0" applyBorder="0" applyAlignment="0" applyProtection="0"/>
    <xf numFmtId="171" fontId="50" fillId="44" borderId="0" applyNumberFormat="0" applyBorder="0" applyAlignment="0" applyProtection="0"/>
    <xf numFmtId="0" fontId="50" fillId="44" borderId="0" applyNumberFormat="0" applyBorder="0" applyAlignment="0" applyProtection="0"/>
    <xf numFmtId="164" fontId="33" fillId="16" borderId="0" applyNumberFormat="0" applyBorder="0" applyAlignment="0" applyProtection="0"/>
    <xf numFmtId="171" fontId="50" fillId="41" borderId="0" applyNumberFormat="0" applyBorder="0" applyAlignment="0" applyProtection="0"/>
    <xf numFmtId="171" fontId="33" fillId="16" borderId="0" applyNumberFormat="0" applyBorder="0" applyAlignment="0" applyProtection="0"/>
    <xf numFmtId="0" fontId="50" fillId="41" borderId="0" applyNumberFormat="0" applyBorder="0" applyAlignment="0" applyProtection="0"/>
    <xf numFmtId="164" fontId="33" fillId="16" borderId="0" applyNumberFormat="0" applyBorder="0" applyAlignment="0" applyProtection="0"/>
    <xf numFmtId="171" fontId="50" fillId="41" borderId="0" applyNumberFormat="0" applyBorder="0" applyAlignment="0" applyProtection="0"/>
    <xf numFmtId="171" fontId="33" fillId="16" borderId="0" applyNumberFormat="0" applyBorder="0" applyAlignment="0" applyProtection="0"/>
    <xf numFmtId="0" fontId="50" fillId="41" borderId="0" applyNumberFormat="0" applyBorder="0" applyAlignment="0" applyProtection="0"/>
    <xf numFmtId="164" fontId="33" fillId="16" borderId="0" applyNumberFormat="0" applyBorder="0" applyAlignment="0" applyProtection="0"/>
    <xf numFmtId="171" fontId="33" fillId="16" borderId="0" applyNumberFormat="0" applyBorder="0" applyAlignment="0" applyProtection="0"/>
    <xf numFmtId="171" fontId="33" fillId="16" borderId="0" applyNumberFormat="0" applyBorder="0" applyAlignment="0" applyProtection="0"/>
    <xf numFmtId="0" fontId="50" fillId="41" borderId="0" applyNumberFormat="0" applyBorder="0" applyAlignment="0" applyProtection="0"/>
    <xf numFmtId="171" fontId="50" fillId="41" borderId="0" applyNumberFormat="0" applyBorder="0" applyAlignment="0" applyProtection="0"/>
    <xf numFmtId="171" fontId="50" fillId="41" borderId="0" applyNumberFormat="0" applyBorder="0" applyAlignment="0" applyProtection="0"/>
    <xf numFmtId="0" fontId="50" fillId="41" borderId="0" applyNumberFormat="0" applyBorder="0" applyAlignment="0" applyProtection="0"/>
    <xf numFmtId="164" fontId="33" fillId="20" borderId="0" applyNumberFormat="0" applyBorder="0" applyAlignment="0" applyProtection="0"/>
    <xf numFmtId="171" fontId="50" fillId="42" borderId="0" applyNumberFormat="0" applyBorder="0" applyAlignment="0" applyProtection="0"/>
    <xf numFmtId="171" fontId="33" fillId="20" borderId="0" applyNumberFormat="0" applyBorder="0" applyAlignment="0" applyProtection="0"/>
    <xf numFmtId="0" fontId="50" fillId="42" borderId="0" applyNumberFormat="0" applyBorder="0" applyAlignment="0" applyProtection="0"/>
    <xf numFmtId="164" fontId="33" fillId="20" borderId="0" applyNumberFormat="0" applyBorder="0" applyAlignment="0" applyProtection="0"/>
    <xf numFmtId="171" fontId="50" fillId="42" borderId="0" applyNumberFormat="0" applyBorder="0" applyAlignment="0" applyProtection="0"/>
    <xf numFmtId="171" fontId="33" fillId="20" borderId="0" applyNumberFormat="0" applyBorder="0" applyAlignment="0" applyProtection="0"/>
    <xf numFmtId="0" fontId="50" fillId="42" borderId="0" applyNumberFormat="0" applyBorder="0" applyAlignment="0" applyProtection="0"/>
    <xf numFmtId="164" fontId="33" fillId="20" borderId="0" applyNumberFormat="0" applyBorder="0" applyAlignment="0" applyProtection="0"/>
    <xf numFmtId="171" fontId="33" fillId="20" borderId="0" applyNumberFormat="0" applyBorder="0" applyAlignment="0" applyProtection="0"/>
    <xf numFmtId="171" fontId="33" fillId="20" borderId="0" applyNumberFormat="0" applyBorder="0" applyAlignment="0" applyProtection="0"/>
    <xf numFmtId="0" fontId="50" fillId="42" borderId="0" applyNumberFormat="0" applyBorder="0" applyAlignment="0" applyProtection="0"/>
    <xf numFmtId="171" fontId="50" fillId="42" borderId="0" applyNumberFormat="0" applyBorder="0" applyAlignment="0" applyProtection="0"/>
    <xf numFmtId="171" fontId="50" fillId="42" borderId="0" applyNumberFormat="0" applyBorder="0" applyAlignment="0" applyProtection="0"/>
    <xf numFmtId="0" fontId="50" fillId="42" borderId="0" applyNumberFormat="0" applyBorder="0" applyAlignment="0" applyProtection="0"/>
    <xf numFmtId="164" fontId="33" fillId="24" borderId="0" applyNumberFormat="0" applyBorder="0" applyAlignment="0" applyProtection="0"/>
    <xf numFmtId="171" fontId="50" fillId="45" borderId="0" applyNumberFormat="0" applyBorder="0" applyAlignment="0" applyProtection="0"/>
    <xf numFmtId="171" fontId="33" fillId="24" borderId="0" applyNumberFormat="0" applyBorder="0" applyAlignment="0" applyProtection="0"/>
    <xf numFmtId="0" fontId="50" fillId="45" borderId="0" applyNumberFormat="0" applyBorder="0" applyAlignment="0" applyProtection="0"/>
    <xf numFmtId="164" fontId="33" fillId="24" borderId="0" applyNumberFormat="0" applyBorder="0" applyAlignment="0" applyProtection="0"/>
    <xf numFmtId="171" fontId="50" fillId="45" borderId="0" applyNumberFormat="0" applyBorder="0" applyAlignment="0" applyProtection="0"/>
    <xf numFmtId="171" fontId="33" fillId="24" borderId="0" applyNumberFormat="0" applyBorder="0" applyAlignment="0" applyProtection="0"/>
    <xf numFmtId="0" fontId="50" fillId="45" borderId="0" applyNumberFormat="0" applyBorder="0" applyAlignment="0" applyProtection="0"/>
    <xf numFmtId="164" fontId="33" fillId="24" borderId="0" applyNumberFormat="0" applyBorder="0" applyAlignment="0" applyProtection="0"/>
    <xf numFmtId="171" fontId="33" fillId="24" borderId="0" applyNumberFormat="0" applyBorder="0" applyAlignment="0" applyProtection="0"/>
    <xf numFmtId="171" fontId="33" fillId="24" borderId="0" applyNumberFormat="0" applyBorder="0" applyAlignment="0" applyProtection="0"/>
    <xf numFmtId="0" fontId="50" fillId="45" borderId="0" applyNumberFormat="0" applyBorder="0" applyAlignment="0" applyProtection="0"/>
    <xf numFmtId="171" fontId="50" fillId="45" borderId="0" applyNumberFormat="0" applyBorder="0" applyAlignment="0" applyProtection="0"/>
    <xf numFmtId="171" fontId="50" fillId="45" borderId="0" applyNumberFormat="0" applyBorder="0" applyAlignment="0" applyProtection="0"/>
    <xf numFmtId="0" fontId="50" fillId="45" borderId="0" applyNumberFormat="0" applyBorder="0" applyAlignment="0" applyProtection="0"/>
    <xf numFmtId="164" fontId="33" fillId="28" borderId="0" applyNumberFormat="0" applyBorder="0" applyAlignment="0" applyProtection="0"/>
    <xf numFmtId="171" fontId="50" fillId="46" borderId="0" applyNumberFormat="0" applyBorder="0" applyAlignment="0" applyProtection="0"/>
    <xf numFmtId="171" fontId="33" fillId="28" borderId="0" applyNumberFormat="0" applyBorder="0" applyAlignment="0" applyProtection="0"/>
    <xf numFmtId="0" fontId="50" fillId="46" borderId="0" applyNumberFormat="0" applyBorder="0" applyAlignment="0" applyProtection="0"/>
    <xf numFmtId="164" fontId="33" fillId="28" borderId="0" applyNumberFormat="0" applyBorder="0" applyAlignment="0" applyProtection="0"/>
    <xf numFmtId="171" fontId="50" fillId="46" borderId="0" applyNumberFormat="0" applyBorder="0" applyAlignment="0" applyProtection="0"/>
    <xf numFmtId="171" fontId="33" fillId="28" borderId="0" applyNumberFormat="0" applyBorder="0" applyAlignment="0" applyProtection="0"/>
    <xf numFmtId="0" fontId="50" fillId="46" borderId="0" applyNumberFormat="0" applyBorder="0" applyAlignment="0" applyProtection="0"/>
    <xf numFmtId="164" fontId="33" fillId="28" borderId="0" applyNumberFormat="0" applyBorder="0" applyAlignment="0" applyProtection="0"/>
    <xf numFmtId="171" fontId="33" fillId="28" borderId="0" applyNumberFormat="0" applyBorder="0" applyAlignment="0" applyProtection="0"/>
    <xf numFmtId="171" fontId="33" fillId="28" borderId="0" applyNumberFormat="0" applyBorder="0" applyAlignment="0" applyProtection="0"/>
    <xf numFmtId="0" fontId="50" fillId="46" borderId="0" applyNumberFormat="0" applyBorder="0" applyAlignment="0" applyProtection="0"/>
    <xf numFmtId="171" fontId="50" fillId="46" borderId="0" applyNumberFormat="0" applyBorder="0" applyAlignment="0" applyProtection="0"/>
    <xf numFmtId="171" fontId="50" fillId="46" borderId="0" applyNumberFormat="0" applyBorder="0" applyAlignment="0" applyProtection="0"/>
    <xf numFmtId="0" fontId="50" fillId="46" borderId="0" applyNumberFormat="0" applyBorder="0" applyAlignment="0" applyProtection="0"/>
    <xf numFmtId="164" fontId="33" fillId="32" borderId="0" applyNumberFormat="0" applyBorder="0" applyAlignment="0" applyProtection="0"/>
    <xf numFmtId="171" fontId="50" fillId="47" borderId="0" applyNumberFormat="0" applyBorder="0" applyAlignment="0" applyProtection="0"/>
    <xf numFmtId="171" fontId="33" fillId="32" borderId="0" applyNumberFormat="0" applyBorder="0" applyAlignment="0" applyProtection="0"/>
    <xf numFmtId="0" fontId="50" fillId="47" borderId="0" applyNumberFormat="0" applyBorder="0" applyAlignment="0" applyProtection="0"/>
    <xf numFmtId="164" fontId="33" fillId="32" borderId="0" applyNumberFormat="0" applyBorder="0" applyAlignment="0" applyProtection="0"/>
    <xf numFmtId="171" fontId="50" fillId="47" borderId="0" applyNumberFormat="0" applyBorder="0" applyAlignment="0" applyProtection="0"/>
    <xf numFmtId="171" fontId="33" fillId="32" borderId="0" applyNumberFormat="0" applyBorder="0" applyAlignment="0" applyProtection="0"/>
    <xf numFmtId="0" fontId="50" fillId="47" borderId="0" applyNumberFormat="0" applyBorder="0" applyAlignment="0" applyProtection="0"/>
    <xf numFmtId="164" fontId="33" fillId="32" borderId="0" applyNumberFormat="0" applyBorder="0" applyAlignment="0" applyProtection="0"/>
    <xf numFmtId="171" fontId="33" fillId="32" borderId="0" applyNumberFormat="0" applyBorder="0" applyAlignment="0" applyProtection="0"/>
    <xf numFmtId="171" fontId="33" fillId="32" borderId="0" applyNumberFormat="0" applyBorder="0" applyAlignment="0" applyProtection="0"/>
    <xf numFmtId="0" fontId="50" fillId="47" borderId="0" applyNumberFormat="0" applyBorder="0" applyAlignment="0" applyProtection="0"/>
    <xf numFmtId="171" fontId="50" fillId="47" borderId="0" applyNumberFormat="0" applyBorder="0" applyAlignment="0" applyProtection="0"/>
    <xf numFmtId="171" fontId="50" fillId="47" borderId="0" applyNumberFormat="0" applyBorder="0" applyAlignment="0" applyProtection="0"/>
    <xf numFmtId="0" fontId="50" fillId="47" borderId="0" applyNumberFormat="0" applyBorder="0" applyAlignment="0" applyProtection="0"/>
    <xf numFmtId="164" fontId="33" fillId="9" borderId="0" applyNumberFormat="0" applyBorder="0" applyAlignment="0" applyProtection="0"/>
    <xf numFmtId="171" fontId="50" fillId="48" borderId="0" applyNumberFormat="0" applyBorder="0" applyAlignment="0" applyProtection="0"/>
    <xf numFmtId="171" fontId="33" fillId="9" borderId="0" applyNumberFormat="0" applyBorder="0" applyAlignment="0" applyProtection="0"/>
    <xf numFmtId="0" fontId="50" fillId="48" borderId="0" applyNumberFormat="0" applyBorder="0" applyAlignment="0" applyProtection="0"/>
    <xf numFmtId="164" fontId="33" fillId="9" borderId="0" applyNumberFormat="0" applyBorder="0" applyAlignment="0" applyProtection="0"/>
    <xf numFmtId="171" fontId="50" fillId="48" borderId="0" applyNumberFormat="0" applyBorder="0" applyAlignment="0" applyProtection="0"/>
    <xf numFmtId="171" fontId="33" fillId="9" borderId="0" applyNumberFormat="0" applyBorder="0" applyAlignment="0" applyProtection="0"/>
    <xf numFmtId="0" fontId="50" fillId="48" borderId="0" applyNumberFormat="0" applyBorder="0" applyAlignment="0" applyProtection="0"/>
    <xf numFmtId="164" fontId="33" fillId="9" borderId="0" applyNumberFormat="0" applyBorder="0" applyAlignment="0" applyProtection="0"/>
    <xf numFmtId="171" fontId="33" fillId="9" borderId="0" applyNumberFormat="0" applyBorder="0" applyAlignment="0" applyProtection="0"/>
    <xf numFmtId="171" fontId="33" fillId="9" borderId="0" applyNumberFormat="0" applyBorder="0" applyAlignment="0" applyProtection="0"/>
    <xf numFmtId="0" fontId="50" fillId="48" borderId="0" applyNumberFormat="0" applyBorder="0" applyAlignment="0" applyProtection="0"/>
    <xf numFmtId="171" fontId="50" fillId="48" borderId="0" applyNumberFormat="0" applyBorder="0" applyAlignment="0" applyProtection="0"/>
    <xf numFmtId="171" fontId="50" fillId="48" borderId="0" applyNumberFormat="0" applyBorder="0" applyAlignment="0" applyProtection="0"/>
    <xf numFmtId="0" fontId="50" fillId="48" borderId="0" applyNumberFormat="0" applyBorder="0" applyAlignment="0" applyProtection="0"/>
    <xf numFmtId="164" fontId="33" fillId="13" borderId="0" applyNumberFormat="0" applyBorder="0" applyAlignment="0" applyProtection="0"/>
    <xf numFmtId="171" fontId="50" fillId="49" borderId="0" applyNumberFormat="0" applyBorder="0" applyAlignment="0" applyProtection="0"/>
    <xf numFmtId="171" fontId="33" fillId="13" borderId="0" applyNumberFormat="0" applyBorder="0" applyAlignment="0" applyProtection="0"/>
    <xf numFmtId="0" fontId="50" fillId="49" borderId="0" applyNumberFormat="0" applyBorder="0" applyAlignment="0" applyProtection="0"/>
    <xf numFmtId="164" fontId="33" fillId="13" borderId="0" applyNumberFormat="0" applyBorder="0" applyAlignment="0" applyProtection="0"/>
    <xf numFmtId="171" fontId="50" fillId="49" borderId="0" applyNumberFormat="0" applyBorder="0" applyAlignment="0" applyProtection="0"/>
    <xf numFmtId="171" fontId="33" fillId="13" borderId="0" applyNumberFormat="0" applyBorder="0" applyAlignment="0" applyProtection="0"/>
    <xf numFmtId="0" fontId="50" fillId="49" borderId="0" applyNumberFormat="0" applyBorder="0" applyAlignment="0" applyProtection="0"/>
    <xf numFmtId="164" fontId="33" fillId="13" borderId="0" applyNumberFormat="0" applyBorder="0" applyAlignment="0" applyProtection="0"/>
    <xf numFmtId="171" fontId="33" fillId="13" borderId="0" applyNumberFormat="0" applyBorder="0" applyAlignment="0" applyProtection="0"/>
    <xf numFmtId="171" fontId="33" fillId="13" borderId="0" applyNumberFormat="0" applyBorder="0" applyAlignment="0" applyProtection="0"/>
    <xf numFmtId="0" fontId="50" fillId="49" borderId="0" applyNumberFormat="0" applyBorder="0" applyAlignment="0" applyProtection="0"/>
    <xf numFmtId="171" fontId="50" fillId="49" borderId="0" applyNumberFormat="0" applyBorder="0" applyAlignment="0" applyProtection="0"/>
    <xf numFmtId="171" fontId="50" fillId="49" borderId="0" applyNumberFormat="0" applyBorder="0" applyAlignment="0" applyProtection="0"/>
    <xf numFmtId="0" fontId="50" fillId="49" borderId="0" applyNumberFormat="0" applyBorder="0" applyAlignment="0" applyProtection="0"/>
    <xf numFmtId="164" fontId="33" fillId="17" borderId="0" applyNumberFormat="0" applyBorder="0" applyAlignment="0" applyProtection="0"/>
    <xf numFmtId="171" fontId="50" fillId="50" borderId="0" applyNumberFormat="0" applyBorder="0" applyAlignment="0" applyProtection="0"/>
    <xf numFmtId="171" fontId="33" fillId="17" borderId="0" applyNumberFormat="0" applyBorder="0" applyAlignment="0" applyProtection="0"/>
    <xf numFmtId="0" fontId="50" fillId="50" borderId="0" applyNumberFormat="0" applyBorder="0" applyAlignment="0" applyProtection="0"/>
    <xf numFmtId="164" fontId="33" fillId="17" borderId="0" applyNumberFormat="0" applyBorder="0" applyAlignment="0" applyProtection="0"/>
    <xf numFmtId="171" fontId="50" fillId="50" borderId="0" applyNumberFormat="0" applyBorder="0" applyAlignment="0" applyProtection="0"/>
    <xf numFmtId="171" fontId="33" fillId="17" borderId="0" applyNumberFormat="0" applyBorder="0" applyAlignment="0" applyProtection="0"/>
    <xf numFmtId="0" fontId="50" fillId="50" borderId="0" applyNumberFormat="0" applyBorder="0" applyAlignment="0" applyProtection="0"/>
    <xf numFmtId="164" fontId="33" fillId="17" borderId="0" applyNumberFormat="0" applyBorder="0" applyAlignment="0" applyProtection="0"/>
    <xf numFmtId="171" fontId="33" fillId="17" borderId="0" applyNumberFormat="0" applyBorder="0" applyAlignment="0" applyProtection="0"/>
    <xf numFmtId="171" fontId="33" fillId="17" borderId="0" applyNumberFormat="0" applyBorder="0" applyAlignment="0" applyProtection="0"/>
    <xf numFmtId="0" fontId="50" fillId="50" borderId="0" applyNumberFormat="0" applyBorder="0" applyAlignment="0" applyProtection="0"/>
    <xf numFmtId="171" fontId="50" fillId="50" borderId="0" applyNumberFormat="0" applyBorder="0" applyAlignment="0" applyProtection="0"/>
    <xf numFmtId="171" fontId="50" fillId="50" borderId="0" applyNumberFormat="0" applyBorder="0" applyAlignment="0" applyProtection="0"/>
    <xf numFmtId="0" fontId="50" fillId="50" borderId="0" applyNumberFormat="0" applyBorder="0" applyAlignment="0" applyProtection="0"/>
    <xf numFmtId="164" fontId="33" fillId="21" borderId="0" applyNumberFormat="0" applyBorder="0" applyAlignment="0" applyProtection="0"/>
    <xf numFmtId="171" fontId="50" fillId="45" borderId="0" applyNumberFormat="0" applyBorder="0" applyAlignment="0" applyProtection="0"/>
    <xf numFmtId="171" fontId="33" fillId="21" borderId="0" applyNumberFormat="0" applyBorder="0" applyAlignment="0" applyProtection="0"/>
    <xf numFmtId="0" fontId="50" fillId="45" borderId="0" applyNumberFormat="0" applyBorder="0" applyAlignment="0" applyProtection="0"/>
    <xf numFmtId="164" fontId="33" fillId="21" borderId="0" applyNumberFormat="0" applyBorder="0" applyAlignment="0" applyProtection="0"/>
    <xf numFmtId="171" fontId="50" fillId="45" borderId="0" applyNumberFormat="0" applyBorder="0" applyAlignment="0" applyProtection="0"/>
    <xf numFmtId="171" fontId="33" fillId="21" borderId="0" applyNumberFormat="0" applyBorder="0" applyAlignment="0" applyProtection="0"/>
    <xf numFmtId="0" fontId="50" fillId="45" borderId="0" applyNumberFormat="0" applyBorder="0" applyAlignment="0" applyProtection="0"/>
    <xf numFmtId="164" fontId="33" fillId="21" borderId="0" applyNumberFormat="0" applyBorder="0" applyAlignment="0" applyProtection="0"/>
    <xf numFmtId="171" fontId="33" fillId="21" borderId="0" applyNumberFormat="0" applyBorder="0" applyAlignment="0" applyProtection="0"/>
    <xf numFmtId="171" fontId="33" fillId="21" borderId="0" applyNumberFormat="0" applyBorder="0" applyAlignment="0" applyProtection="0"/>
    <xf numFmtId="0" fontId="50" fillId="45" borderId="0" applyNumberFormat="0" applyBorder="0" applyAlignment="0" applyProtection="0"/>
    <xf numFmtId="171" fontId="50" fillId="45" borderId="0" applyNumberFormat="0" applyBorder="0" applyAlignment="0" applyProtection="0"/>
    <xf numFmtId="171" fontId="50" fillId="45" borderId="0" applyNumberFormat="0" applyBorder="0" applyAlignment="0" applyProtection="0"/>
    <xf numFmtId="0" fontId="50" fillId="45" borderId="0" applyNumberFormat="0" applyBorder="0" applyAlignment="0" applyProtection="0"/>
    <xf numFmtId="164" fontId="33" fillId="25" borderId="0" applyNumberFormat="0" applyBorder="0" applyAlignment="0" applyProtection="0"/>
    <xf numFmtId="171" fontId="50" fillId="46" borderId="0" applyNumberFormat="0" applyBorder="0" applyAlignment="0" applyProtection="0"/>
    <xf numFmtId="171" fontId="33" fillId="25" borderId="0" applyNumberFormat="0" applyBorder="0" applyAlignment="0" applyProtection="0"/>
    <xf numFmtId="0" fontId="50" fillId="46" borderId="0" applyNumberFormat="0" applyBorder="0" applyAlignment="0" applyProtection="0"/>
    <xf numFmtId="164" fontId="33" fillId="25" borderId="0" applyNumberFormat="0" applyBorder="0" applyAlignment="0" applyProtection="0"/>
    <xf numFmtId="171" fontId="50" fillId="46" borderId="0" applyNumberFormat="0" applyBorder="0" applyAlignment="0" applyProtection="0"/>
    <xf numFmtId="171" fontId="33" fillId="25" borderId="0" applyNumberFormat="0" applyBorder="0" applyAlignment="0" applyProtection="0"/>
    <xf numFmtId="0" fontId="50" fillId="46" borderId="0" applyNumberFormat="0" applyBorder="0" applyAlignment="0" applyProtection="0"/>
    <xf numFmtId="164" fontId="33" fillId="25" borderId="0" applyNumberFormat="0" applyBorder="0" applyAlignment="0" applyProtection="0"/>
    <xf numFmtId="171" fontId="33" fillId="25" borderId="0" applyNumberFormat="0" applyBorder="0" applyAlignment="0" applyProtection="0"/>
    <xf numFmtId="171" fontId="33" fillId="25" borderId="0" applyNumberFormat="0" applyBorder="0" applyAlignment="0" applyProtection="0"/>
    <xf numFmtId="0" fontId="50" fillId="46" borderId="0" applyNumberFormat="0" applyBorder="0" applyAlignment="0" applyProtection="0"/>
    <xf numFmtId="171" fontId="50" fillId="46" borderId="0" applyNumberFormat="0" applyBorder="0" applyAlignment="0" applyProtection="0"/>
    <xf numFmtId="171" fontId="50" fillId="46" borderId="0" applyNumberFormat="0" applyBorder="0" applyAlignment="0" applyProtection="0"/>
    <xf numFmtId="0" fontId="50" fillId="46" borderId="0" applyNumberFormat="0" applyBorder="0" applyAlignment="0" applyProtection="0"/>
    <xf numFmtId="164" fontId="33" fillId="29" borderId="0" applyNumberFormat="0" applyBorder="0" applyAlignment="0" applyProtection="0"/>
    <xf numFmtId="171" fontId="50" fillId="51" borderId="0" applyNumberFormat="0" applyBorder="0" applyAlignment="0" applyProtection="0"/>
    <xf numFmtId="171" fontId="33" fillId="29" borderId="0" applyNumberFormat="0" applyBorder="0" applyAlignment="0" applyProtection="0"/>
    <xf numFmtId="0" fontId="50" fillId="51" borderId="0" applyNumberFormat="0" applyBorder="0" applyAlignment="0" applyProtection="0"/>
    <xf numFmtId="164" fontId="33" fillId="29" borderId="0" applyNumberFormat="0" applyBorder="0" applyAlignment="0" applyProtection="0"/>
    <xf numFmtId="171" fontId="50" fillId="51" borderId="0" applyNumberFormat="0" applyBorder="0" applyAlignment="0" applyProtection="0"/>
    <xf numFmtId="171" fontId="33" fillId="29" borderId="0" applyNumberFormat="0" applyBorder="0" applyAlignment="0" applyProtection="0"/>
    <xf numFmtId="0" fontId="50" fillId="51" borderId="0" applyNumberFormat="0" applyBorder="0" applyAlignment="0" applyProtection="0"/>
    <xf numFmtId="164" fontId="33" fillId="29" borderId="0" applyNumberFormat="0" applyBorder="0" applyAlignment="0" applyProtection="0"/>
    <xf numFmtId="171" fontId="33" fillId="29" borderId="0" applyNumberFormat="0" applyBorder="0" applyAlignment="0" applyProtection="0"/>
    <xf numFmtId="171" fontId="33" fillId="29" borderId="0" applyNumberFormat="0" applyBorder="0" applyAlignment="0" applyProtection="0"/>
    <xf numFmtId="0" fontId="50" fillId="51" borderId="0" applyNumberFormat="0" applyBorder="0" applyAlignment="0" applyProtection="0"/>
    <xf numFmtId="171" fontId="50" fillId="51" borderId="0" applyNumberFormat="0" applyBorder="0" applyAlignment="0" applyProtection="0"/>
    <xf numFmtId="171" fontId="50" fillId="51" borderId="0" applyNumberFormat="0" applyBorder="0" applyAlignment="0" applyProtection="0"/>
    <xf numFmtId="0" fontId="50" fillId="51" borderId="0" applyNumberFormat="0" applyBorder="0" applyAlignment="0" applyProtection="0"/>
    <xf numFmtId="164" fontId="23" fillId="3" borderId="0" applyNumberFormat="0" applyBorder="0" applyAlignment="0" applyProtection="0"/>
    <xf numFmtId="171" fontId="51" fillId="35" borderId="0" applyNumberFormat="0" applyBorder="0" applyAlignment="0" applyProtection="0"/>
    <xf numFmtId="171" fontId="23" fillId="3" borderId="0" applyNumberFormat="0" applyBorder="0" applyAlignment="0" applyProtection="0"/>
    <xf numFmtId="0" fontId="51" fillId="35" borderId="0" applyNumberFormat="0" applyBorder="0" applyAlignment="0" applyProtection="0"/>
    <xf numFmtId="164" fontId="23" fillId="3" borderId="0" applyNumberFormat="0" applyBorder="0" applyAlignment="0" applyProtection="0"/>
    <xf numFmtId="171" fontId="51" fillId="35" borderId="0" applyNumberFormat="0" applyBorder="0" applyAlignment="0" applyProtection="0"/>
    <xf numFmtId="171" fontId="23" fillId="3" borderId="0" applyNumberFormat="0" applyBorder="0" applyAlignment="0" applyProtection="0"/>
    <xf numFmtId="0" fontId="51" fillId="35" borderId="0" applyNumberFormat="0" applyBorder="0" applyAlignment="0" applyProtection="0"/>
    <xf numFmtId="164"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51" fillId="35" borderId="0" applyNumberFormat="0" applyBorder="0" applyAlignment="0" applyProtection="0"/>
    <xf numFmtId="171" fontId="51" fillId="35" borderId="0" applyNumberFormat="0" applyBorder="0" applyAlignment="0" applyProtection="0"/>
    <xf numFmtId="171" fontId="51" fillId="35" borderId="0" applyNumberFormat="0" applyBorder="0" applyAlignment="0" applyProtection="0"/>
    <xf numFmtId="0" fontId="51" fillId="35" borderId="0" applyNumberFormat="0" applyBorder="0" applyAlignment="0" applyProtection="0"/>
    <xf numFmtId="164" fontId="27" fillId="6" borderId="4" applyNumberFormat="0" applyAlignment="0" applyProtection="0"/>
    <xf numFmtId="171" fontId="52" fillId="52" borderId="21" applyNumberFormat="0" applyAlignment="0" applyProtection="0"/>
    <xf numFmtId="171" fontId="27" fillId="6" borderId="4" applyNumberFormat="0" applyAlignment="0" applyProtection="0"/>
    <xf numFmtId="0" fontId="52" fillId="52" borderId="21" applyNumberFormat="0" applyAlignment="0" applyProtection="0"/>
    <xf numFmtId="164" fontId="27" fillId="6" borderId="4" applyNumberFormat="0" applyAlignment="0" applyProtection="0"/>
    <xf numFmtId="171" fontId="52" fillId="52" borderId="21" applyNumberFormat="0" applyAlignment="0" applyProtection="0"/>
    <xf numFmtId="171" fontId="27" fillId="6" borderId="4" applyNumberFormat="0" applyAlignment="0" applyProtection="0"/>
    <xf numFmtId="0" fontId="52" fillId="52" borderId="21" applyNumberFormat="0" applyAlignment="0" applyProtection="0"/>
    <xf numFmtId="164" fontId="27" fillId="6" borderId="4" applyNumberFormat="0" applyAlignment="0" applyProtection="0"/>
    <xf numFmtId="171" fontId="27" fillId="6" borderId="4" applyNumberFormat="0" applyAlignment="0" applyProtection="0"/>
    <xf numFmtId="171" fontId="27" fillId="6" borderId="4" applyNumberFormat="0" applyAlignment="0" applyProtection="0"/>
    <xf numFmtId="0" fontId="52" fillId="52" borderId="21" applyNumberFormat="0" applyAlignment="0" applyProtection="0"/>
    <xf numFmtId="171" fontId="52" fillId="52" borderId="21" applyNumberFormat="0" applyAlignment="0" applyProtection="0"/>
    <xf numFmtId="171" fontId="52" fillId="52" borderId="21" applyNumberFormat="0" applyAlignment="0" applyProtection="0"/>
    <xf numFmtId="0" fontId="52" fillId="52" borderId="21" applyNumberFormat="0" applyAlignment="0" applyProtection="0"/>
    <xf numFmtId="164" fontId="29" fillId="7" borderId="7" applyNumberFormat="0" applyAlignment="0" applyProtection="0"/>
    <xf numFmtId="171" fontId="53" fillId="53" borderId="22" applyNumberFormat="0" applyAlignment="0" applyProtection="0"/>
    <xf numFmtId="171" fontId="29" fillId="7" borderId="7" applyNumberFormat="0" applyAlignment="0" applyProtection="0"/>
    <xf numFmtId="0" fontId="53" fillId="53" borderId="22" applyNumberFormat="0" applyAlignment="0" applyProtection="0"/>
    <xf numFmtId="164" fontId="29" fillId="7" borderId="7" applyNumberFormat="0" applyAlignment="0" applyProtection="0"/>
    <xf numFmtId="171" fontId="53" fillId="53" borderId="22" applyNumberFormat="0" applyAlignment="0" applyProtection="0"/>
    <xf numFmtId="171" fontId="29" fillId="7" borderId="7" applyNumberFormat="0" applyAlignment="0" applyProtection="0"/>
    <xf numFmtId="0" fontId="53" fillId="53" borderId="22" applyNumberFormat="0" applyAlignment="0" applyProtection="0"/>
    <xf numFmtId="164" fontId="29" fillId="7" borderId="7" applyNumberFormat="0" applyAlignment="0" applyProtection="0"/>
    <xf numFmtId="171" fontId="29" fillId="7" borderId="7" applyNumberFormat="0" applyAlignment="0" applyProtection="0"/>
    <xf numFmtId="171" fontId="29" fillId="7" borderId="7" applyNumberFormat="0" applyAlignment="0" applyProtection="0"/>
    <xf numFmtId="0" fontId="53" fillId="53" borderId="22" applyNumberFormat="0" applyAlignment="0" applyProtection="0"/>
    <xf numFmtId="171" fontId="53" fillId="53" borderId="22" applyNumberFormat="0" applyAlignment="0" applyProtection="0"/>
    <xf numFmtId="171" fontId="53" fillId="53" borderId="22" applyNumberFormat="0" applyAlignment="0" applyProtection="0"/>
    <xf numFmtId="0" fontId="53" fillId="53" borderId="22" applyNumberFormat="0" applyAlignment="0" applyProtection="0"/>
    <xf numFmtId="175" fontId="34" fillId="0" borderId="0" applyFont="0"/>
    <xf numFmtId="37" fontId="54"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7" fontId="54" fillId="0" borderId="0"/>
    <xf numFmtId="43" fontId="16" fillId="0" borderId="0" applyFont="0" applyFill="0" applyBorder="0" applyAlignment="0" applyProtection="0"/>
    <xf numFmtId="43" fontId="55" fillId="0" borderId="0" applyFont="0" applyFill="0" applyBorder="0" applyAlignment="0" applyProtection="0">
      <alignment vertical="top"/>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5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4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37" fontId="54" fillId="0" borderId="0"/>
    <xf numFmtId="37" fontId="54" fillId="0" borderId="0"/>
    <xf numFmtId="44" fontId="5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7"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167" fontId="54" fillId="0" borderId="0"/>
    <xf numFmtId="167" fontId="54" fillId="0" borderId="0"/>
    <xf numFmtId="176" fontId="54" fillId="0" borderId="0"/>
    <xf numFmtId="176" fontId="54" fillId="0" borderId="0"/>
    <xf numFmtId="44" fontId="5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4" fontId="34" fillId="0" borderId="0"/>
    <xf numFmtId="177" fontId="48" fillId="0" borderId="0" applyFont="0" applyAlignment="0"/>
    <xf numFmtId="164" fontId="35" fillId="0" borderId="0" applyFont="0" applyFill="0" applyBorder="0" applyAlignment="0" applyProtection="0"/>
    <xf numFmtId="178" fontId="35" fillId="0" borderId="0" applyFont="0" applyFill="0" applyBorder="0" applyAlignment="0" applyProtection="0"/>
    <xf numFmtId="164" fontId="31" fillId="0" borderId="0" applyNumberFormat="0" applyFill="0" applyBorder="0" applyAlignment="0" applyProtection="0"/>
    <xf numFmtId="171" fontId="57" fillId="0" borderId="0" applyNumberFormat="0" applyFill="0" applyBorder="0" applyAlignment="0" applyProtection="0"/>
    <xf numFmtId="171" fontId="31" fillId="0" borderId="0" applyNumberFormat="0" applyFill="0" applyBorder="0" applyAlignment="0" applyProtection="0"/>
    <xf numFmtId="0" fontId="57" fillId="0" borderId="0" applyNumberFormat="0" applyFill="0" applyBorder="0" applyAlignment="0" applyProtection="0"/>
    <xf numFmtId="164" fontId="31" fillId="0" borderId="0" applyNumberFormat="0" applyFill="0" applyBorder="0" applyAlignment="0" applyProtection="0"/>
    <xf numFmtId="171" fontId="57" fillId="0" borderId="0" applyNumberFormat="0" applyFill="0" applyBorder="0" applyAlignment="0" applyProtection="0"/>
    <xf numFmtId="171" fontId="31" fillId="0" borderId="0" applyNumberFormat="0" applyFill="0" applyBorder="0" applyAlignment="0" applyProtection="0"/>
    <xf numFmtId="0" fontId="57" fillId="0" borderId="0" applyNumberFormat="0" applyFill="0" applyBorder="0" applyAlignment="0" applyProtection="0"/>
    <xf numFmtId="164" fontId="31" fillId="0" borderId="0" applyNumberFormat="0" applyFill="0" applyBorder="0" applyAlignment="0" applyProtection="0"/>
    <xf numFmtId="171" fontId="31" fillId="0" borderId="0" applyNumberFormat="0" applyFill="0" applyBorder="0" applyAlignment="0" applyProtection="0"/>
    <xf numFmtId="171" fontId="31" fillId="0" borderId="0" applyNumberFormat="0" applyFill="0" applyBorder="0" applyAlignment="0" applyProtection="0"/>
    <xf numFmtId="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57" fillId="0" borderId="0" applyNumberFormat="0" applyFill="0" applyBorder="0" applyAlignment="0" applyProtection="0"/>
    <xf numFmtId="164" fontId="54" fillId="0" borderId="0">
      <alignment horizontal="right"/>
    </xf>
    <xf numFmtId="171" fontId="54" fillId="0" borderId="0">
      <alignment horizontal="right"/>
    </xf>
    <xf numFmtId="171" fontId="54" fillId="0" borderId="0">
      <alignment horizontal="right"/>
    </xf>
    <xf numFmtId="0" fontId="54" fillId="0" borderId="0">
      <alignment horizontal="right"/>
    </xf>
    <xf numFmtId="164" fontId="22" fillId="2" borderId="0" applyNumberFormat="0" applyBorder="0" applyAlignment="0" applyProtection="0"/>
    <xf numFmtId="171" fontId="58" fillId="36" borderId="0" applyNumberFormat="0" applyBorder="0" applyAlignment="0" applyProtection="0"/>
    <xf numFmtId="171" fontId="22" fillId="2" borderId="0" applyNumberFormat="0" applyBorder="0" applyAlignment="0" applyProtection="0"/>
    <xf numFmtId="0" fontId="58" fillId="36" borderId="0" applyNumberFormat="0" applyBorder="0" applyAlignment="0" applyProtection="0"/>
    <xf numFmtId="164" fontId="22" fillId="2" borderId="0" applyNumberFormat="0" applyBorder="0" applyAlignment="0" applyProtection="0"/>
    <xf numFmtId="171" fontId="58" fillId="36" borderId="0" applyNumberFormat="0" applyBorder="0" applyAlignment="0" applyProtection="0"/>
    <xf numFmtId="171" fontId="22" fillId="2" borderId="0" applyNumberFormat="0" applyBorder="0" applyAlignment="0" applyProtection="0"/>
    <xf numFmtId="0" fontId="58" fillId="36" borderId="0" applyNumberFormat="0" applyBorder="0" applyAlignment="0" applyProtection="0"/>
    <xf numFmtId="164" fontId="22" fillId="2" borderId="0" applyNumberFormat="0" applyBorder="0" applyAlignment="0" applyProtection="0"/>
    <xf numFmtId="171" fontId="22" fillId="2" borderId="0" applyNumberFormat="0" applyBorder="0" applyAlignment="0" applyProtection="0"/>
    <xf numFmtId="171" fontId="22" fillId="2" borderId="0" applyNumberFormat="0" applyBorder="0" applyAlignment="0" applyProtection="0"/>
    <xf numFmtId="0" fontId="58" fillId="36" borderId="0" applyNumberFormat="0" applyBorder="0" applyAlignment="0" applyProtection="0"/>
    <xf numFmtId="171" fontId="58" fillId="36" borderId="0" applyNumberFormat="0" applyBorder="0" applyAlignment="0" applyProtection="0"/>
    <xf numFmtId="171" fontId="58" fillId="36" borderId="0" applyNumberFormat="0" applyBorder="0" applyAlignment="0" applyProtection="0"/>
    <xf numFmtId="0" fontId="58" fillId="36" borderId="0" applyNumberFormat="0" applyBorder="0" applyAlignment="0" applyProtection="0"/>
    <xf numFmtId="164" fontId="19" fillId="0" borderId="1" applyNumberFormat="0" applyFill="0" applyAlignment="0" applyProtection="0"/>
    <xf numFmtId="171" fontId="59" fillId="0" borderId="23" applyNumberFormat="0" applyFill="0" applyAlignment="0" applyProtection="0"/>
    <xf numFmtId="171" fontId="19" fillId="0" borderId="1" applyNumberFormat="0" applyFill="0" applyAlignment="0" applyProtection="0"/>
    <xf numFmtId="0" fontId="59" fillId="0" borderId="23" applyNumberFormat="0" applyFill="0" applyAlignment="0" applyProtection="0"/>
    <xf numFmtId="164" fontId="19" fillId="0" borderId="1" applyNumberFormat="0" applyFill="0" applyAlignment="0" applyProtection="0"/>
    <xf numFmtId="171" fontId="59" fillId="0" borderId="23" applyNumberFormat="0" applyFill="0" applyAlignment="0" applyProtection="0"/>
    <xf numFmtId="171" fontId="19" fillId="0" borderId="1" applyNumberFormat="0" applyFill="0" applyAlignment="0" applyProtection="0"/>
    <xf numFmtId="0" fontId="59" fillId="0" borderId="23" applyNumberFormat="0" applyFill="0" applyAlignment="0" applyProtection="0"/>
    <xf numFmtId="164" fontId="19" fillId="0" borderId="1" applyNumberFormat="0" applyFill="0" applyAlignment="0" applyProtection="0"/>
    <xf numFmtId="171" fontId="19" fillId="0" borderId="1" applyNumberFormat="0" applyFill="0" applyAlignment="0" applyProtection="0"/>
    <xf numFmtId="171" fontId="19" fillId="0" borderId="1" applyNumberFormat="0" applyFill="0" applyAlignment="0" applyProtection="0"/>
    <xf numFmtId="0" fontId="59" fillId="0" borderId="23" applyNumberFormat="0" applyFill="0" applyAlignment="0" applyProtection="0"/>
    <xf numFmtId="171" fontId="59" fillId="0" borderId="23" applyNumberFormat="0" applyFill="0" applyAlignment="0" applyProtection="0"/>
    <xf numFmtId="171" fontId="59" fillId="0" borderId="23" applyNumberFormat="0" applyFill="0" applyAlignment="0" applyProtection="0"/>
    <xf numFmtId="0" fontId="59" fillId="0" borderId="23" applyNumberFormat="0" applyFill="0" applyAlignment="0" applyProtection="0"/>
    <xf numFmtId="164" fontId="20" fillId="0" borderId="2" applyNumberFormat="0" applyFill="0" applyAlignment="0" applyProtection="0"/>
    <xf numFmtId="171" fontId="60" fillId="0" borderId="24" applyNumberFormat="0" applyFill="0" applyAlignment="0" applyProtection="0"/>
    <xf numFmtId="171" fontId="20" fillId="0" borderId="2" applyNumberFormat="0" applyFill="0" applyAlignment="0" applyProtection="0"/>
    <xf numFmtId="0" fontId="60" fillId="0" borderId="24" applyNumberFormat="0" applyFill="0" applyAlignment="0" applyProtection="0"/>
    <xf numFmtId="164" fontId="20" fillId="0" borderId="2" applyNumberFormat="0" applyFill="0" applyAlignment="0" applyProtection="0"/>
    <xf numFmtId="171" fontId="60" fillId="0" borderId="24" applyNumberFormat="0" applyFill="0" applyAlignment="0" applyProtection="0"/>
    <xf numFmtId="171" fontId="20" fillId="0" borderId="2" applyNumberFormat="0" applyFill="0" applyAlignment="0" applyProtection="0"/>
    <xf numFmtId="0" fontId="60" fillId="0" borderId="24" applyNumberFormat="0" applyFill="0" applyAlignment="0" applyProtection="0"/>
    <xf numFmtId="164" fontId="20" fillId="0" borderId="2" applyNumberFormat="0" applyFill="0" applyAlignment="0" applyProtection="0"/>
    <xf numFmtId="171" fontId="20" fillId="0" borderId="2" applyNumberFormat="0" applyFill="0" applyAlignment="0" applyProtection="0"/>
    <xf numFmtId="171" fontId="20" fillId="0" borderId="2" applyNumberFormat="0" applyFill="0" applyAlignment="0" applyProtection="0"/>
    <xf numFmtId="0" fontId="60" fillId="0" borderId="24" applyNumberFormat="0" applyFill="0" applyAlignment="0" applyProtection="0"/>
    <xf numFmtId="171" fontId="60" fillId="0" borderId="24" applyNumberFormat="0" applyFill="0" applyAlignment="0" applyProtection="0"/>
    <xf numFmtId="171" fontId="60" fillId="0" borderId="24" applyNumberFormat="0" applyFill="0" applyAlignment="0" applyProtection="0"/>
    <xf numFmtId="0" fontId="60" fillId="0" borderId="24" applyNumberFormat="0" applyFill="0" applyAlignment="0" applyProtection="0"/>
    <xf numFmtId="164" fontId="21" fillId="0" borderId="3" applyNumberFormat="0" applyFill="0" applyAlignment="0" applyProtection="0"/>
    <xf numFmtId="171" fontId="61" fillId="0" borderId="25" applyNumberFormat="0" applyFill="0" applyAlignment="0" applyProtection="0"/>
    <xf numFmtId="171" fontId="21" fillId="0" borderId="3" applyNumberFormat="0" applyFill="0" applyAlignment="0" applyProtection="0"/>
    <xf numFmtId="0" fontId="61" fillId="0" borderId="25" applyNumberFormat="0" applyFill="0" applyAlignment="0" applyProtection="0"/>
    <xf numFmtId="164" fontId="21" fillId="0" borderId="3" applyNumberFormat="0" applyFill="0" applyAlignment="0" applyProtection="0"/>
    <xf numFmtId="171" fontId="61" fillId="0" borderId="25" applyNumberFormat="0" applyFill="0" applyAlignment="0" applyProtection="0"/>
    <xf numFmtId="171" fontId="21" fillId="0" borderId="3" applyNumberFormat="0" applyFill="0" applyAlignment="0" applyProtection="0"/>
    <xf numFmtId="0" fontId="61" fillId="0" borderId="25" applyNumberFormat="0" applyFill="0" applyAlignment="0" applyProtection="0"/>
    <xf numFmtId="164" fontId="21" fillId="0" borderId="3" applyNumberFormat="0" applyFill="0" applyAlignment="0" applyProtection="0"/>
    <xf numFmtId="171" fontId="21" fillId="0" borderId="3" applyNumberFormat="0" applyFill="0" applyAlignment="0" applyProtection="0"/>
    <xf numFmtId="171" fontId="21" fillId="0" borderId="3" applyNumberFormat="0" applyFill="0" applyAlignment="0" applyProtection="0"/>
    <xf numFmtId="0" fontId="61" fillId="0" borderId="25" applyNumberFormat="0" applyFill="0" applyAlignment="0" applyProtection="0"/>
    <xf numFmtId="171" fontId="61" fillId="0" borderId="25" applyNumberFormat="0" applyFill="0" applyAlignment="0" applyProtection="0"/>
    <xf numFmtId="171" fontId="61" fillId="0" borderId="25" applyNumberFormat="0" applyFill="0" applyAlignment="0" applyProtection="0"/>
    <xf numFmtId="0" fontId="61" fillId="0" borderId="25" applyNumberFormat="0" applyFill="0" applyAlignment="0" applyProtection="0"/>
    <xf numFmtId="164" fontId="21" fillId="0" borderId="0" applyNumberFormat="0" applyFill="0" applyBorder="0" applyAlignment="0" applyProtection="0"/>
    <xf numFmtId="171" fontId="61" fillId="0" borderId="0" applyNumberFormat="0" applyFill="0" applyBorder="0" applyAlignment="0" applyProtection="0"/>
    <xf numFmtId="171" fontId="21" fillId="0" borderId="0" applyNumberFormat="0" applyFill="0" applyBorder="0" applyAlignment="0" applyProtection="0"/>
    <xf numFmtId="0" fontId="61" fillId="0" borderId="0" applyNumberFormat="0" applyFill="0" applyBorder="0" applyAlignment="0" applyProtection="0"/>
    <xf numFmtId="164" fontId="21" fillId="0" borderId="0" applyNumberFormat="0" applyFill="0" applyBorder="0" applyAlignment="0" applyProtection="0"/>
    <xf numFmtId="171" fontId="61" fillId="0" borderId="0" applyNumberFormat="0" applyFill="0" applyBorder="0" applyAlignment="0" applyProtection="0"/>
    <xf numFmtId="171" fontId="21" fillId="0" borderId="0" applyNumberFormat="0" applyFill="0" applyBorder="0" applyAlignment="0" applyProtection="0"/>
    <xf numFmtId="0" fontId="61" fillId="0" borderId="0" applyNumberFormat="0" applyFill="0" applyBorder="0" applyAlignment="0" applyProtection="0"/>
    <xf numFmtId="164"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61" fillId="0" borderId="0" applyNumberFormat="0" applyFill="0" applyBorder="0" applyAlignment="0" applyProtection="0"/>
    <xf numFmtId="164" fontId="25" fillId="5" borderId="4" applyNumberFormat="0" applyAlignment="0" applyProtection="0"/>
    <xf numFmtId="171" fontId="62" fillId="39" borderId="21" applyNumberFormat="0" applyAlignment="0" applyProtection="0"/>
    <xf numFmtId="171" fontId="25" fillId="5" borderId="4" applyNumberFormat="0" applyAlignment="0" applyProtection="0"/>
    <xf numFmtId="0" fontId="62" fillId="39" borderId="21" applyNumberFormat="0" applyAlignment="0" applyProtection="0"/>
    <xf numFmtId="164" fontId="25" fillId="5" borderId="4" applyNumberFormat="0" applyAlignment="0" applyProtection="0"/>
    <xf numFmtId="171" fontId="62" fillId="39" borderId="21" applyNumberFormat="0" applyAlignment="0" applyProtection="0"/>
    <xf numFmtId="171" fontId="25" fillId="5" borderId="4" applyNumberFormat="0" applyAlignment="0" applyProtection="0"/>
    <xf numFmtId="0" fontId="62" fillId="39" borderId="21" applyNumberFormat="0" applyAlignment="0" applyProtection="0"/>
    <xf numFmtId="164" fontId="25" fillId="5" borderId="4" applyNumberFormat="0" applyAlignment="0" applyProtection="0"/>
    <xf numFmtId="171" fontId="25" fillId="5" borderId="4" applyNumberFormat="0" applyAlignment="0" applyProtection="0"/>
    <xf numFmtId="171" fontId="25" fillId="5" borderId="4" applyNumberFormat="0" applyAlignment="0" applyProtection="0"/>
    <xf numFmtId="0" fontId="62" fillId="39" borderId="21" applyNumberFormat="0" applyAlignment="0" applyProtection="0"/>
    <xf numFmtId="171" fontId="62" fillId="39" borderId="21" applyNumberFormat="0" applyAlignment="0" applyProtection="0"/>
    <xf numFmtId="171" fontId="62" fillId="39" borderId="21" applyNumberFormat="0" applyAlignment="0" applyProtection="0"/>
    <xf numFmtId="0" fontId="62" fillId="39" borderId="21" applyNumberFormat="0" applyAlignment="0" applyProtection="0"/>
    <xf numFmtId="49" fontId="54" fillId="0" borderId="0">
      <alignment horizontal="center"/>
    </xf>
    <xf numFmtId="164" fontId="28" fillId="0" borderId="6" applyNumberFormat="0" applyFill="0" applyAlignment="0" applyProtection="0"/>
    <xf numFmtId="171" fontId="63" fillId="0" borderId="26" applyNumberFormat="0" applyFill="0" applyAlignment="0" applyProtection="0"/>
    <xf numFmtId="171" fontId="28" fillId="0" borderId="6" applyNumberFormat="0" applyFill="0" applyAlignment="0" applyProtection="0"/>
    <xf numFmtId="0" fontId="63" fillId="0" borderId="26" applyNumberFormat="0" applyFill="0" applyAlignment="0" applyProtection="0"/>
    <xf numFmtId="164" fontId="28" fillId="0" borderId="6" applyNumberFormat="0" applyFill="0" applyAlignment="0" applyProtection="0"/>
    <xf numFmtId="171" fontId="63" fillId="0" borderId="26" applyNumberFormat="0" applyFill="0" applyAlignment="0" applyProtection="0"/>
    <xf numFmtId="171" fontId="28" fillId="0" borderId="6" applyNumberFormat="0" applyFill="0" applyAlignment="0" applyProtection="0"/>
    <xf numFmtId="0" fontId="63" fillId="0" borderId="26" applyNumberFormat="0" applyFill="0" applyAlignment="0" applyProtection="0"/>
    <xf numFmtId="164" fontId="28" fillId="0" borderId="6" applyNumberFormat="0" applyFill="0" applyAlignment="0" applyProtection="0"/>
    <xf numFmtId="171" fontId="28" fillId="0" borderId="6" applyNumberFormat="0" applyFill="0" applyAlignment="0" applyProtection="0"/>
    <xf numFmtId="171" fontId="28" fillId="0" borderId="6" applyNumberFormat="0" applyFill="0" applyAlignment="0" applyProtection="0"/>
    <xf numFmtId="0" fontId="63" fillId="0" borderId="26" applyNumberFormat="0" applyFill="0" applyAlignment="0" applyProtection="0"/>
    <xf numFmtId="171" fontId="63" fillId="0" borderId="26" applyNumberFormat="0" applyFill="0" applyAlignment="0" applyProtection="0"/>
    <xf numFmtId="171" fontId="63" fillId="0" borderId="26" applyNumberFormat="0" applyFill="0" applyAlignment="0" applyProtection="0"/>
    <xf numFmtId="0" fontId="63" fillId="0" borderId="26" applyNumberFormat="0" applyFill="0" applyAlignment="0" applyProtection="0"/>
    <xf numFmtId="164" fontId="24" fillId="4" borderId="0" applyNumberFormat="0" applyBorder="0" applyAlignment="0" applyProtection="0"/>
    <xf numFmtId="171" fontId="64" fillId="54" borderId="0" applyNumberFormat="0" applyBorder="0" applyAlignment="0" applyProtection="0"/>
    <xf numFmtId="171" fontId="24" fillId="4" borderId="0" applyNumberFormat="0" applyBorder="0" applyAlignment="0" applyProtection="0"/>
    <xf numFmtId="0" fontId="64" fillId="54" borderId="0" applyNumberFormat="0" applyBorder="0" applyAlignment="0" applyProtection="0"/>
    <xf numFmtId="164" fontId="24" fillId="4" borderId="0" applyNumberFormat="0" applyBorder="0" applyAlignment="0" applyProtection="0"/>
    <xf numFmtId="171" fontId="64" fillId="54" borderId="0" applyNumberFormat="0" applyBorder="0" applyAlignment="0" applyProtection="0"/>
    <xf numFmtId="171" fontId="24" fillId="4" borderId="0" applyNumberFormat="0" applyBorder="0" applyAlignment="0" applyProtection="0"/>
    <xf numFmtId="0" fontId="64" fillId="54" borderId="0" applyNumberFormat="0" applyBorder="0" applyAlignment="0" applyProtection="0"/>
    <xf numFmtId="164" fontId="24" fillId="4" borderId="0" applyNumberFormat="0" applyBorder="0" applyAlignment="0" applyProtection="0"/>
    <xf numFmtId="171" fontId="24" fillId="4" borderId="0" applyNumberFormat="0" applyBorder="0" applyAlignment="0" applyProtection="0"/>
    <xf numFmtId="171" fontId="24" fillId="4" borderId="0" applyNumberFormat="0" applyBorder="0" applyAlignment="0" applyProtection="0"/>
    <xf numFmtId="0" fontId="64" fillId="54" borderId="0" applyNumberFormat="0" applyBorder="0" applyAlignment="0" applyProtection="0"/>
    <xf numFmtId="171" fontId="64" fillId="54" borderId="0" applyNumberFormat="0" applyBorder="0" applyAlignment="0" applyProtection="0"/>
    <xf numFmtId="171" fontId="64" fillId="54" borderId="0" applyNumberFormat="0" applyBorder="0" applyAlignment="0" applyProtection="0"/>
    <xf numFmtId="0" fontId="64" fillId="54" borderId="0" applyNumberFormat="0" applyBorder="0" applyAlignment="0" applyProtection="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65" fillId="0" borderId="0"/>
    <xf numFmtId="171" fontId="65" fillId="0" borderId="0"/>
    <xf numFmtId="171" fontId="65" fillId="0" borderId="0"/>
    <xf numFmtId="0" fontId="66" fillId="0" borderId="0"/>
    <xf numFmtId="164" fontId="56" fillId="0" borderId="0"/>
    <xf numFmtId="171" fontId="56" fillId="0" borderId="0"/>
    <xf numFmtId="171" fontId="47" fillId="0" borderId="0"/>
    <xf numFmtId="171" fontId="56" fillId="0" borderId="0"/>
    <xf numFmtId="171" fontId="56" fillId="0" borderId="0"/>
    <xf numFmtId="171" fontId="56" fillId="0" borderId="0"/>
    <xf numFmtId="171" fontId="56" fillId="0" borderId="0"/>
    <xf numFmtId="0" fontId="56" fillId="0" borderId="0"/>
    <xf numFmtId="171" fontId="56" fillId="0" borderId="0"/>
    <xf numFmtId="171" fontId="35" fillId="0" borderId="0"/>
    <xf numFmtId="171" fontId="16" fillId="0" borderId="0"/>
    <xf numFmtId="171" fontId="35" fillId="0" borderId="0"/>
    <xf numFmtId="164" fontId="35" fillId="0" borderId="0"/>
    <xf numFmtId="171" fontId="56" fillId="0" borderId="0"/>
    <xf numFmtId="171" fontId="16" fillId="0" borderId="0"/>
    <xf numFmtId="171" fontId="35" fillId="0" borderId="0"/>
    <xf numFmtId="171" fontId="35" fillId="0" borderId="0"/>
    <xf numFmtId="0" fontId="35" fillId="0" borderId="0"/>
    <xf numFmtId="164" fontId="56" fillId="0" borderId="0"/>
    <xf numFmtId="164" fontId="56" fillId="0" borderId="0"/>
    <xf numFmtId="164" fontId="16" fillId="0" borderId="0"/>
    <xf numFmtId="171" fontId="16" fillId="0" borderId="0"/>
    <xf numFmtId="0" fontId="49"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35" fillId="0" borderId="0"/>
    <xf numFmtId="0" fontId="49" fillId="0" borderId="0"/>
    <xf numFmtId="171" fontId="56" fillId="0" borderId="0"/>
    <xf numFmtId="171" fontId="56" fillId="0" borderId="0"/>
    <xf numFmtId="171" fontId="56" fillId="0" borderId="0"/>
    <xf numFmtId="171" fontId="56" fillId="0" borderId="0"/>
    <xf numFmtId="0" fontId="56" fillId="0" borderId="0"/>
    <xf numFmtId="171" fontId="56" fillId="0" borderId="0"/>
    <xf numFmtId="164" fontId="16" fillId="0" borderId="0"/>
    <xf numFmtId="171" fontId="16" fillId="0" borderId="0"/>
    <xf numFmtId="178" fontId="49" fillId="0" borderId="0"/>
    <xf numFmtId="171" fontId="16" fillId="0" borderId="0"/>
    <xf numFmtId="179" fontId="16" fillId="0" borderId="0"/>
    <xf numFmtId="179" fontId="16" fillId="0" borderId="0"/>
    <xf numFmtId="179" fontId="16" fillId="0" borderId="0"/>
    <xf numFmtId="171" fontId="16" fillId="0" borderId="0"/>
    <xf numFmtId="178" fontId="49" fillId="0" borderId="0"/>
    <xf numFmtId="164" fontId="54" fillId="0" borderId="0"/>
    <xf numFmtId="0" fontId="54" fillId="0" borderId="0"/>
    <xf numFmtId="164" fontId="54" fillId="0" borderId="0"/>
    <xf numFmtId="0" fontId="54" fillId="0" borderId="0"/>
    <xf numFmtId="0" fontId="55" fillId="0" borderId="0">
      <alignment vertical="top"/>
    </xf>
    <xf numFmtId="171" fontId="16" fillId="0" borderId="0"/>
    <xf numFmtId="171" fontId="47" fillId="0" borderId="0"/>
    <xf numFmtId="171" fontId="16" fillId="0" borderId="0"/>
    <xf numFmtId="0" fontId="16" fillId="0" borderId="0"/>
    <xf numFmtId="171" fontId="16" fillId="0" borderId="0"/>
    <xf numFmtId="171" fontId="35" fillId="0" borderId="0"/>
    <xf numFmtId="171" fontId="35" fillId="0" borderId="0"/>
    <xf numFmtId="171" fontId="16" fillId="0" borderId="0"/>
    <xf numFmtId="171" fontId="16" fillId="0" borderId="0"/>
    <xf numFmtId="171" fontId="16" fillId="0" borderId="0"/>
    <xf numFmtId="171" fontId="16" fillId="0" borderId="0"/>
    <xf numFmtId="164" fontId="16" fillId="0" borderId="0"/>
    <xf numFmtId="164" fontId="16" fillId="0" borderId="0"/>
    <xf numFmtId="171" fontId="16" fillId="0" borderId="0"/>
    <xf numFmtId="171" fontId="16" fillId="0" borderId="0"/>
    <xf numFmtId="0" fontId="49" fillId="0" borderId="0"/>
    <xf numFmtId="164" fontId="35" fillId="0" borderId="0"/>
    <xf numFmtId="171" fontId="35" fillId="0" borderId="0"/>
    <xf numFmtId="0" fontId="49" fillId="0" borderId="0"/>
    <xf numFmtId="171" fontId="35" fillId="0" borderId="0"/>
    <xf numFmtId="171" fontId="35" fillId="0" borderId="0"/>
    <xf numFmtId="171" fontId="35" fillId="0" borderId="0"/>
    <xf numFmtId="171" fontId="35" fillId="0" borderId="0"/>
    <xf numFmtId="0" fontId="35" fillId="0" borderId="0"/>
    <xf numFmtId="171" fontId="16" fillId="0" borderId="0"/>
    <xf numFmtId="171" fontId="16" fillId="0" borderId="0"/>
    <xf numFmtId="0" fontId="49" fillId="0" borderId="0"/>
    <xf numFmtId="171" fontId="47" fillId="0" borderId="0"/>
    <xf numFmtId="171" fontId="47" fillId="0" borderId="0"/>
    <xf numFmtId="171" fontId="55" fillId="0" borderId="0">
      <alignment vertical="top"/>
    </xf>
    <xf numFmtId="0" fontId="16" fillId="0" borderId="0"/>
    <xf numFmtId="0" fontId="16" fillId="0" borderId="0"/>
    <xf numFmtId="171" fontId="35" fillId="0" borderId="0"/>
    <xf numFmtId="171" fontId="35" fillId="0" borderId="0"/>
    <xf numFmtId="171" fontId="16" fillId="0" borderId="0"/>
    <xf numFmtId="171" fontId="35" fillId="0" borderId="0"/>
    <xf numFmtId="171" fontId="35" fillId="0" borderId="0"/>
    <xf numFmtId="171" fontId="35" fillId="0" borderId="0"/>
    <xf numFmtId="171" fontId="35" fillId="0" borderId="0"/>
    <xf numFmtId="164" fontId="16" fillId="0" borderId="0"/>
    <xf numFmtId="164" fontId="35" fillId="0" borderId="0"/>
    <xf numFmtId="0" fontId="67"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71" fontId="16" fillId="0" borderId="0"/>
    <xf numFmtId="171" fontId="16" fillId="0" borderId="0"/>
    <xf numFmtId="0" fontId="49" fillId="0" borderId="0"/>
    <xf numFmtId="171" fontId="35" fillId="0" borderId="0"/>
    <xf numFmtId="171" fontId="35" fillId="0" borderId="0"/>
    <xf numFmtId="171" fontId="35" fillId="0" borderId="0"/>
    <xf numFmtId="171" fontId="35" fillId="0" borderId="0"/>
    <xf numFmtId="171" fontId="16" fillId="0" borderId="0"/>
    <xf numFmtId="171" fontId="16" fillId="0" borderId="0"/>
    <xf numFmtId="171" fontId="16" fillId="0" borderId="0"/>
    <xf numFmtId="171" fontId="35" fillId="0" borderId="0"/>
    <xf numFmtId="171" fontId="35" fillId="0" borderId="0"/>
    <xf numFmtId="171" fontId="16" fillId="0" borderId="0"/>
    <xf numFmtId="0" fontId="16" fillId="0" borderId="0"/>
    <xf numFmtId="0" fontId="16" fillId="0" borderId="0"/>
    <xf numFmtId="164" fontId="16"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71" fontId="16" fillId="0" borderId="0"/>
    <xf numFmtId="171" fontId="16" fillId="0" borderId="0"/>
    <xf numFmtId="0" fontId="49" fillId="0" borderId="0"/>
    <xf numFmtId="0" fontId="16" fillId="0" borderId="0"/>
    <xf numFmtId="0" fontId="16" fillId="0" borderId="0"/>
    <xf numFmtId="0" fontId="35" fillId="0" borderId="0"/>
    <xf numFmtId="0" fontId="16" fillId="0" borderId="0"/>
    <xf numFmtId="0" fontId="16" fillId="0" borderId="0"/>
    <xf numFmtId="0" fontId="35" fillId="0" borderId="0"/>
    <xf numFmtId="0" fontId="54" fillId="0" borderId="0"/>
    <xf numFmtId="0" fontId="54" fillId="0" borderId="0"/>
    <xf numFmtId="0" fontId="16" fillId="0" borderId="0"/>
    <xf numFmtId="164" fontId="35" fillId="0" borderId="0"/>
    <xf numFmtId="164" fontId="35" fillId="0" borderId="0"/>
    <xf numFmtId="171" fontId="35" fillId="0" borderId="0"/>
    <xf numFmtId="171" fontId="35" fillId="0" borderId="0"/>
    <xf numFmtId="171" fontId="35" fillId="0" borderId="0"/>
    <xf numFmtId="171" fontId="35" fillId="0" borderId="0"/>
    <xf numFmtId="0"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71" fontId="35" fillId="0" borderId="0"/>
    <xf numFmtId="171" fontId="16" fillId="0" borderId="0"/>
    <xf numFmtId="171" fontId="16" fillId="0" borderId="0"/>
    <xf numFmtId="171" fontId="16" fillId="0" borderId="0"/>
    <xf numFmtId="0" fontId="16" fillId="0" borderId="0"/>
    <xf numFmtId="171" fontId="16" fillId="0" borderId="0"/>
    <xf numFmtId="0" fontId="16" fillId="0" borderId="0"/>
    <xf numFmtId="0" fontId="16" fillId="0" borderId="0"/>
    <xf numFmtId="0" fontId="16" fillId="0" borderId="0"/>
    <xf numFmtId="171" fontId="49" fillId="0" borderId="0"/>
    <xf numFmtId="164" fontId="35" fillId="0" borderId="0"/>
    <xf numFmtId="164" fontId="35" fillId="0" borderId="0"/>
    <xf numFmtId="171" fontId="35" fillId="0" borderId="0"/>
    <xf numFmtId="171" fontId="35" fillId="0" borderId="0"/>
    <xf numFmtId="171" fontId="35" fillId="0" borderId="0"/>
    <xf numFmtId="171" fontId="35" fillId="0" borderId="0"/>
    <xf numFmtId="0"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71"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35" fillId="0" borderId="0"/>
    <xf numFmtId="171" fontId="35" fillId="0" borderId="0"/>
    <xf numFmtId="171" fontId="35" fillId="0" borderId="0"/>
    <xf numFmtId="171" fontId="35" fillId="0" borderId="0"/>
    <xf numFmtId="171" fontId="35" fillId="0" borderId="0"/>
    <xf numFmtId="171" fontId="35" fillId="0" borderId="0"/>
    <xf numFmtId="0" fontId="35" fillId="0" borderId="0"/>
    <xf numFmtId="164" fontId="16" fillId="8" borderId="8" applyNumberFormat="0" applyFont="0" applyAlignment="0" applyProtection="0"/>
    <xf numFmtId="171" fontId="49" fillId="55" borderId="27" applyNumberFormat="0" applyFont="0" applyAlignment="0" applyProtection="0"/>
    <xf numFmtId="171" fontId="16" fillId="8" borderId="8" applyNumberFormat="0" applyFont="0" applyAlignment="0" applyProtection="0"/>
    <xf numFmtId="0" fontId="49" fillId="55" borderId="27" applyNumberFormat="0" applyFont="0" applyAlignment="0" applyProtection="0"/>
    <xf numFmtId="164" fontId="16" fillId="8" borderId="8" applyNumberFormat="0" applyFont="0" applyAlignment="0" applyProtection="0"/>
    <xf numFmtId="171" fontId="49" fillId="55" borderId="27" applyNumberFormat="0" applyFont="0" applyAlignment="0" applyProtection="0"/>
    <xf numFmtId="171" fontId="16" fillId="8" borderId="8" applyNumberFormat="0" applyFont="0" applyAlignment="0" applyProtection="0"/>
    <xf numFmtId="0" fontId="49" fillId="55" borderId="27" applyNumberFormat="0" applyFont="0" applyAlignment="0" applyProtection="0"/>
    <xf numFmtId="164" fontId="16" fillId="8" borderId="8" applyNumberFormat="0" applyFont="0" applyAlignment="0" applyProtection="0"/>
    <xf numFmtId="171" fontId="49" fillId="55" borderId="27" applyNumberFormat="0" applyFont="0" applyAlignment="0" applyProtection="0"/>
    <xf numFmtId="171" fontId="16" fillId="8" borderId="8" applyNumberFormat="0" applyFont="0" applyAlignment="0" applyProtection="0"/>
    <xf numFmtId="0" fontId="49" fillId="55" borderId="27" applyNumberFormat="0" applyFont="0" applyAlignment="0" applyProtection="0"/>
    <xf numFmtId="171" fontId="49" fillId="55" borderId="27" applyNumberFormat="0" applyFont="0" applyAlignment="0" applyProtection="0"/>
    <xf numFmtId="171" fontId="49" fillId="55" borderId="27" applyNumberFormat="0" applyFont="0" applyAlignment="0" applyProtection="0"/>
    <xf numFmtId="171" fontId="49" fillId="55" borderId="27" applyNumberFormat="0" applyFont="0" applyAlignment="0" applyProtection="0"/>
    <xf numFmtId="171" fontId="49" fillId="55" borderId="27" applyNumberFormat="0" applyFont="0" applyAlignment="0" applyProtection="0"/>
    <xf numFmtId="0" fontId="56" fillId="55" borderId="27" applyNumberFormat="0" applyFont="0" applyAlignment="0" applyProtection="0"/>
    <xf numFmtId="164" fontId="26" fillId="6" borderId="5" applyNumberFormat="0" applyAlignment="0" applyProtection="0"/>
    <xf numFmtId="171" fontId="68" fillId="52" borderId="28" applyNumberFormat="0" applyAlignment="0" applyProtection="0"/>
    <xf numFmtId="171" fontId="26" fillId="6" borderId="5" applyNumberFormat="0" applyAlignment="0" applyProtection="0"/>
    <xf numFmtId="0" fontId="68" fillId="52" borderId="28" applyNumberFormat="0" applyAlignment="0" applyProtection="0"/>
    <xf numFmtId="164" fontId="26" fillId="6" borderId="5" applyNumberFormat="0" applyAlignment="0" applyProtection="0"/>
    <xf numFmtId="171" fontId="68" fillId="52" borderId="28" applyNumberFormat="0" applyAlignment="0" applyProtection="0"/>
    <xf numFmtId="171" fontId="26" fillId="6" borderId="5" applyNumberFormat="0" applyAlignment="0" applyProtection="0"/>
    <xf numFmtId="0" fontId="68" fillId="52" borderId="28" applyNumberFormat="0" applyAlignment="0" applyProtection="0"/>
    <xf numFmtId="164" fontId="26" fillId="6" borderId="5" applyNumberFormat="0" applyAlignment="0" applyProtection="0"/>
    <xf numFmtId="171" fontId="26" fillId="6" borderId="5" applyNumberFormat="0" applyAlignment="0" applyProtection="0"/>
    <xf numFmtId="171" fontId="26" fillId="6" borderId="5" applyNumberFormat="0" applyAlignment="0" applyProtection="0"/>
    <xf numFmtId="0" fontId="68" fillId="52" borderId="28" applyNumberFormat="0" applyAlignment="0" applyProtection="0"/>
    <xf numFmtId="171" fontId="68" fillId="52" borderId="28" applyNumberFormat="0" applyAlignment="0" applyProtection="0"/>
    <xf numFmtId="171" fontId="68" fillId="52" borderId="28" applyNumberFormat="0" applyAlignment="0" applyProtection="0"/>
    <xf numFmtId="0" fontId="68" fillId="52" borderId="2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56" fillId="0" borderId="0" applyFont="0" applyFill="0" applyBorder="0" applyAlignment="0" applyProtection="0"/>
    <xf numFmtId="9" fontId="16" fillId="0" borderId="0" applyFont="0" applyFill="0" applyBorder="0" applyAlignment="0" applyProtection="0"/>
    <xf numFmtId="9" fontId="5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4" fontId="18" fillId="0" borderId="0" applyNumberFormat="0" applyFill="0" applyBorder="0" applyAlignment="0" applyProtection="0"/>
    <xf numFmtId="171" fontId="69" fillId="0" borderId="0" applyNumberFormat="0" applyFill="0" applyBorder="0" applyAlignment="0" applyProtection="0"/>
    <xf numFmtId="171" fontId="18" fillId="0" borderId="0" applyNumberFormat="0" applyFill="0" applyBorder="0" applyAlignment="0" applyProtection="0"/>
    <xf numFmtId="0" fontId="69" fillId="0" borderId="0" applyNumberFormat="0" applyFill="0" applyBorder="0" applyAlignment="0" applyProtection="0"/>
    <xf numFmtId="164" fontId="18" fillId="0" borderId="0" applyNumberFormat="0" applyFill="0" applyBorder="0" applyAlignment="0" applyProtection="0"/>
    <xf numFmtId="171" fontId="69" fillId="0" borderId="0" applyNumberFormat="0" applyFill="0" applyBorder="0" applyAlignment="0" applyProtection="0"/>
    <xf numFmtId="171" fontId="18" fillId="0" borderId="0" applyNumberFormat="0" applyFill="0" applyBorder="0" applyAlignment="0" applyProtection="0"/>
    <xf numFmtId="0" fontId="69" fillId="0" borderId="0" applyNumberFormat="0" applyFill="0" applyBorder="0" applyAlignment="0" applyProtection="0"/>
    <xf numFmtId="164" fontId="18" fillId="0" borderId="0" applyNumberFormat="0" applyFill="0" applyBorder="0" applyAlignment="0" applyProtection="0"/>
    <xf numFmtId="171" fontId="18" fillId="0" borderId="0" applyNumberFormat="0" applyFill="0" applyBorder="0" applyAlignment="0" applyProtection="0"/>
    <xf numFmtId="171" fontId="18" fillId="0" borderId="0" applyNumberFormat="0" applyFill="0" applyBorder="0" applyAlignment="0" applyProtection="0"/>
    <xf numFmtId="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69" fillId="0" borderId="0" applyNumberFormat="0" applyFill="0" applyBorder="0" applyAlignment="0" applyProtection="0"/>
    <xf numFmtId="164" fontId="32" fillId="0" borderId="9" applyNumberFormat="0" applyFill="0" applyAlignment="0" applyProtection="0"/>
    <xf numFmtId="171" fontId="70" fillId="0" borderId="29" applyNumberFormat="0" applyFill="0" applyAlignment="0" applyProtection="0"/>
    <xf numFmtId="171" fontId="32" fillId="0" borderId="9" applyNumberFormat="0" applyFill="0" applyAlignment="0" applyProtection="0"/>
    <xf numFmtId="0" fontId="70" fillId="0" borderId="29" applyNumberFormat="0" applyFill="0" applyAlignment="0" applyProtection="0"/>
    <xf numFmtId="164" fontId="32" fillId="0" borderId="9" applyNumberFormat="0" applyFill="0" applyAlignment="0" applyProtection="0"/>
    <xf numFmtId="171" fontId="70" fillId="0" borderId="29" applyNumberFormat="0" applyFill="0" applyAlignment="0" applyProtection="0"/>
    <xf numFmtId="171" fontId="32" fillId="0" borderId="9" applyNumberFormat="0" applyFill="0" applyAlignment="0" applyProtection="0"/>
    <xf numFmtId="0" fontId="70" fillId="0" borderId="29" applyNumberFormat="0" applyFill="0" applyAlignment="0" applyProtection="0"/>
    <xf numFmtId="164" fontId="32" fillId="0" borderId="9" applyNumberFormat="0" applyFill="0" applyAlignment="0" applyProtection="0"/>
    <xf numFmtId="171" fontId="32" fillId="0" borderId="9" applyNumberFormat="0" applyFill="0" applyAlignment="0" applyProtection="0"/>
    <xf numFmtId="171" fontId="32" fillId="0" borderId="9" applyNumberFormat="0" applyFill="0" applyAlignment="0" applyProtection="0"/>
    <xf numFmtId="0" fontId="70" fillId="0" borderId="29" applyNumberFormat="0" applyFill="0" applyAlignment="0" applyProtection="0"/>
    <xf numFmtId="171" fontId="70" fillId="0" borderId="29" applyNumberFormat="0" applyFill="0" applyAlignment="0" applyProtection="0"/>
    <xf numFmtId="171" fontId="70" fillId="0" borderId="29" applyNumberFormat="0" applyFill="0" applyAlignment="0" applyProtection="0"/>
    <xf numFmtId="0" fontId="70" fillId="0" borderId="29" applyNumberFormat="0" applyFill="0" applyAlignment="0" applyProtection="0"/>
    <xf numFmtId="164" fontId="30" fillId="0" borderId="0" applyNumberFormat="0" applyFill="0" applyBorder="0" applyAlignment="0" applyProtection="0"/>
    <xf numFmtId="171" fontId="71" fillId="0" borderId="0" applyNumberFormat="0" applyFill="0" applyBorder="0" applyAlignment="0" applyProtection="0"/>
    <xf numFmtId="171" fontId="30" fillId="0" borderId="0" applyNumberFormat="0" applyFill="0" applyBorder="0" applyAlignment="0" applyProtection="0"/>
    <xf numFmtId="0" fontId="71" fillId="0" borderId="0" applyNumberFormat="0" applyFill="0" applyBorder="0" applyAlignment="0" applyProtection="0"/>
    <xf numFmtId="164" fontId="30" fillId="0" borderId="0" applyNumberFormat="0" applyFill="0" applyBorder="0" applyAlignment="0" applyProtection="0"/>
    <xf numFmtId="171" fontId="71" fillId="0" borderId="0" applyNumberFormat="0" applyFill="0" applyBorder="0" applyAlignment="0" applyProtection="0"/>
    <xf numFmtId="171" fontId="30" fillId="0" borderId="0" applyNumberFormat="0" applyFill="0" applyBorder="0" applyAlignment="0" applyProtection="0"/>
    <xf numFmtId="0" fontId="71" fillId="0" borderId="0" applyNumberFormat="0" applyFill="0" applyBorder="0" applyAlignment="0" applyProtection="0"/>
    <xf numFmtId="164" fontId="30" fillId="0" borderId="0" applyNumberFormat="0" applyFill="0" applyBorder="0" applyAlignment="0" applyProtection="0"/>
    <xf numFmtId="171" fontId="30" fillId="0" borderId="0" applyNumberFormat="0" applyFill="0" applyBorder="0" applyAlignment="0" applyProtection="0"/>
    <xf numFmtId="171" fontId="30" fillId="0" borderId="0" applyNumberFormat="0" applyFill="0" applyBorder="0" applyAlignment="0" applyProtection="0"/>
    <xf numFmtId="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71" fillId="0" borderId="0" applyNumberFormat="0" applyFill="0" applyBorder="0" applyAlignment="0" applyProtection="0"/>
    <xf numFmtId="0" fontId="34" fillId="0" borderId="0"/>
    <xf numFmtId="0" fontId="34"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34" fillId="0" borderId="0"/>
    <xf numFmtId="9"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56" fillId="0" borderId="13" applyNumberFormat="0" applyFont="0" applyBorder="0" applyAlignment="0" applyProtection="0">
      <alignment horizontal="left"/>
    </xf>
    <xf numFmtId="0" fontId="84" fillId="56" borderId="13" applyNumberFormat="0" applyFont="0" applyBorder="0" applyAlignment="0" applyProtection="0">
      <alignment horizontal="center"/>
    </xf>
    <xf numFmtId="0" fontId="19" fillId="0" borderId="1" applyNumberFormat="0" applyFill="0" applyAlignment="0" applyProtection="0"/>
    <xf numFmtId="0" fontId="20" fillId="0" borderId="2" applyNumberFormat="0" applyFill="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35" fillId="0" borderId="0" applyFont="0" applyFill="0" applyBorder="0" applyAlignment="0" applyProtection="0"/>
    <xf numFmtId="0" fontId="4" fillId="0" borderId="0"/>
    <xf numFmtId="0" fontId="3" fillId="0" borderId="0"/>
    <xf numFmtId="164" fontId="34"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500">
    <xf numFmtId="164" fontId="0" fillId="0" borderId="0" xfId="0"/>
    <xf numFmtId="37" fontId="36" fillId="0" borderId="0" xfId="5" applyNumberFormat="1" applyFont="1" applyFill="1" applyAlignment="1">
      <alignment horizontal="center"/>
    </xf>
    <xf numFmtId="37" fontId="37" fillId="0" borderId="0" xfId="3" applyNumberFormat="1" applyFont="1" applyFill="1"/>
    <xf numFmtId="14" fontId="37" fillId="0" borderId="0" xfId="7" applyNumberFormat="1" applyFont="1" applyFill="1" applyBorder="1" applyAlignment="1">
      <alignment horizontal="center"/>
    </xf>
    <xf numFmtId="170" fontId="37" fillId="0" borderId="0" xfId="3" applyNumberFormat="1" applyFont="1" applyFill="1" applyBorder="1" applyAlignment="1">
      <alignment horizontal="center"/>
    </xf>
    <xf numFmtId="37" fontId="37" fillId="0" borderId="10" xfId="7" applyNumberFormat="1" applyFont="1" applyFill="1" applyBorder="1" applyAlignment="1">
      <alignment horizontal="center"/>
    </xf>
    <xf numFmtId="37" fontId="37" fillId="0" borderId="0" xfId="7" applyNumberFormat="1" applyFont="1" applyFill="1" applyBorder="1"/>
    <xf numFmtId="164" fontId="40" fillId="0" borderId="0" xfId="0" applyFont="1" applyFill="1"/>
    <xf numFmtId="164" fontId="41" fillId="0" borderId="0" xfId="0" applyFont="1" applyFill="1"/>
    <xf numFmtId="169" fontId="37" fillId="0" borderId="0" xfId="8" applyNumberFormat="1" applyFont="1" applyFill="1" applyBorder="1"/>
    <xf numFmtId="169" fontId="37" fillId="0" borderId="11" xfId="8" applyNumberFormat="1" applyFont="1" applyFill="1" applyBorder="1"/>
    <xf numFmtId="169" fontId="37" fillId="0" borderId="0" xfId="8" applyNumberFormat="1" applyFont="1" applyFill="1"/>
    <xf numFmtId="37" fontId="37" fillId="0" borderId="0" xfId="3" applyNumberFormat="1" applyFont="1" applyFill="1" applyBorder="1"/>
    <xf numFmtId="39" fontId="37" fillId="0" borderId="16" xfId="7" applyNumberFormat="1" applyFont="1" applyFill="1" applyBorder="1"/>
    <xf numFmtId="37" fontId="36" fillId="0" borderId="0" xfId="3" applyNumberFormat="1" applyFont="1" applyFill="1" applyBorder="1"/>
    <xf numFmtId="10" fontId="37" fillId="0" borderId="17" xfId="3" applyNumberFormat="1" applyFont="1" applyFill="1" applyBorder="1"/>
    <xf numFmtId="164" fontId="37" fillId="0" borderId="0" xfId="7" applyFont="1" applyFill="1"/>
    <xf numFmtId="39" fontId="37" fillId="0" borderId="18" xfId="7" applyNumberFormat="1" applyFont="1" applyFill="1" applyBorder="1"/>
    <xf numFmtId="37" fontId="37" fillId="0" borderId="10" xfId="3" applyNumberFormat="1" applyFont="1" applyFill="1" applyBorder="1"/>
    <xf numFmtId="37" fontId="37" fillId="0" borderId="19" xfId="3" applyNumberFormat="1" applyFont="1" applyFill="1" applyBorder="1"/>
    <xf numFmtId="37" fontId="36" fillId="0" borderId="0" xfId="3" applyNumberFormat="1" applyFont="1" applyFill="1"/>
    <xf numFmtId="172" fontId="42" fillId="0" borderId="0" xfId="10" applyNumberFormat="1" applyFont="1" applyFill="1" applyAlignment="1">
      <alignment horizontal="left"/>
    </xf>
    <xf numFmtId="172" fontId="36" fillId="0" borderId="0" xfId="11" applyNumberFormat="1" applyFont="1" applyFill="1" applyAlignment="1">
      <alignment horizontal="left"/>
    </xf>
    <xf numFmtId="173" fontId="36" fillId="0" borderId="0" xfId="11" applyNumberFormat="1" applyFont="1" applyFill="1" applyAlignment="1">
      <alignment horizontal="center"/>
    </xf>
    <xf numFmtId="171" fontId="42" fillId="0" borderId="0" xfId="10" applyFont="1" applyFill="1" applyAlignment="1">
      <alignment horizontal="center"/>
    </xf>
    <xf numFmtId="1" fontId="42" fillId="0" borderId="0" xfId="10" applyNumberFormat="1" applyFont="1" applyFill="1" applyAlignment="1">
      <alignment horizontal="center"/>
    </xf>
    <xf numFmtId="10" fontId="42" fillId="0" borderId="0" xfId="10" applyNumberFormat="1" applyFont="1" applyFill="1" applyAlignment="1">
      <alignment horizontal="center"/>
    </xf>
    <xf numFmtId="172" fontId="42" fillId="0" borderId="10" xfId="10" applyNumberFormat="1" applyFont="1" applyFill="1" applyBorder="1" applyAlignment="1">
      <alignment horizontal="center" wrapText="1"/>
    </xf>
    <xf numFmtId="171" fontId="42" fillId="0" borderId="10" xfId="10" applyFont="1" applyFill="1" applyBorder="1" applyAlignment="1">
      <alignment horizontal="center" wrapText="1"/>
    </xf>
    <xf numFmtId="1" fontId="42" fillId="0" borderId="10" xfId="10" applyNumberFormat="1" applyFont="1" applyFill="1" applyBorder="1" applyAlignment="1">
      <alignment horizontal="center" wrapText="1"/>
    </xf>
    <xf numFmtId="10" fontId="42" fillId="0" borderId="10" xfId="10" applyNumberFormat="1" applyFont="1" applyFill="1" applyBorder="1" applyAlignment="1">
      <alignment horizontal="center" wrapText="1"/>
    </xf>
    <xf numFmtId="0" fontId="37" fillId="0" borderId="0" xfId="11" applyNumberFormat="1" applyFont="1" applyFill="1"/>
    <xf numFmtId="171" fontId="43" fillId="0" borderId="0" xfId="10" applyFont="1" applyFill="1" applyBorder="1"/>
    <xf numFmtId="43" fontId="43" fillId="0" borderId="0" xfId="1" applyFont="1" applyFill="1" applyBorder="1"/>
    <xf numFmtId="10" fontId="37" fillId="0" borderId="0" xfId="6" applyNumberFormat="1" applyFont="1" applyFill="1" applyBorder="1"/>
    <xf numFmtId="0" fontId="43" fillId="0" borderId="0" xfId="15" applyNumberFormat="1" applyFont="1" applyFill="1" applyBorder="1" applyAlignment="1">
      <alignment horizontal="center"/>
    </xf>
    <xf numFmtId="164" fontId="43" fillId="0" borderId="0" xfId="15" applyFont="1" applyFill="1" applyBorder="1"/>
    <xf numFmtId="169" fontId="37" fillId="0" borderId="0" xfId="16" applyNumberFormat="1" applyFont="1" applyFill="1"/>
    <xf numFmtId="169" fontId="43" fillId="0" borderId="0" xfId="15" applyNumberFormat="1" applyFont="1" applyFill="1"/>
    <xf numFmtId="164" fontId="43" fillId="0" borderId="0" xfId="15" applyFont="1" applyFill="1"/>
    <xf numFmtId="43" fontId="43" fillId="0" borderId="0" xfId="15" applyNumberFormat="1" applyFont="1" applyFill="1"/>
    <xf numFmtId="164" fontId="43" fillId="0" borderId="0" xfId="15" applyFont="1" applyFill="1" applyBorder="1" applyAlignment="1">
      <alignment horizontal="center"/>
    </xf>
    <xf numFmtId="164" fontId="43" fillId="0" borderId="0" xfId="15" applyFont="1" applyFill="1" applyBorder="1" applyAlignment="1">
      <alignment horizontal="left" indent="1"/>
    </xf>
    <xf numFmtId="169" fontId="37" fillId="0" borderId="20" xfId="16" applyNumberFormat="1" applyFont="1" applyFill="1" applyBorder="1"/>
    <xf numFmtId="169" fontId="37" fillId="0" borderId="0" xfId="16" applyNumberFormat="1" applyFont="1" applyFill="1" applyBorder="1"/>
    <xf numFmtId="164" fontId="37" fillId="0" borderId="0" xfId="15" applyFont="1" applyFill="1"/>
    <xf numFmtId="164" fontId="45" fillId="0" borderId="0" xfId="15" applyFont="1" applyFill="1"/>
    <xf numFmtId="43" fontId="45" fillId="0" borderId="0" xfId="15" applyNumberFormat="1" applyFont="1" applyFill="1"/>
    <xf numFmtId="164" fontId="43" fillId="0" borderId="0" xfId="15" applyFont="1" applyFill="1" applyAlignment="1">
      <alignment horizontal="left"/>
    </xf>
    <xf numFmtId="164" fontId="37" fillId="0" borderId="0" xfId="0" applyFont="1" applyFill="1" applyAlignment="1">
      <alignment horizontal="right"/>
    </xf>
    <xf numFmtId="164" fontId="37" fillId="0" borderId="0" xfId="0" applyFont="1" applyFill="1" applyAlignment="1">
      <alignment horizontal="left"/>
    </xf>
    <xf numFmtId="37" fontId="36" fillId="0" borderId="0" xfId="18" applyNumberFormat="1" applyFont="1" applyFill="1"/>
    <xf numFmtId="37" fontId="37" fillId="0" borderId="0" xfId="19" applyNumberFormat="1" applyFont="1" applyFill="1" applyBorder="1"/>
    <xf numFmtId="37" fontId="37" fillId="0" borderId="0" xfId="19" applyNumberFormat="1" applyFont="1" applyFill="1" applyAlignment="1">
      <alignment horizontal="center"/>
    </xf>
    <xf numFmtId="37" fontId="37" fillId="0" borderId="0" xfId="20" applyNumberFormat="1" applyFont="1" applyFill="1" applyAlignment="1">
      <alignment horizontal="center"/>
    </xf>
    <xf numFmtId="0" fontId="37" fillId="0" borderId="0" xfId="21" applyFont="1"/>
    <xf numFmtId="37" fontId="36" fillId="0" borderId="0" xfId="19" applyNumberFormat="1" applyFont="1" applyFill="1"/>
    <xf numFmtId="37" fontId="36" fillId="0" borderId="0" xfId="19" applyNumberFormat="1" applyFont="1" applyFill="1" applyBorder="1"/>
    <xf numFmtId="164" fontId="36" fillId="0" borderId="0" xfId="22" applyFont="1" applyFill="1"/>
    <xf numFmtId="169" fontId="36" fillId="0" borderId="0" xfId="23" applyNumberFormat="1" applyFont="1" applyFill="1" applyBorder="1" applyAlignment="1">
      <alignment horizontal="center"/>
    </xf>
    <xf numFmtId="37" fontId="36" fillId="0" borderId="0" xfId="19" applyNumberFormat="1" applyFont="1" applyFill="1" applyAlignment="1">
      <alignment horizontal="center"/>
    </xf>
    <xf numFmtId="14" fontId="36" fillId="0" borderId="0" xfId="19" applyNumberFormat="1" applyFont="1" applyFill="1" applyAlignment="1">
      <alignment horizontal="center"/>
    </xf>
    <xf numFmtId="37" fontId="36" fillId="0" borderId="0" xfId="20" applyNumberFormat="1" applyFont="1" applyFill="1" applyBorder="1" applyAlignment="1">
      <alignment horizontal="center"/>
    </xf>
    <xf numFmtId="37" fontId="36" fillId="0" borderId="0" xfId="20" applyNumberFormat="1" applyFont="1" applyFill="1" applyAlignment="1">
      <alignment horizontal="center"/>
    </xf>
    <xf numFmtId="164" fontId="36" fillId="0" borderId="0" xfId="24" applyFont="1" applyFill="1"/>
    <xf numFmtId="169" fontId="36" fillId="0" borderId="0" xfId="23" applyNumberFormat="1" applyFont="1" applyFill="1" applyAlignment="1">
      <alignment horizontal="center"/>
    </xf>
    <xf numFmtId="164" fontId="36" fillId="0" borderId="0" xfId="24" applyFont="1" applyFill="1" applyAlignment="1">
      <alignment horizontal="center"/>
    </xf>
    <xf numFmtId="37" fontId="36" fillId="0" borderId="10" xfId="19" applyNumberFormat="1" applyFont="1" applyFill="1" applyBorder="1"/>
    <xf numFmtId="164" fontId="36" fillId="0" borderId="10" xfId="24" applyFont="1" applyFill="1" applyBorder="1"/>
    <xf numFmtId="164" fontId="36" fillId="0" borderId="0" xfId="22" applyFont="1" applyFill="1" applyBorder="1"/>
    <xf numFmtId="169" fontId="36" fillId="0" borderId="10" xfId="23" applyNumberFormat="1" applyFont="1" applyFill="1" applyBorder="1" applyAlignment="1">
      <alignment horizontal="center"/>
    </xf>
    <xf numFmtId="169" fontId="36" fillId="0" borderId="10" xfId="23" quotePrefix="1" applyNumberFormat="1" applyFont="1" applyFill="1" applyBorder="1" applyAlignment="1">
      <alignment horizontal="center"/>
    </xf>
    <xf numFmtId="37" fontId="36" fillId="0" borderId="10" xfId="19" applyNumberFormat="1" applyFont="1" applyFill="1" applyBorder="1" applyAlignment="1">
      <alignment horizontal="center"/>
    </xf>
    <xf numFmtId="164" fontId="37" fillId="0" borderId="0" xfId="25" applyFont="1" applyFill="1" applyBorder="1" applyAlignment="1">
      <alignment horizontal="center"/>
    </xf>
    <xf numFmtId="164" fontId="37" fillId="0" borderId="0" xfId="25" applyFont="1" applyFill="1" applyBorder="1"/>
    <xf numFmtId="169" fontId="37" fillId="0" borderId="0" xfId="23" applyNumberFormat="1" applyFont="1" applyFill="1" applyBorder="1" applyAlignment="1">
      <alignment horizontal="center"/>
    </xf>
    <xf numFmtId="37" fontId="37" fillId="0" borderId="0" xfId="19" applyNumberFormat="1" applyFont="1" applyFill="1" applyBorder="1" applyAlignment="1">
      <alignment horizontal="center"/>
    </xf>
    <xf numFmtId="164" fontId="37" fillId="0" borderId="0" xfId="25" applyFont="1" applyBorder="1"/>
    <xf numFmtId="164" fontId="37" fillId="0" borderId="0" xfId="24" applyNumberFormat="1" applyFont="1" applyFill="1" applyBorder="1"/>
    <xf numFmtId="0" fontId="37" fillId="0" borderId="0" xfId="26" applyNumberFormat="1" applyFont="1" applyFill="1"/>
    <xf numFmtId="164" fontId="37" fillId="0" borderId="0" xfId="22" applyFont="1" applyFill="1" applyBorder="1"/>
    <xf numFmtId="169" fontId="37" fillId="0" borderId="0" xfId="23" applyNumberFormat="1" applyFont="1" applyFill="1" applyBorder="1"/>
    <xf numFmtId="43" fontId="37" fillId="0" borderId="0" xfId="27" applyFont="1" applyFill="1" applyBorder="1"/>
    <xf numFmtId="169" fontId="37" fillId="0" borderId="0" xfId="27" applyNumberFormat="1" applyFont="1" applyFill="1" applyBorder="1"/>
    <xf numFmtId="43" fontId="37" fillId="0" borderId="0" xfId="1" applyFont="1" applyFill="1" applyBorder="1" applyAlignment="1">
      <alignment horizontal="right"/>
    </xf>
    <xf numFmtId="164" fontId="37" fillId="0" borderId="0" xfId="24" applyFont="1" applyFill="1" applyAlignment="1">
      <alignment horizontal="right"/>
    </xf>
    <xf numFmtId="164" fontId="37" fillId="0" borderId="0" xfId="24" applyFont="1" applyFill="1" applyBorder="1"/>
    <xf numFmtId="164" fontId="37" fillId="0" borderId="0" xfId="25" applyNumberFormat="1" applyFont="1" applyFill="1"/>
    <xf numFmtId="164" fontId="37" fillId="0" borderId="0" xfId="25" applyFont="1" applyFill="1"/>
    <xf numFmtId="164" fontId="36" fillId="0" borderId="0" xfId="25" applyFont="1" applyFill="1"/>
    <xf numFmtId="164" fontId="37" fillId="0" borderId="0" xfId="25" applyNumberFormat="1" applyFont="1" applyFill="1" applyBorder="1" applyAlignment="1">
      <alignment wrapText="1"/>
    </xf>
    <xf numFmtId="10" fontId="37" fillId="0" borderId="0" xfId="29" applyNumberFormat="1" applyFont="1" applyFill="1" applyBorder="1"/>
    <xf numFmtId="169" fontId="36" fillId="0" borderId="0" xfId="23" applyNumberFormat="1" applyFont="1" applyFill="1" applyBorder="1"/>
    <xf numFmtId="164" fontId="36" fillId="0" borderId="0" xfId="0" applyNumberFormat="1" applyFont="1" applyFill="1" applyAlignment="1">
      <alignment vertical="center"/>
    </xf>
    <xf numFmtId="164" fontId="37" fillId="0" borderId="0" xfId="0" applyFont="1" applyFill="1" applyAlignment="1">
      <alignment vertical="center"/>
    </xf>
    <xf numFmtId="164" fontId="37" fillId="0" borderId="0" xfId="0" applyFont="1" applyFill="1" applyAlignment="1">
      <alignment horizontal="left" vertical="center"/>
    </xf>
    <xf numFmtId="164" fontId="36" fillId="0" borderId="0" xfId="0" applyFont="1" applyFill="1" applyAlignment="1">
      <alignment vertical="center"/>
    </xf>
    <xf numFmtId="164" fontId="37" fillId="0" borderId="0" xfId="0" applyFont="1" applyFill="1" applyAlignment="1">
      <alignment horizontal="left" vertical="center" indent="1"/>
    </xf>
    <xf numFmtId="169" fontId="37" fillId="0" borderId="0" xfId="1" applyNumberFormat="1" applyFont="1" applyFill="1" applyBorder="1" applyAlignment="1">
      <alignment horizontal="right" vertical="center"/>
    </xf>
    <xf numFmtId="10" fontId="37" fillId="0" borderId="0" xfId="6" applyNumberFormat="1" applyFont="1" applyFill="1" applyAlignment="1">
      <alignment vertical="center"/>
    </xf>
    <xf numFmtId="9" fontId="37" fillId="0" borderId="0" xfId="6" applyFont="1" applyFill="1" applyAlignment="1">
      <alignment vertical="center"/>
    </xf>
    <xf numFmtId="169" fontId="37" fillId="0" borderId="33" xfId="1" applyNumberFormat="1" applyFont="1" applyFill="1" applyBorder="1" applyAlignment="1">
      <alignment horizontal="right" vertical="center"/>
    </xf>
    <xf numFmtId="164" fontId="37" fillId="0" borderId="0" xfId="0" applyFont="1" applyFill="1" applyAlignment="1">
      <alignment horizontal="right" vertical="center"/>
    </xf>
    <xf numFmtId="10" fontId="37" fillId="0" borderId="0" xfId="0" applyNumberFormat="1" applyFont="1" applyFill="1" applyAlignment="1">
      <alignment vertical="center"/>
    </xf>
    <xf numFmtId="169" fontId="37" fillId="0" borderId="0" xfId="1" applyNumberFormat="1" applyFont="1" applyFill="1" applyAlignment="1">
      <alignment horizontal="right" vertical="center"/>
    </xf>
    <xf numFmtId="43" fontId="37" fillId="0" borderId="0" xfId="1" applyFont="1" applyFill="1" applyAlignment="1">
      <alignment vertical="center"/>
    </xf>
    <xf numFmtId="10" fontId="37" fillId="0" borderId="0" xfId="2" applyNumberFormat="1" applyFont="1" applyFill="1" applyAlignment="1">
      <alignment vertical="center"/>
    </xf>
    <xf numFmtId="43" fontId="43" fillId="0" borderId="33" xfId="1" applyFont="1" applyFill="1" applyBorder="1"/>
    <xf numFmtId="173" fontId="36" fillId="0" borderId="0" xfId="11" applyNumberFormat="1" applyFont="1" applyFill="1" applyAlignment="1">
      <alignment horizontal="left"/>
    </xf>
    <xf numFmtId="10" fontId="36" fillId="0" borderId="0" xfId="6" applyNumberFormat="1" applyFont="1" applyFill="1" applyBorder="1"/>
    <xf numFmtId="37" fontId="42" fillId="0" borderId="0" xfId="17" applyNumberFormat="1" applyFont="1"/>
    <xf numFmtId="39" fontId="37" fillId="0" borderId="0" xfId="3" applyNumberFormat="1" applyFont="1" applyFill="1" applyBorder="1" applyAlignment="1">
      <alignment horizontal="right"/>
    </xf>
    <xf numFmtId="169" fontId="37" fillId="0" borderId="0" xfId="8" applyNumberFormat="1" applyFont="1" applyFill="1" applyAlignment="1">
      <alignment horizontal="right"/>
    </xf>
    <xf numFmtId="10" fontId="42" fillId="0" borderId="0" xfId="10" applyNumberFormat="1" applyFont="1" applyFill="1" applyAlignment="1">
      <alignment horizontal="right"/>
    </xf>
    <xf numFmtId="0" fontId="15" fillId="0" borderId="0" xfId="820" applyFont="1"/>
    <xf numFmtId="37" fontId="75" fillId="0" borderId="0" xfId="1060" applyNumberFormat="1" applyFont="1" applyFill="1"/>
    <xf numFmtId="37" fontId="76" fillId="0" borderId="0" xfId="1060" applyNumberFormat="1" applyFont="1" applyFill="1"/>
    <xf numFmtId="37" fontId="76" fillId="0" borderId="0" xfId="1061" applyNumberFormat="1" applyFont="1" applyFill="1" applyAlignment="1">
      <alignment horizontal="center"/>
    </xf>
    <xf numFmtId="43" fontId="76" fillId="0" borderId="0" xfId="1063" applyFont="1" applyFill="1"/>
    <xf numFmtId="10" fontId="76" fillId="0" borderId="0" xfId="6" applyNumberFormat="1" applyFont="1" applyFill="1"/>
    <xf numFmtId="9" fontId="76" fillId="0" borderId="0" xfId="6" applyFont="1" applyFill="1"/>
    <xf numFmtId="37" fontId="76" fillId="0" borderId="0" xfId="1060" applyNumberFormat="1" applyFont="1" applyFill="1" applyBorder="1"/>
    <xf numFmtId="165" fontId="75" fillId="0" borderId="0" xfId="1060" applyNumberFormat="1" applyFont="1" applyFill="1"/>
    <xf numFmtId="166" fontId="76" fillId="0" borderId="0" xfId="1064" applyNumberFormat="1" applyFont="1" applyFill="1"/>
    <xf numFmtId="169" fontId="76" fillId="0" borderId="0" xfId="6" applyNumberFormat="1" applyFont="1" applyFill="1" applyBorder="1"/>
    <xf numFmtId="37" fontId="76" fillId="0" borderId="0" xfId="1065" applyNumberFormat="1" applyFont="1" applyFill="1" applyBorder="1" applyAlignment="1">
      <alignment horizontal="center"/>
    </xf>
    <xf numFmtId="168" fontId="76" fillId="0" borderId="0" xfId="1060" applyNumberFormat="1" applyFont="1" applyFill="1"/>
    <xf numFmtId="14" fontId="76" fillId="0" borderId="0" xfId="1060" quotePrefix="1" applyNumberFormat="1" applyFont="1" applyFill="1" applyBorder="1" applyAlignment="1">
      <alignment horizontal="center"/>
    </xf>
    <xf numFmtId="37" fontId="76" fillId="0" borderId="0" xfId="1060" applyNumberFormat="1" applyFont="1" applyFill="1" applyBorder="1" applyAlignment="1">
      <alignment horizontal="center"/>
    </xf>
    <xf numFmtId="37" fontId="75" fillId="0" borderId="0" xfId="1060" applyNumberFormat="1" applyFont="1" applyFill="1" applyBorder="1"/>
    <xf numFmtId="37" fontId="76" fillId="0" borderId="0" xfId="1060" applyNumberFormat="1" applyFont="1" applyFill="1" applyAlignment="1">
      <alignment horizontal="center"/>
    </xf>
    <xf numFmtId="37" fontId="76" fillId="0" borderId="0" xfId="1065" applyNumberFormat="1" applyFont="1" applyFill="1" applyBorder="1"/>
    <xf numFmtId="169" fontId="76" fillId="0" borderId="12" xfId="8" applyNumberFormat="1" applyFont="1" applyFill="1" applyBorder="1"/>
    <xf numFmtId="169" fontId="76" fillId="0" borderId="0" xfId="8" applyNumberFormat="1" applyFont="1" applyFill="1"/>
    <xf numFmtId="169" fontId="75" fillId="0" borderId="11" xfId="8" applyNumberFormat="1" applyFont="1" applyFill="1" applyBorder="1"/>
    <xf numFmtId="169" fontId="76" fillId="0" borderId="11" xfId="8" applyNumberFormat="1" applyFont="1" applyFill="1" applyBorder="1"/>
    <xf numFmtId="169" fontId="76" fillId="0" borderId="0" xfId="8" applyNumberFormat="1" applyFont="1" applyFill="1" applyBorder="1"/>
    <xf numFmtId="37" fontId="36" fillId="0" borderId="0" xfId="3" applyNumberFormat="1" applyFont="1" applyFill="1" applyAlignment="1">
      <alignment horizontal="left"/>
    </xf>
    <xf numFmtId="164" fontId="37" fillId="0" borderId="0" xfId="9" applyFont="1" applyFill="1"/>
    <xf numFmtId="37" fontId="36" fillId="0" borderId="0" xfId="3" applyNumberFormat="1" applyFont="1" applyFill="1" applyBorder="1" applyAlignment="1">
      <alignment horizontal="left"/>
    </xf>
    <xf numFmtId="37" fontId="36" fillId="0" borderId="0" xfId="7" applyNumberFormat="1" applyFont="1" applyFill="1" applyAlignment="1">
      <alignment horizontal="right"/>
    </xf>
    <xf numFmtId="37" fontId="38" fillId="0" borderId="0" xfId="7" applyNumberFormat="1" applyFont="1" applyFill="1" applyBorder="1" applyAlignment="1">
      <alignment horizontal="center"/>
    </xf>
    <xf numFmtId="37" fontId="37" fillId="0" borderId="0" xfId="3" applyNumberFormat="1" applyFont="1" applyFill="1" applyBorder="1" applyAlignment="1">
      <alignment horizontal="center"/>
    </xf>
    <xf numFmtId="37" fontId="38" fillId="0" borderId="0" xfId="3" applyNumberFormat="1" applyFont="1" applyFill="1" applyBorder="1" applyAlignment="1">
      <alignment horizontal="right"/>
    </xf>
    <xf numFmtId="167" fontId="38" fillId="0" borderId="0" xfId="6" applyNumberFormat="1" applyFont="1" applyFill="1" applyBorder="1" applyAlignment="1">
      <alignment horizontal="right"/>
    </xf>
    <xf numFmtId="164" fontId="37" fillId="0" borderId="0" xfId="7" applyFont="1" applyFill="1" applyBorder="1"/>
    <xf numFmtId="10" fontId="37" fillId="0" borderId="0" xfId="6" applyNumberFormat="1" applyFont="1" applyFill="1"/>
    <xf numFmtId="37" fontId="36" fillId="0" borderId="0" xfId="3" applyNumberFormat="1" applyFont="1" applyFill="1" applyBorder="1" applyAlignment="1">
      <alignment horizontal="center"/>
    </xf>
    <xf numFmtId="37" fontId="36" fillId="0" borderId="0" xfId="3" applyNumberFormat="1" applyFont="1" applyFill="1" applyBorder="1" applyAlignment="1">
      <alignment horizontal="right"/>
    </xf>
    <xf numFmtId="10" fontId="36" fillId="0" borderId="0" xfId="6" applyNumberFormat="1" applyFont="1" applyFill="1" applyBorder="1" applyAlignment="1">
      <alignment horizontal="right"/>
    </xf>
    <xf numFmtId="37" fontId="37" fillId="0" borderId="0" xfId="7" applyNumberFormat="1" applyFont="1" applyFill="1" applyBorder="1" applyAlignment="1">
      <alignment horizontal="center"/>
    </xf>
    <xf numFmtId="168" fontId="37" fillId="0" borderId="0" xfId="3" applyNumberFormat="1" applyFont="1" applyFill="1"/>
    <xf numFmtId="14" fontId="37" fillId="0" borderId="0" xfId="3" quotePrefix="1" applyNumberFormat="1" applyFont="1" applyFill="1" applyBorder="1" applyAlignment="1">
      <alignment horizontal="center"/>
    </xf>
    <xf numFmtId="37" fontId="37" fillId="0" borderId="0" xfId="3" applyNumberFormat="1" applyFont="1" applyFill="1" applyAlignment="1">
      <alignment horizontal="center"/>
    </xf>
    <xf numFmtId="37" fontId="37" fillId="0" borderId="0" xfId="7" applyNumberFormat="1" applyFont="1" applyFill="1" applyAlignment="1">
      <alignment horizontal="center"/>
    </xf>
    <xf numFmtId="167" fontId="36" fillId="0" borderId="0" xfId="6" applyNumberFormat="1" applyFont="1" applyFill="1" applyBorder="1" applyAlignment="1">
      <alignment horizontal="right"/>
    </xf>
    <xf numFmtId="37" fontId="37" fillId="0" borderId="0" xfId="7" quotePrefix="1" applyNumberFormat="1" applyFont="1" applyFill="1" applyBorder="1" applyAlignment="1">
      <alignment horizontal="center"/>
    </xf>
    <xf numFmtId="37" fontId="37" fillId="0" borderId="10" xfId="3" applyNumberFormat="1" applyFont="1" applyFill="1" applyBorder="1" applyAlignment="1">
      <alignment horizontal="center"/>
    </xf>
    <xf numFmtId="39" fontId="37" fillId="0" borderId="10" xfId="7" quotePrefix="1" applyNumberFormat="1" applyFont="1" applyFill="1" applyBorder="1" applyAlignment="1">
      <alignment horizontal="center"/>
    </xf>
    <xf numFmtId="37" fontId="39" fillId="0" borderId="0" xfId="7" applyNumberFormat="1" applyFont="1" applyFill="1" applyBorder="1" applyAlignment="1">
      <alignment horizontal="center"/>
    </xf>
    <xf numFmtId="39" fontId="37" fillId="0" borderId="0" xfId="7" applyNumberFormat="1" applyFont="1" applyFill="1"/>
    <xf numFmtId="37" fontId="37" fillId="0" borderId="0" xfId="7" applyNumberFormat="1" applyFont="1" applyFill="1"/>
    <xf numFmtId="37" fontId="37" fillId="0" borderId="0" xfId="9" applyNumberFormat="1" applyFont="1" applyFill="1"/>
    <xf numFmtId="37" fontId="37" fillId="0" borderId="0" xfId="9" applyNumberFormat="1" applyFont="1" applyFill="1" applyBorder="1"/>
    <xf numFmtId="43" fontId="36" fillId="0" borderId="0" xfId="1" applyFont="1" applyFill="1" applyBorder="1" applyAlignment="1">
      <alignment horizontal="right"/>
    </xf>
    <xf numFmtId="13" fontId="36" fillId="0" borderId="0" xfId="1" applyNumberFormat="1" applyFont="1" applyFill="1" applyBorder="1" applyAlignment="1">
      <alignment horizontal="right"/>
    </xf>
    <xf numFmtId="169" fontId="37" fillId="0" borderId="12" xfId="8" applyNumberFormat="1" applyFont="1" applyFill="1" applyBorder="1"/>
    <xf numFmtId="0" fontId="37" fillId="0" borderId="0" xfId="1" applyNumberFormat="1" applyFont="1" applyFill="1"/>
    <xf numFmtId="169" fontId="37" fillId="0" borderId="0" xfId="1" applyNumberFormat="1" applyFont="1" applyFill="1"/>
    <xf numFmtId="164" fontId="37" fillId="0" borderId="0" xfId="0" applyFont="1" applyFill="1"/>
    <xf numFmtId="37" fontId="37" fillId="0" borderId="0" xfId="9" applyNumberFormat="1" applyFont="1" applyFill="1" applyAlignment="1"/>
    <xf numFmtId="41" fontId="37" fillId="0" borderId="0" xfId="9" applyNumberFormat="1" applyFont="1" applyFill="1"/>
    <xf numFmtId="164" fontId="37" fillId="0" borderId="0" xfId="9" quotePrefix="1" applyNumberFormat="1" applyFont="1" applyFill="1" applyAlignment="1">
      <alignment horizontal="right"/>
    </xf>
    <xf numFmtId="41" fontId="37" fillId="0" borderId="0" xfId="9" quotePrefix="1" applyNumberFormat="1" applyFont="1" applyFill="1" applyAlignment="1">
      <alignment horizontal="right"/>
    </xf>
    <xf numFmtId="10" fontId="37" fillId="0" borderId="13" xfId="3" applyNumberFormat="1" applyFont="1" applyFill="1" applyBorder="1"/>
    <xf numFmtId="10" fontId="37" fillId="0" borderId="0" xfId="3" applyNumberFormat="1" applyFont="1" applyFill="1"/>
    <xf numFmtId="39" fontId="37" fillId="0" borderId="14" xfId="7" applyNumberFormat="1" applyFont="1" applyFill="1" applyBorder="1"/>
    <xf numFmtId="37" fontId="37" fillId="0" borderId="12" xfId="3" applyNumberFormat="1" applyFont="1" applyFill="1" applyBorder="1"/>
    <xf numFmtId="10" fontId="37" fillId="0" borderId="15" xfId="3" applyNumberFormat="1" applyFont="1" applyFill="1" applyBorder="1"/>
    <xf numFmtId="169" fontId="36" fillId="0" borderId="11" xfId="8" applyNumberFormat="1" applyFont="1" applyFill="1" applyBorder="1"/>
    <xf numFmtId="169" fontId="36" fillId="0" borderId="0" xfId="8" applyNumberFormat="1" applyFont="1" applyFill="1"/>
    <xf numFmtId="169" fontId="36" fillId="0" borderId="0" xfId="8" applyNumberFormat="1" applyFont="1" applyFill="1" applyBorder="1"/>
    <xf numFmtId="164" fontId="36" fillId="0" borderId="0" xfId="7" applyFont="1" applyFill="1"/>
    <xf numFmtId="164" fontId="37" fillId="0" borderId="0" xfId="9" applyFont="1" applyFill="1" applyAlignment="1">
      <alignment horizontal="center"/>
    </xf>
    <xf numFmtId="9" fontId="37" fillId="0" borderId="0" xfId="6" applyFont="1" applyFill="1" applyBorder="1"/>
    <xf numFmtId="169" fontId="37" fillId="0" borderId="0" xfId="6" applyNumberFormat="1" applyFont="1" applyFill="1" applyBorder="1"/>
    <xf numFmtId="164" fontId="37" fillId="0" borderId="0" xfId="9" applyFont="1" applyFill="1" applyBorder="1"/>
    <xf numFmtId="164" fontId="39" fillId="0" borderId="0" xfId="9" quotePrefix="1" applyFont="1" applyFill="1" applyBorder="1" applyAlignment="1">
      <alignment horizontal="center"/>
    </xf>
    <xf numFmtId="37" fontId="39" fillId="0" borderId="0" xfId="3" applyNumberFormat="1" applyFont="1" applyFill="1" applyBorder="1" applyAlignment="1">
      <alignment horizontal="center"/>
    </xf>
    <xf numFmtId="164" fontId="36" fillId="0" borderId="0" xfId="9" applyFont="1" applyFill="1" applyAlignment="1">
      <alignment horizontal="center"/>
    </xf>
    <xf numFmtId="37" fontId="36" fillId="0" borderId="0" xfId="3" applyNumberFormat="1" applyFont="1" applyFill="1" applyAlignment="1">
      <alignment horizontal="center"/>
    </xf>
    <xf numFmtId="10" fontId="36" fillId="0" borderId="0" xfId="6" applyNumberFormat="1" applyFont="1" applyFill="1" applyAlignment="1">
      <alignment horizontal="center"/>
    </xf>
    <xf numFmtId="172" fontId="36" fillId="0" borderId="0" xfId="3" applyNumberFormat="1" applyFont="1" applyFill="1" applyAlignment="1">
      <alignment horizontal="center"/>
    </xf>
    <xf numFmtId="37" fontId="36" fillId="0" borderId="0" xfId="5" applyNumberFormat="1" applyFont="1" applyFill="1" applyAlignment="1">
      <alignment horizontal="right"/>
    </xf>
    <xf numFmtId="164" fontId="36" fillId="0" borderId="0" xfId="9" applyFont="1" applyFill="1"/>
    <xf numFmtId="37" fontId="36" fillId="0" borderId="0" xfId="18" applyNumberFormat="1" applyFont="1" applyFill="1" applyAlignment="1">
      <alignment horizontal="center"/>
    </xf>
    <xf numFmtId="37" fontId="36" fillId="0" borderId="0" xfId="18" applyNumberFormat="1" applyFont="1" applyFill="1" applyBorder="1" applyAlignment="1">
      <alignment horizontal="center"/>
    </xf>
    <xf numFmtId="169" fontId="36" fillId="0" borderId="0" xfId="1" applyNumberFormat="1" applyFont="1" applyFill="1" applyAlignment="1">
      <alignment horizontal="center"/>
    </xf>
    <xf numFmtId="37" fontId="37" fillId="0" borderId="0" xfId="18" applyNumberFormat="1" applyFont="1" applyFill="1"/>
    <xf numFmtId="37" fontId="37" fillId="0" borderId="0" xfId="18" applyNumberFormat="1" applyFont="1" applyFill="1" applyBorder="1"/>
    <xf numFmtId="37" fontId="36" fillId="0" borderId="0" xfId="7" applyNumberFormat="1" applyFont="1" applyFill="1" applyBorder="1" applyAlignment="1">
      <alignment horizontal="center"/>
    </xf>
    <xf numFmtId="37" fontId="36" fillId="0" borderId="10" xfId="18" applyNumberFormat="1" applyFont="1" applyFill="1" applyBorder="1" applyAlignment="1">
      <alignment horizontal="center"/>
    </xf>
    <xf numFmtId="37" fontId="36" fillId="0" borderId="10" xfId="7" applyNumberFormat="1" applyFont="1" applyFill="1" applyBorder="1" applyAlignment="1">
      <alignment horizontal="center"/>
    </xf>
    <xf numFmtId="169" fontId="37" fillId="0" borderId="0" xfId="1" applyNumberFormat="1" applyFont="1" applyFill="1" applyBorder="1"/>
    <xf numFmtId="169" fontId="37" fillId="0" borderId="10" xfId="1" applyNumberFormat="1" applyFont="1" applyFill="1" applyBorder="1"/>
    <xf numFmtId="164" fontId="43" fillId="0" borderId="0" xfId="0" applyFont="1" applyFill="1"/>
    <xf numFmtId="37" fontId="44" fillId="0" borderId="0" xfId="3" applyNumberFormat="1" applyFont="1" applyFill="1"/>
    <xf numFmtId="164" fontId="37" fillId="0" borderId="0" xfId="9" applyFont="1" applyFill="1" applyAlignment="1">
      <alignment horizontal="right"/>
    </xf>
    <xf numFmtId="164" fontId="42" fillId="0" borderId="0" xfId="15" applyFont="1" applyFill="1" applyAlignment="1">
      <alignment horizontal="left"/>
    </xf>
    <xf numFmtId="173" fontId="36" fillId="0" borderId="0" xfId="0" applyNumberFormat="1" applyFont="1" applyFill="1" applyAlignment="1"/>
    <xf numFmtId="164" fontId="36" fillId="0" borderId="0" xfId="0" applyFont="1" applyFill="1" applyAlignment="1"/>
    <xf numFmtId="164" fontId="43" fillId="0" borderId="0" xfId="15" applyFont="1" applyFill="1" applyAlignment="1">
      <alignment horizontal="center"/>
    </xf>
    <xf numFmtId="43" fontId="37" fillId="0" borderId="0" xfId="15" applyNumberFormat="1" applyFont="1" applyFill="1"/>
    <xf numFmtId="164" fontId="42" fillId="0" borderId="10" xfId="15" applyFont="1" applyFill="1" applyBorder="1" applyAlignment="1">
      <alignment horizontal="center"/>
    </xf>
    <xf numFmtId="172" fontId="42" fillId="0" borderId="0" xfId="15" applyNumberFormat="1" applyFont="1" applyFill="1" applyAlignment="1">
      <alignment horizontal="center"/>
    </xf>
    <xf numFmtId="164" fontId="42" fillId="0" borderId="0" xfId="15" applyFont="1" applyFill="1" applyAlignment="1">
      <alignment horizontal="center"/>
    </xf>
    <xf numFmtId="164" fontId="42" fillId="0" borderId="10" xfId="15" applyFont="1" applyFill="1" applyBorder="1" applyAlignment="1">
      <alignment horizontal="center" wrapText="1"/>
    </xf>
    <xf numFmtId="164" fontId="36" fillId="0" borderId="10" xfId="15" applyFont="1" applyFill="1" applyBorder="1" applyAlignment="1">
      <alignment horizontal="left"/>
    </xf>
    <xf numFmtId="164" fontId="36" fillId="0" borderId="10" xfId="15" applyFont="1" applyFill="1" applyBorder="1" applyAlignment="1">
      <alignment horizontal="center" wrapText="1"/>
    </xf>
    <xf numFmtId="164" fontId="42" fillId="0" borderId="0" xfId="15" applyFont="1" applyFill="1"/>
    <xf numFmtId="164" fontId="37" fillId="0" borderId="0" xfId="15" applyFont="1" applyFill="1" applyAlignment="1">
      <alignment horizontal="center"/>
    </xf>
    <xf numFmtId="37" fontId="75" fillId="0" borderId="0" xfId="1065" applyNumberFormat="1" applyFont="1" applyFill="1" applyBorder="1" applyAlignment="1">
      <alignment horizontal="center"/>
    </xf>
    <xf numFmtId="37" fontId="75" fillId="0" borderId="0" xfId="1060" applyNumberFormat="1" applyFont="1" applyFill="1" applyAlignment="1">
      <alignment horizontal="center"/>
    </xf>
    <xf numFmtId="168" fontId="75" fillId="0" borderId="0" xfId="1060" applyNumberFormat="1" applyFont="1" applyFill="1" applyAlignment="1">
      <alignment horizontal="center"/>
    </xf>
    <xf numFmtId="37" fontId="75" fillId="0" borderId="0" xfId="1060" applyNumberFormat="1" applyFont="1" applyFill="1" applyBorder="1" applyAlignment="1">
      <alignment horizontal="center"/>
    </xf>
    <xf numFmtId="0" fontId="43" fillId="0" borderId="0" xfId="1067" applyFont="1" applyFill="1"/>
    <xf numFmtId="0" fontId="43" fillId="0" borderId="0" xfId="1067" applyFont="1"/>
    <xf numFmtId="0" fontId="43" fillId="0" borderId="0" xfId="1067" applyFont="1" applyFill="1" applyAlignment="1">
      <alignment horizontal="right"/>
    </xf>
    <xf numFmtId="0" fontId="42" fillId="33" borderId="0" xfId="1067" applyFont="1" applyFill="1"/>
    <xf numFmtId="0" fontId="42" fillId="0" borderId="0" xfId="1067" applyFont="1"/>
    <xf numFmtId="43" fontId="42" fillId="0" borderId="0" xfId="1067" applyNumberFormat="1" applyFont="1"/>
    <xf numFmtId="37" fontId="36" fillId="33" borderId="0" xfId="20" applyNumberFormat="1" applyFont="1" applyFill="1" applyBorder="1" applyAlignment="1">
      <alignment horizontal="center"/>
    </xf>
    <xf numFmtId="170" fontId="36" fillId="33" borderId="0" xfId="19" quotePrefix="1" applyNumberFormat="1" applyFont="1" applyFill="1" applyAlignment="1">
      <alignment horizontal="center"/>
    </xf>
    <xf numFmtId="37" fontId="36" fillId="33" borderId="0" xfId="19" applyNumberFormat="1" applyFont="1" applyFill="1" applyAlignment="1">
      <alignment horizontal="center"/>
    </xf>
    <xf numFmtId="37" fontId="36" fillId="33" borderId="10" xfId="19" applyNumberFormat="1" applyFont="1" applyFill="1" applyBorder="1" applyAlignment="1">
      <alignment horizontal="center"/>
    </xf>
    <xf numFmtId="169" fontId="36" fillId="33" borderId="0" xfId="23" applyNumberFormat="1" applyFont="1" applyFill="1" applyBorder="1" applyAlignment="1">
      <alignment horizontal="center"/>
    </xf>
    <xf numFmtId="0" fontId="43" fillId="0" borderId="0" xfId="1067" applyFont="1" applyAlignment="1">
      <alignment horizontal="center"/>
    </xf>
    <xf numFmtId="43" fontId="37" fillId="33" borderId="0" xfId="27" applyNumberFormat="1" applyFont="1" applyFill="1" applyBorder="1"/>
    <xf numFmtId="164" fontId="36" fillId="33" borderId="0" xfId="25" applyFont="1" applyFill="1"/>
    <xf numFmtId="43" fontId="37" fillId="0" borderId="0" xfId="1068" applyFont="1" applyFill="1"/>
    <xf numFmtId="0" fontId="43" fillId="0" borderId="0" xfId="1067" applyFont="1" applyBorder="1"/>
    <xf numFmtId="0" fontId="43" fillId="0" borderId="0" xfId="1067" applyFont="1" applyFill="1" applyBorder="1"/>
    <xf numFmtId="0" fontId="43" fillId="0" borderId="0" xfId="1067" applyFont="1" applyAlignment="1">
      <alignment horizontal="left"/>
    </xf>
    <xf numFmtId="164" fontId="36" fillId="0" borderId="0" xfId="22" applyFont="1" applyFill="1" applyAlignment="1">
      <alignment horizontal="center"/>
    </xf>
    <xf numFmtId="164" fontId="36" fillId="0" borderId="10" xfId="22" applyFont="1" applyFill="1" applyBorder="1" applyAlignment="1">
      <alignment horizontal="center"/>
    </xf>
    <xf numFmtId="164" fontId="37" fillId="0" borderId="0" xfId="22" applyFont="1" applyFill="1" applyBorder="1" applyAlignment="1">
      <alignment horizontal="center"/>
    </xf>
    <xf numFmtId="169" fontId="37" fillId="0" borderId="0" xfId="23" applyNumberFormat="1" applyFont="1" applyFill="1" applyAlignment="1">
      <alignment horizontal="center"/>
    </xf>
    <xf numFmtId="10" fontId="37" fillId="0" borderId="0" xfId="29" applyNumberFormat="1" applyFont="1" applyFill="1" applyBorder="1" applyAlignment="1">
      <alignment horizontal="center"/>
    </xf>
    <xf numFmtId="0" fontId="43" fillId="0" borderId="0" xfId="1067" applyFont="1" applyBorder="1" applyAlignment="1">
      <alignment horizontal="center"/>
    </xf>
    <xf numFmtId="164" fontId="37" fillId="0" borderId="0" xfId="9" applyFont="1" applyFill="1" applyAlignment="1">
      <alignment horizontal="left"/>
    </xf>
    <xf numFmtId="169" fontId="37" fillId="0" borderId="12" xfId="23" applyNumberFormat="1" applyFont="1" applyFill="1" applyBorder="1"/>
    <xf numFmtId="169" fontId="37" fillId="0" borderId="11" xfId="23" applyNumberFormat="1" applyFont="1" applyFill="1" applyBorder="1"/>
    <xf numFmtId="164" fontId="76" fillId="0" borderId="0" xfId="0" applyFont="1"/>
    <xf numFmtId="164" fontId="76" fillId="0" borderId="0" xfId="0" applyFont="1" applyAlignment="1">
      <alignment horizontal="center"/>
    </xf>
    <xf numFmtId="43" fontId="76" fillId="0" borderId="0" xfId="1" applyFont="1" applyAlignment="1">
      <alignment horizontal="center"/>
    </xf>
    <xf numFmtId="164" fontId="76" fillId="0" borderId="12" xfId="0" applyFont="1" applyBorder="1"/>
    <xf numFmtId="43" fontId="76" fillId="0" borderId="12" xfId="1" applyFont="1" applyBorder="1" applyAlignment="1">
      <alignment horizontal="center"/>
    </xf>
    <xf numFmtId="164" fontId="75" fillId="0" borderId="0" xfId="0" applyFont="1"/>
    <xf numFmtId="43" fontId="76" fillId="0" borderId="33" xfId="1" applyFont="1" applyBorder="1" applyAlignment="1">
      <alignment horizontal="center"/>
    </xf>
    <xf numFmtId="164" fontId="75" fillId="0" borderId="0" xfId="0" applyFont="1" applyAlignment="1">
      <alignment horizontal="center"/>
    </xf>
    <xf numFmtId="172" fontId="75" fillId="0" borderId="12" xfId="0" applyNumberFormat="1" applyFont="1" applyBorder="1" applyAlignment="1">
      <alignment horizontal="center"/>
    </xf>
    <xf numFmtId="172" fontId="75" fillId="0" borderId="0" xfId="0" applyNumberFormat="1" applyFont="1" applyBorder="1" applyAlignment="1">
      <alignment horizontal="center"/>
    </xf>
    <xf numFmtId="39" fontId="37" fillId="0" borderId="0" xfId="3" applyNumberFormat="1" applyFont="1" applyFill="1" applyAlignment="1">
      <alignment horizontal="right"/>
    </xf>
    <xf numFmtId="37" fontId="80" fillId="0" borderId="0" xfId="3" applyNumberFormat="1" applyFont="1" applyFill="1"/>
    <xf numFmtId="0" fontId="85" fillId="0" borderId="0" xfId="1074" applyFont="1" applyBorder="1"/>
    <xf numFmtId="0" fontId="11" fillId="0" borderId="0" xfId="1076" applyFont="1"/>
    <xf numFmtId="0" fontId="11" fillId="0" borderId="0" xfId="1076" applyNumberFormat="1" applyFont="1"/>
    <xf numFmtId="0" fontId="10" fillId="0" borderId="0" xfId="1076" applyFont="1"/>
    <xf numFmtId="10" fontId="73" fillId="0" borderId="0" xfId="983" applyNumberFormat="1" applyFont="1" applyBorder="1" applyAlignment="1">
      <alignment horizontal="right"/>
    </xf>
    <xf numFmtId="164" fontId="43" fillId="0" borderId="0" xfId="0" applyFont="1" applyFill="1" applyBorder="1"/>
    <xf numFmtId="1" fontId="43" fillId="0" borderId="0" xfId="0" applyNumberFormat="1" applyFont="1" applyFill="1" applyBorder="1"/>
    <xf numFmtId="169" fontId="43" fillId="0" borderId="0" xfId="0" applyNumberFormat="1" applyFont="1" applyFill="1" applyBorder="1"/>
    <xf numFmtId="10" fontId="72" fillId="0" borderId="0" xfId="983" applyNumberFormat="1" applyFont="1" applyBorder="1" applyAlignment="1">
      <alignment horizontal="right"/>
    </xf>
    <xf numFmtId="164" fontId="0" fillId="0" borderId="0" xfId="0" applyFont="1" applyFill="1" applyBorder="1"/>
    <xf numFmtId="164" fontId="37" fillId="0" borderId="0" xfId="0" applyFont="1" applyFill="1" applyBorder="1"/>
    <xf numFmtId="1" fontId="37" fillId="0" borderId="0" xfId="0" applyNumberFormat="1" applyFont="1" applyFill="1" applyBorder="1"/>
    <xf numFmtId="169" fontId="37" fillId="0" borderId="0" xfId="0" applyNumberFormat="1" applyFont="1" applyFill="1" applyBorder="1"/>
    <xf numFmtId="9" fontId="37" fillId="0" borderId="0" xfId="2" applyFont="1" applyFill="1"/>
    <xf numFmtId="37" fontId="36" fillId="0" borderId="12" xfId="18" applyNumberFormat="1" applyFont="1" applyFill="1" applyBorder="1" applyAlignment="1">
      <alignment horizontal="center"/>
    </xf>
    <xf numFmtId="43" fontId="43" fillId="0" borderId="0" xfId="1" applyFont="1" applyFill="1"/>
    <xf numFmtId="43" fontId="43" fillId="0" borderId="20" xfId="1" applyFont="1" applyFill="1" applyBorder="1"/>
    <xf numFmtId="37" fontId="38" fillId="0" borderId="0" xfId="3" applyNumberFormat="1" applyFont="1" applyFill="1"/>
    <xf numFmtId="37" fontId="38" fillId="0" borderId="0" xfId="3" applyNumberFormat="1" applyFont="1" applyFill="1" applyBorder="1"/>
    <xf numFmtId="37" fontId="36" fillId="0" borderId="12" xfId="3" applyNumberFormat="1" applyFont="1" applyFill="1" applyBorder="1" applyAlignment="1">
      <alignment horizontal="center"/>
    </xf>
    <xf numFmtId="172" fontId="36" fillId="0" borderId="0" xfId="19" quotePrefix="1" applyNumberFormat="1" applyFont="1" applyFill="1" applyAlignment="1">
      <alignment horizontal="center"/>
    </xf>
    <xf numFmtId="0" fontId="42" fillId="0" borderId="0" xfId="1067" applyFont="1" applyBorder="1"/>
    <xf numFmtId="172" fontId="42" fillId="0" borderId="0" xfId="10" applyNumberFormat="1" applyFont="1" applyFill="1" applyBorder="1" applyAlignment="1">
      <alignment horizontal="center"/>
    </xf>
    <xf numFmtId="0" fontId="8" fillId="0" borderId="0" xfId="1081" applyNumberFormat="1"/>
    <xf numFmtId="0" fontId="8" fillId="0" borderId="0" xfId="1083"/>
    <xf numFmtId="0" fontId="8" fillId="0" borderId="0" xfId="1084"/>
    <xf numFmtId="43" fontId="8" fillId="0" borderId="0" xfId="1082" applyFont="1"/>
    <xf numFmtId="0" fontId="7" fillId="0" borderId="0" xfId="820" applyFont="1"/>
    <xf numFmtId="0" fontId="7" fillId="0" borderId="0" xfId="1076" applyFont="1"/>
    <xf numFmtId="0" fontId="32" fillId="0" borderId="0" xfId="820" applyFont="1" applyFill="1"/>
    <xf numFmtId="0" fontId="32" fillId="0" borderId="0" xfId="1076" applyFont="1" applyFill="1"/>
    <xf numFmtId="43" fontId="32" fillId="0" borderId="0" xfId="1077" applyFont="1" applyFill="1"/>
    <xf numFmtId="0" fontId="11" fillId="0" borderId="0" xfId="1076" applyFont="1" applyFill="1"/>
    <xf numFmtId="0" fontId="10" fillId="0" borderId="0" xfId="1076" applyFont="1" applyFill="1"/>
    <xf numFmtId="0" fontId="7" fillId="0" borderId="0" xfId="1076" applyFont="1" applyFill="1"/>
    <xf numFmtId="0" fontId="15" fillId="0" borderId="0" xfId="820" applyFont="1" applyFill="1"/>
    <xf numFmtId="0" fontId="8" fillId="0" borderId="0" xfId="1081" applyNumberFormat="1" applyFill="1"/>
    <xf numFmtId="0" fontId="8" fillId="0" borderId="0" xfId="1083" applyFill="1"/>
    <xf numFmtId="0" fontId="11" fillId="0" borderId="0" xfId="1076" applyNumberFormat="1" applyFont="1" applyFill="1"/>
    <xf numFmtId="43" fontId="8" fillId="0" borderId="0" xfId="1082" applyFont="1" applyFill="1"/>
    <xf numFmtId="0" fontId="7" fillId="0" borderId="0" xfId="820" applyFont="1" applyFill="1"/>
    <xf numFmtId="0" fontId="8" fillId="0" borderId="0" xfId="1084" applyFill="1"/>
    <xf numFmtId="43" fontId="74" fillId="0" borderId="0" xfId="1077" applyFont="1" applyFill="1"/>
    <xf numFmtId="0" fontId="6" fillId="0" borderId="0" xfId="1085" applyAlignment="1">
      <alignment horizontal="center"/>
    </xf>
    <xf numFmtId="0" fontId="6" fillId="0" borderId="0" xfId="1085"/>
    <xf numFmtId="0" fontId="86" fillId="0" borderId="0" xfId="1085" applyFont="1"/>
    <xf numFmtId="0" fontId="32" fillId="0" borderId="0" xfId="1085" applyFont="1" applyAlignment="1">
      <alignment horizontal="center"/>
    </xf>
    <xf numFmtId="0" fontId="32" fillId="0" borderId="0" xfId="1085" applyFont="1"/>
    <xf numFmtId="0" fontId="81" fillId="0" borderId="34" xfId="1085" applyFont="1" applyBorder="1" applyAlignment="1">
      <alignment horizontal="left" indent="1"/>
    </xf>
    <xf numFmtId="0" fontId="81" fillId="0" borderId="34" xfId="1085" applyFont="1" applyBorder="1" applyAlignment="1">
      <alignment horizontal="center"/>
    </xf>
    <xf numFmtId="41" fontId="81" fillId="57" borderId="34" xfId="1085" applyNumberFormat="1" applyFont="1" applyFill="1" applyBorder="1" applyAlignment="1">
      <alignment horizontal="right"/>
    </xf>
    <xf numFmtId="0" fontId="83" fillId="0" borderId="34" xfId="1085" applyFont="1" applyBorder="1" applyAlignment="1">
      <alignment horizontal="left" indent="1"/>
    </xf>
    <xf numFmtId="0" fontId="83" fillId="0" borderId="34" xfId="1085" applyFont="1" applyBorder="1" applyAlignment="1">
      <alignment horizontal="center"/>
    </xf>
    <xf numFmtId="41" fontId="83" fillId="58" borderId="34" xfId="1085" applyNumberFormat="1" applyFont="1" applyFill="1" applyBorder="1" applyAlignment="1">
      <alignment horizontal="right"/>
    </xf>
    <xf numFmtId="41" fontId="32" fillId="0" borderId="0" xfId="1085" applyNumberFormat="1" applyFont="1" applyAlignment="1">
      <alignment horizontal="right"/>
    </xf>
    <xf numFmtId="41" fontId="6" fillId="0" borderId="0" xfId="1085" applyNumberFormat="1" applyAlignment="1">
      <alignment horizontal="right"/>
    </xf>
    <xf numFmtId="0" fontId="32" fillId="0" borderId="33" xfId="1085" applyFont="1" applyBorder="1"/>
    <xf numFmtId="0" fontId="32" fillId="0" borderId="33" xfId="1085" applyFont="1" applyBorder="1" applyAlignment="1">
      <alignment horizontal="center"/>
    </xf>
    <xf numFmtId="41" fontId="32" fillId="0" borderId="33" xfId="1085" applyNumberFormat="1" applyFont="1" applyBorder="1" applyAlignment="1">
      <alignment horizontal="right"/>
    </xf>
    <xf numFmtId="14" fontId="6" fillId="0" borderId="0" xfId="1085" applyNumberFormat="1" applyAlignment="1">
      <alignment horizontal="left"/>
    </xf>
    <xf numFmtId="0" fontId="82" fillId="0" borderId="0" xfId="1085" applyFont="1" applyAlignment="1">
      <alignment horizontal="center"/>
    </xf>
    <xf numFmtId="41" fontId="83" fillId="59" borderId="34" xfId="1085" applyNumberFormat="1" applyFont="1" applyFill="1" applyBorder="1" applyAlignment="1">
      <alignment horizontal="right"/>
    </xf>
    <xf numFmtId="0" fontId="20" fillId="0" borderId="2" xfId="1075" applyAlignment="1"/>
    <xf numFmtId="0" fontId="6" fillId="0" borderId="0" xfId="1085" applyAlignment="1">
      <alignment horizontal="left"/>
    </xf>
    <xf numFmtId="0" fontId="6" fillId="0" borderId="0" xfId="1085" applyFont="1"/>
    <xf numFmtId="43" fontId="74" fillId="0" borderId="0" xfId="1087" applyFont="1"/>
    <xf numFmtId="0" fontId="6" fillId="60" borderId="0" xfId="1085" applyFill="1" applyAlignment="1">
      <alignment horizontal="left"/>
    </xf>
    <xf numFmtId="0" fontId="6" fillId="60" borderId="0" xfId="1085" applyFill="1"/>
    <xf numFmtId="43" fontId="74" fillId="60" borderId="0" xfId="1087" applyFont="1" applyFill="1"/>
    <xf numFmtId="43" fontId="0" fillId="0" borderId="0" xfId="1" applyFont="1"/>
    <xf numFmtId="169" fontId="0" fillId="0" borderId="0" xfId="1" applyNumberFormat="1" applyFont="1"/>
    <xf numFmtId="164" fontId="87" fillId="0" borderId="0" xfId="0" pivotButton="1" applyFont="1"/>
    <xf numFmtId="169" fontId="87" fillId="0" borderId="0" xfId="1" applyNumberFormat="1" applyFont="1"/>
    <xf numFmtId="164" fontId="87" fillId="0" borderId="0" xfId="0" applyFont="1"/>
    <xf numFmtId="169" fontId="87" fillId="0" borderId="0" xfId="0" applyNumberFormat="1" applyFont="1"/>
    <xf numFmtId="43" fontId="87" fillId="0" borderId="0" xfId="1" applyFont="1"/>
    <xf numFmtId="169" fontId="87" fillId="0" borderId="0" xfId="0" pivotButton="1" applyNumberFormat="1" applyFont="1"/>
    <xf numFmtId="10" fontId="73" fillId="0" borderId="0" xfId="983" applyNumberFormat="1" applyFont="1" applyFill="1" applyBorder="1" applyAlignment="1">
      <alignment horizontal="right"/>
    </xf>
    <xf numFmtId="0" fontId="78" fillId="0" borderId="0" xfId="1078" applyFont="1" applyFill="1"/>
    <xf numFmtId="0" fontId="10" fillId="0" borderId="0" xfId="1078" applyFont="1" applyFill="1" applyAlignment="1">
      <alignment horizontal="center"/>
    </xf>
    <xf numFmtId="0" fontId="10" fillId="0" borderId="0" xfId="1078" applyFont="1" applyFill="1"/>
    <xf numFmtId="0" fontId="32" fillId="0" borderId="0" xfId="1078" applyFont="1" applyFill="1" applyAlignment="1">
      <alignment horizontal="center"/>
    </xf>
    <xf numFmtId="0" fontId="79" fillId="0" borderId="0" xfId="1078" applyFont="1" applyFill="1" applyAlignment="1">
      <alignment horizontal="center"/>
    </xf>
    <xf numFmtId="43" fontId="74" fillId="0" borderId="0" xfId="1079" applyNumberFormat="1" applyFont="1" applyFill="1"/>
    <xf numFmtId="164" fontId="37" fillId="33" borderId="0" xfId="0" applyFont="1" applyFill="1" applyAlignment="1">
      <alignment vertical="center"/>
    </xf>
    <xf numFmtId="164" fontId="76" fillId="33" borderId="0" xfId="0" applyFont="1" applyFill="1"/>
    <xf numFmtId="0" fontId="6" fillId="0" borderId="0" xfId="820" applyFont="1"/>
    <xf numFmtId="0" fontId="88" fillId="0" borderId="0" xfId="1088" applyFont="1"/>
    <xf numFmtId="0" fontId="89" fillId="0" borderId="0" xfId="1088" applyFont="1"/>
    <xf numFmtId="0" fontId="5" fillId="0" borderId="0" xfId="1088"/>
    <xf numFmtId="0" fontId="5" fillId="58" borderId="0" xfId="1088" applyFill="1"/>
    <xf numFmtId="0" fontId="88" fillId="0" borderId="0" xfId="1088" applyNumberFormat="1" applyFont="1"/>
    <xf numFmtId="0" fontId="89" fillId="0" borderId="0" xfId="468" applyNumberFormat="1" applyFont="1"/>
    <xf numFmtId="0" fontId="32" fillId="0" borderId="0" xfId="1088" applyNumberFormat="1" applyFont="1"/>
    <xf numFmtId="44" fontId="88" fillId="0" borderId="0" xfId="1089" applyFont="1" applyAlignment="1">
      <alignment horizontal="center"/>
    </xf>
    <xf numFmtId="0" fontId="88" fillId="0" borderId="0" xfId="1088" applyFont="1" applyAlignment="1">
      <alignment horizontal="center"/>
    </xf>
    <xf numFmtId="44" fontId="88" fillId="58" borderId="0" xfId="1089" applyFont="1" applyFill="1" applyAlignment="1">
      <alignment horizontal="center"/>
    </xf>
    <xf numFmtId="44" fontId="90" fillId="33" borderId="0" xfId="1089" applyFont="1" applyFill="1"/>
    <xf numFmtId="0" fontId="90" fillId="0" borderId="0" xfId="1088" applyFont="1" applyAlignment="1">
      <alignment horizontal="center"/>
    </xf>
    <xf numFmtId="181" fontId="90" fillId="61" borderId="0" xfId="1088" applyNumberFormat="1" applyFont="1" applyFill="1" applyAlignment="1">
      <alignment horizontal="center"/>
    </xf>
    <xf numFmtId="44" fontId="90" fillId="0" borderId="0" xfId="1089" applyFont="1"/>
    <xf numFmtId="10" fontId="89" fillId="33" borderId="0" xfId="1088" applyNumberFormat="1" applyFont="1" applyFill="1"/>
    <xf numFmtId="10" fontId="89" fillId="58" borderId="0" xfId="1088" applyNumberFormat="1" applyFont="1" applyFill="1"/>
    <xf numFmtId="0" fontId="91" fillId="0" borderId="0" xfId="1088" applyFont="1" applyAlignment="1">
      <alignment horizontal="center"/>
    </xf>
    <xf numFmtId="181" fontId="90" fillId="33" borderId="0" xfId="1088" applyNumberFormat="1" applyFont="1" applyFill="1" applyAlignment="1">
      <alignment horizontal="center"/>
    </xf>
    <xf numFmtId="44" fontId="91" fillId="0" borderId="0" xfId="1089" applyFont="1"/>
    <xf numFmtId="181" fontId="90" fillId="0" borderId="0" xfId="1088" applyNumberFormat="1" applyFont="1" applyAlignment="1">
      <alignment horizontal="center"/>
    </xf>
    <xf numFmtId="0" fontId="89" fillId="0" borderId="0" xfId="1088" applyFont="1" applyAlignment="1">
      <alignment horizontal="center"/>
    </xf>
    <xf numFmtId="0" fontId="89" fillId="0" borderId="0" xfId="1088" applyFont="1" applyAlignment="1">
      <alignment horizontal="left" indent="1"/>
    </xf>
    <xf numFmtId="0" fontId="91" fillId="0" borderId="0" xfId="1088" applyFont="1" applyAlignment="1">
      <alignment horizontal="left" indent="1"/>
    </xf>
    <xf numFmtId="0" fontId="92" fillId="0" borderId="0" xfId="1088" applyFont="1" applyAlignment="1">
      <alignment horizontal="left"/>
    </xf>
    <xf numFmtId="0" fontId="5" fillId="0" borderId="0" xfId="1088" applyAlignment="1">
      <alignment horizontal="left" indent="1"/>
    </xf>
    <xf numFmtId="44" fontId="89" fillId="0" borderId="0" xfId="1089" applyFont="1"/>
    <xf numFmtId="0" fontId="93" fillId="0" borderId="0" xfId="1088" applyFont="1" applyAlignment="1">
      <alignment horizontal="left" indent="1"/>
    </xf>
    <xf numFmtId="10" fontId="56" fillId="0" borderId="0" xfId="1088" applyNumberFormat="1" applyFont="1"/>
    <xf numFmtId="0" fontId="56" fillId="0" borderId="0" xfId="1088" applyFont="1"/>
    <xf numFmtId="8" fontId="5" fillId="0" borderId="0" xfId="1088" applyNumberFormat="1"/>
    <xf numFmtId="10" fontId="5" fillId="0" borderId="0" xfId="1088" applyNumberFormat="1"/>
    <xf numFmtId="169" fontId="77" fillId="0" borderId="0" xfId="468" applyNumberFormat="1" applyFont="1" applyFill="1"/>
    <xf numFmtId="8" fontId="56" fillId="0" borderId="0" xfId="1088" applyNumberFormat="1" applyFont="1"/>
    <xf numFmtId="0" fontId="93" fillId="0" borderId="0" xfId="1088" applyFont="1" applyAlignment="1">
      <alignment horizontal="left"/>
    </xf>
    <xf numFmtId="44" fontId="56" fillId="0" borderId="0" xfId="1088" applyNumberFormat="1" applyFont="1"/>
    <xf numFmtId="0" fontId="93" fillId="0" borderId="0" xfId="1088" applyFont="1" applyAlignment="1"/>
    <xf numFmtId="44" fontId="5" fillId="0" borderId="0" xfId="1088" applyNumberFormat="1"/>
    <xf numFmtId="0" fontId="94" fillId="0" borderId="0" xfId="1088" applyFont="1" applyAlignment="1">
      <alignment vertical="center" wrapText="1"/>
    </xf>
    <xf numFmtId="0" fontId="94" fillId="0" borderId="0" xfId="1088" applyFont="1" applyAlignment="1">
      <alignment horizontal="center" vertical="center" wrapText="1"/>
    </xf>
    <xf numFmtId="0" fontId="95" fillId="62" borderId="0" xfId="1088" applyFont="1" applyFill="1" applyAlignment="1">
      <alignment vertical="center" wrapText="1"/>
    </xf>
    <xf numFmtId="9" fontId="0" fillId="0" borderId="0" xfId="1090" applyFont="1"/>
    <xf numFmtId="9" fontId="43" fillId="0" borderId="0" xfId="2" applyFont="1" applyFill="1" applyBorder="1"/>
    <xf numFmtId="10" fontId="43" fillId="0" borderId="33" xfId="2" applyNumberFormat="1" applyFont="1" applyFill="1" applyBorder="1"/>
    <xf numFmtId="1" fontId="0" fillId="0" borderId="0" xfId="0" applyNumberFormat="1" applyAlignment="1">
      <alignment horizontal="center"/>
    </xf>
    <xf numFmtId="0" fontId="37" fillId="0" borderId="0" xfId="11" applyNumberFormat="1" applyFont="1" applyFill="1" applyAlignment="1">
      <alignment horizontal="center"/>
    </xf>
    <xf numFmtId="171" fontId="42" fillId="0" borderId="10" xfId="10" applyFont="1" applyFill="1" applyBorder="1" applyAlignment="1">
      <alignment horizontal="left" wrapText="1"/>
    </xf>
    <xf numFmtId="171" fontId="42" fillId="0" borderId="0" xfId="10" applyFont="1" applyFill="1" applyBorder="1" applyAlignment="1">
      <alignment horizontal="left" wrapText="1"/>
    </xf>
    <xf numFmtId="1" fontId="42" fillId="0" borderId="0" xfId="10" applyNumberFormat="1" applyFont="1" applyFill="1" applyBorder="1" applyAlignment="1">
      <alignment horizontal="center" wrapText="1"/>
    </xf>
    <xf numFmtId="171" fontId="42" fillId="0" borderId="0" xfId="10" applyFont="1" applyFill="1" applyBorder="1" applyAlignment="1">
      <alignment horizontal="center" wrapText="1"/>
    </xf>
    <xf numFmtId="10" fontId="42" fillId="0" borderId="0" xfId="10" applyNumberFormat="1" applyFont="1" applyFill="1" applyBorder="1" applyAlignment="1">
      <alignment horizontal="center" wrapText="1"/>
    </xf>
    <xf numFmtId="164" fontId="89" fillId="0" borderId="0" xfId="0" applyFont="1"/>
    <xf numFmtId="164" fontId="90" fillId="0" borderId="0" xfId="0" applyFont="1" applyAlignment="1">
      <alignment horizontal="center"/>
    </xf>
    <xf numFmtId="181" fontId="90" fillId="0" borderId="0" xfId="0" applyNumberFormat="1" applyFont="1" applyAlignment="1">
      <alignment horizontal="center"/>
    </xf>
    <xf numFmtId="10" fontId="89" fillId="33" borderId="0" xfId="0" applyNumberFormat="1" applyFont="1" applyFill="1"/>
    <xf numFmtId="10" fontId="89" fillId="58" borderId="0" xfId="0" applyNumberFormat="1" applyFont="1" applyFill="1"/>
    <xf numFmtId="181" fontId="90" fillId="33" borderId="0" xfId="0" applyNumberFormat="1" applyFont="1" applyFill="1" applyAlignment="1">
      <alignment horizontal="center"/>
    </xf>
    <xf numFmtId="169" fontId="37" fillId="0" borderId="10" xfId="8" applyNumberFormat="1" applyFont="1" applyFill="1" applyBorder="1"/>
    <xf numFmtId="169" fontId="37" fillId="0" borderId="10" xfId="23" applyNumberFormat="1" applyFont="1" applyFill="1" applyBorder="1"/>
    <xf numFmtId="9" fontId="37" fillId="0" borderId="0" xfId="2" applyFont="1" applyFill="1" applyBorder="1"/>
    <xf numFmtId="37" fontId="80" fillId="0" borderId="0" xfId="18" applyNumberFormat="1" applyFont="1" applyFill="1"/>
    <xf numFmtId="10" fontId="75" fillId="0" borderId="0" xfId="2" applyNumberFormat="1" applyFont="1" applyFill="1"/>
    <xf numFmtId="0" fontId="4" fillId="0" borderId="0" xfId="1092"/>
    <xf numFmtId="14" fontId="4" fillId="0" borderId="0" xfId="1092" applyNumberFormat="1"/>
    <xf numFmtId="169" fontId="4" fillId="0" borderId="0" xfId="1" applyNumberFormat="1" applyFont="1"/>
    <xf numFmtId="37" fontId="37" fillId="0" borderId="35" xfId="3" applyNumberFormat="1" applyFont="1" applyFill="1" applyBorder="1"/>
    <xf numFmtId="37" fontId="37" fillId="0" borderId="36" xfId="3" applyNumberFormat="1" applyFont="1" applyFill="1" applyBorder="1"/>
    <xf numFmtId="37" fontId="37" fillId="0" borderId="37" xfId="3" applyNumberFormat="1" applyFont="1" applyFill="1" applyBorder="1"/>
    <xf numFmtId="37" fontId="37" fillId="0" borderId="38" xfId="3" applyNumberFormat="1" applyFont="1" applyFill="1" applyBorder="1"/>
    <xf numFmtId="37" fontId="37" fillId="0" borderId="39" xfId="3" applyNumberFormat="1" applyFont="1" applyFill="1" applyBorder="1"/>
    <xf numFmtId="182" fontId="37" fillId="0" borderId="0" xfId="1091" applyNumberFormat="1" applyFont="1" applyFill="1"/>
    <xf numFmtId="182" fontId="37" fillId="0" borderId="0" xfId="1091" applyNumberFormat="1" applyFont="1" applyFill="1" applyBorder="1"/>
    <xf numFmtId="182" fontId="37" fillId="0" borderId="12" xfId="1091" applyNumberFormat="1" applyFont="1" applyFill="1" applyBorder="1"/>
    <xf numFmtId="14" fontId="75" fillId="0" borderId="0" xfId="1060" quotePrefix="1" applyNumberFormat="1" applyFont="1" applyFill="1" applyBorder="1" applyAlignment="1">
      <alignment horizontal="center"/>
    </xf>
    <xf numFmtId="169" fontId="75" fillId="0" borderId="0" xfId="1063" applyNumberFormat="1" applyFont="1" applyFill="1" applyBorder="1" applyAlignment="1">
      <alignment horizontal="center"/>
    </xf>
    <xf numFmtId="37" fontId="75" fillId="0" borderId="10" xfId="1065" applyNumberFormat="1" applyFont="1" applyFill="1" applyBorder="1" applyAlignment="1">
      <alignment horizontal="center"/>
    </xf>
    <xf numFmtId="37" fontId="75" fillId="0" borderId="10" xfId="1060" applyNumberFormat="1" applyFont="1" applyFill="1" applyBorder="1" applyAlignment="1">
      <alignment horizontal="center"/>
    </xf>
    <xf numFmtId="9" fontId="75" fillId="0" borderId="10" xfId="1066" applyFont="1" applyFill="1" applyBorder="1" applyAlignment="1">
      <alignment horizontal="center"/>
    </xf>
    <xf numFmtId="0" fontId="3" fillId="0" borderId="0" xfId="1093" applyFont="1" applyFill="1" applyBorder="1"/>
    <xf numFmtId="0" fontId="3" fillId="0" borderId="0" xfId="1093" applyFont="1" applyFill="1"/>
    <xf numFmtId="0" fontId="3" fillId="0" borderId="0" xfId="1093" applyFont="1" applyFill="1" applyAlignment="1"/>
    <xf numFmtId="0" fontId="3" fillId="0" borderId="0" xfId="1093" applyFont="1" applyFill="1" applyBorder="1" applyAlignment="1">
      <alignment wrapText="1"/>
    </xf>
    <xf numFmtId="0" fontId="3" fillId="0" borderId="0" xfId="1093" applyNumberFormat="1" applyFont="1" applyFill="1" applyBorder="1" applyAlignment="1">
      <alignment wrapText="1"/>
    </xf>
    <xf numFmtId="0" fontId="3" fillId="0" borderId="0" xfId="1093" applyFont="1" applyAlignment="1">
      <alignment wrapText="1"/>
    </xf>
    <xf numFmtId="0" fontId="3" fillId="0" borderId="0" xfId="1093" applyNumberFormat="1" applyFont="1" applyFill="1" applyAlignment="1">
      <alignment wrapText="1"/>
    </xf>
    <xf numFmtId="0" fontId="3" fillId="0" borderId="0" xfId="1093" applyFont="1" applyFill="1" applyAlignment="1">
      <alignment wrapText="1"/>
    </xf>
    <xf numFmtId="0" fontId="98" fillId="0" borderId="0" xfId="1093" applyFont="1" applyAlignment="1">
      <alignment wrapText="1"/>
    </xf>
    <xf numFmtId="0" fontId="32" fillId="0" borderId="0" xfId="1093" applyFont="1" applyFill="1" applyBorder="1"/>
    <xf numFmtId="0" fontId="32" fillId="0" borderId="0" xfId="1093" applyFont="1" applyFill="1" applyBorder="1" applyAlignment="1">
      <alignment wrapText="1"/>
    </xf>
    <xf numFmtId="37" fontId="76" fillId="0" borderId="10" xfId="1065" applyNumberFormat="1" applyFont="1" applyFill="1" applyBorder="1" applyAlignment="1">
      <alignment horizontal="center"/>
    </xf>
    <xf numFmtId="0" fontId="76" fillId="0" borderId="0" xfId="4" applyFont="1" applyFill="1"/>
    <xf numFmtId="172" fontId="76" fillId="0" borderId="0" xfId="4" applyNumberFormat="1" applyFont="1" applyFill="1" applyAlignment="1">
      <alignment horizontal="center"/>
    </xf>
    <xf numFmtId="0" fontId="76" fillId="0" borderId="0" xfId="4" applyFont="1" applyFill="1" applyAlignment="1">
      <alignment wrapText="1"/>
    </xf>
    <xf numFmtId="164" fontId="76" fillId="0" borderId="0" xfId="0" applyFont="1" applyFill="1"/>
    <xf numFmtId="164" fontId="99" fillId="0" borderId="0" xfId="0" applyFont="1" applyFill="1"/>
    <xf numFmtId="37" fontId="76" fillId="0" borderId="0" xfId="4" applyNumberFormat="1" applyFont="1" applyFill="1"/>
    <xf numFmtId="166" fontId="76" fillId="0" borderId="0" xfId="1091" applyNumberFormat="1" applyFont="1" applyFill="1" applyBorder="1" applyAlignment="1">
      <alignment horizontal="center"/>
    </xf>
    <xf numFmtId="37" fontId="100" fillId="0" borderId="0" xfId="1060" applyNumberFormat="1" applyFont="1" applyFill="1" applyBorder="1"/>
    <xf numFmtId="14" fontId="37" fillId="0" borderId="0" xfId="0" applyNumberFormat="1" applyFont="1"/>
    <xf numFmtId="44" fontId="37" fillId="0" borderId="0" xfId="1091" applyFont="1"/>
    <xf numFmtId="164" fontId="37" fillId="0" borderId="0" xfId="0" applyFont="1"/>
    <xf numFmtId="164" fontId="36" fillId="0" borderId="10" xfId="24" applyFont="1" applyFill="1" applyBorder="1" applyAlignment="1">
      <alignment horizontal="center"/>
    </xf>
    <xf numFmtId="14" fontId="76" fillId="0" borderId="0" xfId="4" applyNumberFormat="1" applyFont="1" applyFill="1"/>
    <xf numFmtId="14" fontId="76" fillId="0" borderId="0" xfId="4" applyNumberFormat="1" applyFont="1" applyFill="1" applyAlignment="1">
      <alignment wrapText="1"/>
    </xf>
    <xf numFmtId="14" fontId="76" fillId="0" borderId="0" xfId="0" applyNumberFormat="1" applyFont="1" applyFill="1"/>
    <xf numFmtId="14" fontId="99" fillId="0" borderId="0" xfId="0" applyNumberFormat="1" applyFont="1" applyFill="1"/>
    <xf numFmtId="14" fontId="0" fillId="0" borderId="0" xfId="0" applyNumberFormat="1"/>
    <xf numFmtId="14" fontId="76" fillId="0" borderId="0" xfId="1091" applyNumberFormat="1" applyFont="1" applyFill="1" applyBorder="1" applyAlignment="1">
      <alignment horizontal="center"/>
    </xf>
    <xf numFmtId="164" fontId="36" fillId="0" borderId="0" xfId="24" applyFont="1" applyFill="1" applyBorder="1"/>
    <xf numFmtId="164" fontId="36" fillId="0" borderId="0" xfId="24" applyFont="1" applyFill="1" applyBorder="1" applyAlignment="1">
      <alignment horizontal="center"/>
    </xf>
    <xf numFmtId="0" fontId="2" fillId="0" borderId="0" xfId="1093" applyNumberFormat="1" applyFont="1" applyFill="1" applyBorder="1" applyAlignment="1">
      <alignment wrapText="1"/>
    </xf>
    <xf numFmtId="0" fontId="2" fillId="0" borderId="0" xfId="1093" applyFont="1" applyFill="1" applyBorder="1" applyAlignment="1">
      <alignment wrapText="1"/>
    </xf>
    <xf numFmtId="0" fontId="2" fillId="0" borderId="0" xfId="1093" applyFont="1" applyFill="1" applyBorder="1"/>
    <xf numFmtId="0" fontId="2" fillId="0" borderId="0" xfId="1093" applyFont="1" applyFill="1"/>
    <xf numFmtId="0" fontId="2" fillId="0" borderId="0" xfId="1093" applyFont="1" applyAlignment="1">
      <alignment wrapText="1"/>
    </xf>
    <xf numFmtId="0" fontId="2" fillId="0" borderId="0" xfId="1093" applyNumberFormat="1" applyFont="1" applyFill="1" applyAlignment="1">
      <alignment wrapText="1"/>
    </xf>
    <xf numFmtId="0" fontId="2" fillId="0" borderId="0" xfId="1093" applyFont="1" applyFill="1" applyAlignment="1">
      <alignment wrapText="1"/>
    </xf>
    <xf numFmtId="37" fontId="76" fillId="0" borderId="0" xfId="1060" applyNumberFormat="1" applyFont="1" applyFill="1" applyAlignment="1">
      <alignment horizontal="left"/>
    </xf>
    <xf numFmtId="37" fontId="76" fillId="0" borderId="0" xfId="1060" applyNumberFormat="1" applyFont="1" applyFill="1" applyBorder="1" applyAlignment="1">
      <alignment horizontal="left"/>
    </xf>
    <xf numFmtId="165" fontId="76" fillId="0" borderId="0" xfId="1060" applyNumberFormat="1" applyFont="1" applyFill="1"/>
    <xf numFmtId="37" fontId="80" fillId="0" borderId="0" xfId="1094" applyNumberFormat="1" applyFont="1" applyFill="1"/>
    <xf numFmtId="166" fontId="76" fillId="0" borderId="0" xfId="1095" applyNumberFormat="1" applyFont="1" applyFill="1"/>
    <xf numFmtId="10" fontId="76" fillId="0" borderId="0" xfId="1096" applyNumberFormat="1" applyFont="1" applyFill="1"/>
    <xf numFmtId="10" fontId="76" fillId="0" borderId="0" xfId="1096" applyNumberFormat="1" applyFont="1" applyFill="1" applyAlignment="1">
      <alignment horizontal="center"/>
    </xf>
    <xf numFmtId="44" fontId="76" fillId="0" borderId="0" xfId="1095" applyFont="1" applyFill="1"/>
    <xf numFmtId="166" fontId="76" fillId="0" borderId="0" xfId="1095" applyNumberFormat="1" applyFont="1" applyFill="1" applyAlignment="1">
      <alignment horizontal="center"/>
    </xf>
    <xf numFmtId="169" fontId="76" fillId="0" borderId="0" xfId="1097" applyNumberFormat="1" applyFont="1" applyFill="1" applyBorder="1" applyAlignment="1">
      <alignment horizontal="center"/>
    </xf>
    <xf numFmtId="37" fontId="77" fillId="0" borderId="0" xfId="1060" applyNumberFormat="1" applyFont="1" applyFill="1" applyAlignment="1">
      <alignment horizontal="center"/>
    </xf>
    <xf numFmtId="37" fontId="76" fillId="0" borderId="10" xfId="1060" applyNumberFormat="1" applyFont="1" applyFill="1" applyBorder="1" applyAlignment="1">
      <alignment horizontal="center"/>
    </xf>
    <xf numFmtId="9" fontId="76" fillId="0" borderId="10" xfId="1096" applyFont="1" applyFill="1" applyBorder="1" applyAlignment="1">
      <alignment horizontal="center"/>
    </xf>
    <xf numFmtId="37" fontId="76" fillId="0" borderId="0" xfId="1065" applyNumberFormat="1" applyFont="1" applyFill="1" applyAlignment="1">
      <alignment horizontal="center"/>
    </xf>
    <xf numFmtId="37" fontId="76" fillId="0" borderId="0" xfId="1065" applyNumberFormat="1" applyFont="1" applyFill="1"/>
    <xf numFmtId="182" fontId="76" fillId="0" borderId="0" xfId="1095" applyNumberFormat="1" applyFont="1" applyFill="1" applyBorder="1"/>
    <xf numFmtId="182" fontId="76" fillId="0" borderId="0" xfId="1095" applyNumberFormat="1" applyFont="1" applyFill="1"/>
    <xf numFmtId="0" fontId="76" fillId="0" borderId="0" xfId="1098" applyFont="1" applyFill="1"/>
    <xf numFmtId="0" fontId="99" fillId="0" borderId="0" xfId="1098" applyFont="1" applyFill="1"/>
    <xf numFmtId="182" fontId="75" fillId="0" borderId="10" xfId="1095" applyNumberFormat="1" applyFont="1" applyFill="1" applyBorder="1"/>
    <xf numFmtId="0" fontId="76" fillId="0" borderId="0" xfId="4" applyFont="1" applyFill="1" applyBorder="1"/>
    <xf numFmtId="166" fontId="76" fillId="0" borderId="0" xfId="1095" applyNumberFormat="1" applyFont="1" applyFill="1" applyBorder="1" applyAlignment="1">
      <alignment horizontal="center"/>
    </xf>
    <xf numFmtId="164" fontId="75" fillId="0" borderId="0" xfId="0" applyFont="1" applyAlignment="1">
      <alignment horizontal="center"/>
    </xf>
    <xf numFmtId="164" fontId="36" fillId="0" borderId="30" xfId="1" applyNumberFormat="1" applyFont="1" applyFill="1" applyBorder="1" applyAlignment="1">
      <alignment horizontal="center" vertical="center"/>
    </xf>
    <xf numFmtId="164" fontId="36" fillId="0" borderId="31" xfId="1" applyNumberFormat="1" applyFont="1" applyFill="1" applyBorder="1" applyAlignment="1">
      <alignment horizontal="center" vertical="center"/>
    </xf>
    <xf numFmtId="164" fontId="36" fillId="0" borderId="32" xfId="1" applyNumberFormat="1" applyFont="1" applyFill="1" applyBorder="1" applyAlignment="1">
      <alignment horizontal="center" vertical="center"/>
    </xf>
    <xf numFmtId="164" fontId="36" fillId="0" borderId="30" xfId="1" applyNumberFormat="1" applyFont="1" applyFill="1" applyBorder="1" applyAlignment="1">
      <alignment horizontal="center" vertical="center" wrapText="1"/>
    </xf>
    <xf numFmtId="164" fontId="36" fillId="0" borderId="31" xfId="1" applyNumberFormat="1" applyFont="1" applyFill="1" applyBorder="1" applyAlignment="1">
      <alignment horizontal="center" vertical="center" wrapText="1"/>
    </xf>
    <xf numFmtId="164" fontId="36" fillId="0" borderId="32" xfId="1" applyNumberFormat="1" applyFont="1" applyFill="1" applyBorder="1" applyAlignment="1">
      <alignment horizontal="center" vertical="center" wrapText="1"/>
    </xf>
    <xf numFmtId="180" fontId="36" fillId="0" borderId="30" xfId="0" applyNumberFormat="1" applyFont="1" applyFill="1" applyBorder="1" applyAlignment="1">
      <alignment horizontal="center" vertical="center"/>
    </xf>
    <xf numFmtId="180" fontId="36" fillId="0" borderId="31" xfId="0" applyNumberFormat="1" applyFont="1" applyFill="1" applyBorder="1" applyAlignment="1">
      <alignment horizontal="center" vertical="center"/>
    </xf>
    <xf numFmtId="180" fontId="36" fillId="0" borderId="32" xfId="0" applyNumberFormat="1" applyFont="1" applyFill="1" applyBorder="1" applyAlignment="1">
      <alignment horizontal="center" vertical="center"/>
    </xf>
    <xf numFmtId="0" fontId="20" fillId="0" borderId="2" xfId="1075" applyAlignment="1">
      <alignment horizontal="center"/>
    </xf>
  </cellXfs>
  <cellStyles count="1099">
    <cellStyle name="########" xfId="30"/>
    <cellStyle name="######## 2" xfId="31"/>
    <cellStyle name="######## 3" xfId="32"/>
    <cellStyle name="######## 4" xfId="33"/>
    <cellStyle name="######## 5" xfId="34"/>
    <cellStyle name="20% - Accent1 2" xfId="35"/>
    <cellStyle name="20% - Accent1 2 2" xfId="36"/>
    <cellStyle name="20% - Accent1 2 3" xfId="37"/>
    <cellStyle name="20% - Accent1 2 4" xfId="38"/>
    <cellStyle name="20% - Accent1 3" xfId="39"/>
    <cellStyle name="20% - Accent1 3 2" xfId="40"/>
    <cellStyle name="20% - Accent1 3 3" xfId="41"/>
    <cellStyle name="20% - Accent1 3 4" xfId="42"/>
    <cellStyle name="20% - Accent1 4" xfId="43"/>
    <cellStyle name="20% - Accent1 4 2" xfId="44"/>
    <cellStyle name="20% - Accent1 4 3" xfId="45"/>
    <cellStyle name="20% - Accent1 4 4" xfId="46"/>
    <cellStyle name="20% - Accent1 5" xfId="47"/>
    <cellStyle name="20% - Accent1 6" xfId="48"/>
    <cellStyle name="20% - Accent1 7" xfId="49"/>
    <cellStyle name="20% - Accent2 2" xfId="50"/>
    <cellStyle name="20% - Accent2 2 2" xfId="51"/>
    <cellStyle name="20% - Accent2 2 3" xfId="52"/>
    <cellStyle name="20% - Accent2 2 4" xfId="53"/>
    <cellStyle name="20% - Accent2 3" xfId="54"/>
    <cellStyle name="20% - Accent2 3 2" xfId="55"/>
    <cellStyle name="20% - Accent2 3 3" xfId="56"/>
    <cellStyle name="20% - Accent2 3 4" xfId="57"/>
    <cellStyle name="20% - Accent2 4" xfId="58"/>
    <cellStyle name="20% - Accent2 4 2" xfId="59"/>
    <cellStyle name="20% - Accent2 4 3" xfId="60"/>
    <cellStyle name="20% - Accent2 4 4" xfId="61"/>
    <cellStyle name="20% - Accent2 5" xfId="62"/>
    <cellStyle name="20% - Accent2 6" xfId="63"/>
    <cellStyle name="20% - Accent2 7" xfId="64"/>
    <cellStyle name="20% - Accent3 2" xfId="65"/>
    <cellStyle name="20% - Accent3 2 2" xfId="66"/>
    <cellStyle name="20% - Accent3 2 3" xfId="67"/>
    <cellStyle name="20% - Accent3 2 4" xfId="68"/>
    <cellStyle name="20% - Accent3 3" xfId="69"/>
    <cellStyle name="20% - Accent3 3 2" xfId="70"/>
    <cellStyle name="20% - Accent3 3 3" xfId="71"/>
    <cellStyle name="20% - Accent3 3 4" xfId="72"/>
    <cellStyle name="20% - Accent3 4" xfId="73"/>
    <cellStyle name="20% - Accent3 4 2" xfId="74"/>
    <cellStyle name="20% - Accent3 4 3" xfId="75"/>
    <cellStyle name="20% - Accent3 4 4" xfId="76"/>
    <cellStyle name="20% - Accent3 5" xfId="77"/>
    <cellStyle name="20% - Accent3 6" xfId="78"/>
    <cellStyle name="20% - Accent3 7" xfId="79"/>
    <cellStyle name="20% - Accent4 2" xfId="80"/>
    <cellStyle name="20% - Accent4 2 2" xfId="81"/>
    <cellStyle name="20% - Accent4 2 3" xfId="82"/>
    <cellStyle name="20% - Accent4 2 4" xfId="83"/>
    <cellStyle name="20% - Accent4 3" xfId="84"/>
    <cellStyle name="20% - Accent4 3 2" xfId="85"/>
    <cellStyle name="20% - Accent4 3 3" xfId="86"/>
    <cellStyle name="20% - Accent4 3 4" xfId="87"/>
    <cellStyle name="20% - Accent4 4" xfId="88"/>
    <cellStyle name="20% - Accent4 4 2" xfId="89"/>
    <cellStyle name="20% - Accent4 4 3" xfId="90"/>
    <cellStyle name="20% - Accent4 4 4" xfId="91"/>
    <cellStyle name="20% - Accent4 5" xfId="92"/>
    <cellStyle name="20% - Accent4 6" xfId="93"/>
    <cellStyle name="20% - Accent4 7" xfId="94"/>
    <cellStyle name="20% - Accent5 2" xfId="95"/>
    <cellStyle name="20% - Accent5 2 2" xfId="96"/>
    <cellStyle name="20% - Accent5 2 3" xfId="97"/>
    <cellStyle name="20% - Accent5 2 4" xfId="98"/>
    <cellStyle name="20% - Accent5 3" xfId="99"/>
    <cellStyle name="20% - Accent5 3 2" xfId="100"/>
    <cellStyle name="20% - Accent5 3 3" xfId="101"/>
    <cellStyle name="20% - Accent5 3 4" xfId="102"/>
    <cellStyle name="20% - Accent5 4" xfId="103"/>
    <cellStyle name="20% - Accent5 4 2" xfId="104"/>
    <cellStyle name="20% - Accent5 4 3" xfId="105"/>
    <cellStyle name="20% - Accent5 4 4" xfId="106"/>
    <cellStyle name="20% - Accent5 5" xfId="107"/>
    <cellStyle name="20% - Accent5 6" xfId="108"/>
    <cellStyle name="20% - Accent5 7" xfId="109"/>
    <cellStyle name="20% - Accent6 2" xfId="110"/>
    <cellStyle name="20% - Accent6 2 2" xfId="111"/>
    <cellStyle name="20% - Accent6 2 3" xfId="112"/>
    <cellStyle name="20% - Accent6 2 4" xfId="113"/>
    <cellStyle name="20% - Accent6 3" xfId="114"/>
    <cellStyle name="20% - Accent6 3 2" xfId="115"/>
    <cellStyle name="20% - Accent6 3 3" xfId="116"/>
    <cellStyle name="20% - Accent6 3 4" xfId="117"/>
    <cellStyle name="20% - Accent6 4" xfId="118"/>
    <cellStyle name="20% - Accent6 4 2" xfId="119"/>
    <cellStyle name="20% - Accent6 4 3" xfId="120"/>
    <cellStyle name="20% - Accent6 4 4" xfId="121"/>
    <cellStyle name="20% - Accent6 5" xfId="122"/>
    <cellStyle name="20% - Accent6 6" xfId="123"/>
    <cellStyle name="20% - Accent6 7" xfId="124"/>
    <cellStyle name="40% - Accent1 2" xfId="125"/>
    <cellStyle name="40% - Accent1 2 2" xfId="126"/>
    <cellStyle name="40% - Accent1 2 3" xfId="127"/>
    <cellStyle name="40% - Accent1 2 4" xfId="128"/>
    <cellStyle name="40% - Accent1 3" xfId="129"/>
    <cellStyle name="40% - Accent1 3 2" xfId="130"/>
    <cellStyle name="40% - Accent1 3 3" xfId="131"/>
    <cellStyle name="40% - Accent1 3 4" xfId="132"/>
    <cellStyle name="40% - Accent1 4" xfId="133"/>
    <cellStyle name="40% - Accent1 4 2" xfId="134"/>
    <cellStyle name="40% - Accent1 4 3" xfId="135"/>
    <cellStyle name="40% - Accent1 4 4" xfId="136"/>
    <cellStyle name="40% - Accent1 5" xfId="137"/>
    <cellStyle name="40% - Accent1 6" xfId="138"/>
    <cellStyle name="40% - Accent1 7" xfId="139"/>
    <cellStyle name="40% - Accent2 2" xfId="140"/>
    <cellStyle name="40% - Accent2 2 2" xfId="141"/>
    <cellStyle name="40% - Accent2 2 3" xfId="142"/>
    <cellStyle name="40% - Accent2 2 4" xfId="143"/>
    <cellStyle name="40% - Accent2 3" xfId="144"/>
    <cellStyle name="40% - Accent2 3 2" xfId="145"/>
    <cellStyle name="40% - Accent2 3 3" xfId="146"/>
    <cellStyle name="40% - Accent2 3 4" xfId="147"/>
    <cellStyle name="40% - Accent2 4" xfId="148"/>
    <cellStyle name="40% - Accent2 4 2" xfId="149"/>
    <cellStyle name="40% - Accent2 4 3" xfId="150"/>
    <cellStyle name="40% - Accent2 4 4" xfId="151"/>
    <cellStyle name="40% - Accent2 5" xfId="152"/>
    <cellStyle name="40% - Accent2 6" xfId="153"/>
    <cellStyle name="40% - Accent2 7" xfId="154"/>
    <cellStyle name="40% - Accent3 2" xfId="155"/>
    <cellStyle name="40% - Accent3 2 2" xfId="156"/>
    <cellStyle name="40% - Accent3 2 3" xfId="157"/>
    <cellStyle name="40% - Accent3 2 4" xfId="158"/>
    <cellStyle name="40% - Accent3 3" xfId="159"/>
    <cellStyle name="40% - Accent3 3 2" xfId="160"/>
    <cellStyle name="40% - Accent3 3 3" xfId="161"/>
    <cellStyle name="40% - Accent3 3 4" xfId="162"/>
    <cellStyle name="40% - Accent3 4" xfId="163"/>
    <cellStyle name="40% - Accent3 4 2" xfId="164"/>
    <cellStyle name="40% - Accent3 4 3" xfId="165"/>
    <cellStyle name="40% - Accent3 4 4" xfId="166"/>
    <cellStyle name="40% - Accent3 5" xfId="167"/>
    <cellStyle name="40% - Accent3 6" xfId="168"/>
    <cellStyle name="40% - Accent3 7" xfId="169"/>
    <cellStyle name="40% - Accent4 2" xfId="170"/>
    <cellStyle name="40% - Accent4 2 2" xfId="171"/>
    <cellStyle name="40% - Accent4 2 3" xfId="172"/>
    <cellStyle name="40% - Accent4 2 4" xfId="173"/>
    <cellStyle name="40% - Accent4 3" xfId="174"/>
    <cellStyle name="40% - Accent4 3 2" xfId="175"/>
    <cellStyle name="40% - Accent4 3 3" xfId="176"/>
    <cellStyle name="40% - Accent4 3 4" xfId="177"/>
    <cellStyle name="40% - Accent4 4" xfId="178"/>
    <cellStyle name="40% - Accent4 4 2" xfId="179"/>
    <cellStyle name="40% - Accent4 4 3" xfId="180"/>
    <cellStyle name="40% - Accent4 4 4" xfId="181"/>
    <cellStyle name="40% - Accent4 5" xfId="182"/>
    <cellStyle name="40% - Accent4 6" xfId="183"/>
    <cellStyle name="40% - Accent4 7" xfId="184"/>
    <cellStyle name="40% - Accent5 2" xfId="185"/>
    <cellStyle name="40% - Accent5 2 2" xfId="186"/>
    <cellStyle name="40% - Accent5 2 3" xfId="187"/>
    <cellStyle name="40% - Accent5 2 4" xfId="188"/>
    <cellStyle name="40% - Accent5 3" xfId="189"/>
    <cellStyle name="40% - Accent5 3 2" xfId="190"/>
    <cellStyle name="40% - Accent5 3 3" xfId="191"/>
    <cellStyle name="40% - Accent5 3 4" xfId="192"/>
    <cellStyle name="40% - Accent5 4" xfId="193"/>
    <cellStyle name="40% - Accent5 4 2" xfId="194"/>
    <cellStyle name="40% - Accent5 4 3" xfId="195"/>
    <cellStyle name="40% - Accent5 4 4" xfId="196"/>
    <cellStyle name="40% - Accent5 5" xfId="197"/>
    <cellStyle name="40% - Accent5 6" xfId="198"/>
    <cellStyle name="40% - Accent5 7" xfId="199"/>
    <cellStyle name="40% - Accent6 2" xfId="200"/>
    <cellStyle name="40% - Accent6 2 2" xfId="201"/>
    <cellStyle name="40% - Accent6 2 3" xfId="202"/>
    <cellStyle name="40% - Accent6 2 4" xfId="203"/>
    <cellStyle name="40% - Accent6 3" xfId="204"/>
    <cellStyle name="40% - Accent6 3 2" xfId="205"/>
    <cellStyle name="40% - Accent6 3 3" xfId="206"/>
    <cellStyle name="40% - Accent6 3 4" xfId="207"/>
    <cellStyle name="40% - Accent6 4" xfId="208"/>
    <cellStyle name="40% - Accent6 4 2" xfId="209"/>
    <cellStyle name="40% - Accent6 4 3" xfId="210"/>
    <cellStyle name="40% - Accent6 4 4" xfId="211"/>
    <cellStyle name="40% - Accent6 5" xfId="212"/>
    <cellStyle name="40% - Accent6 6" xfId="213"/>
    <cellStyle name="40% - Accent6 7" xfId="214"/>
    <cellStyle name="60% - Accent1 2" xfId="215"/>
    <cellStyle name="60% - Accent1 2 2" xfId="216"/>
    <cellStyle name="60% - Accent1 2 3" xfId="217"/>
    <cellStyle name="60% - Accent1 2 4" xfId="218"/>
    <cellStyle name="60% - Accent1 3" xfId="219"/>
    <cellStyle name="60% - Accent1 3 2" xfId="220"/>
    <cellStyle name="60% - Accent1 3 3" xfId="221"/>
    <cellStyle name="60% - Accent1 3 4" xfId="222"/>
    <cellStyle name="60% - Accent1 4" xfId="223"/>
    <cellStyle name="60% - Accent1 4 2" xfId="224"/>
    <cellStyle name="60% - Accent1 4 3" xfId="225"/>
    <cellStyle name="60% - Accent1 4 4" xfId="226"/>
    <cellStyle name="60% - Accent1 5" xfId="227"/>
    <cellStyle name="60% - Accent1 6" xfId="228"/>
    <cellStyle name="60% - Accent1 7" xfId="229"/>
    <cellStyle name="60% - Accent2 2" xfId="230"/>
    <cellStyle name="60% - Accent2 2 2" xfId="231"/>
    <cellStyle name="60% - Accent2 2 3" xfId="232"/>
    <cellStyle name="60% - Accent2 2 4" xfId="233"/>
    <cellStyle name="60% - Accent2 3" xfId="234"/>
    <cellStyle name="60% - Accent2 3 2" xfId="235"/>
    <cellStyle name="60% - Accent2 3 3" xfId="236"/>
    <cellStyle name="60% - Accent2 3 4" xfId="237"/>
    <cellStyle name="60% - Accent2 4" xfId="238"/>
    <cellStyle name="60% - Accent2 4 2" xfId="239"/>
    <cellStyle name="60% - Accent2 4 3" xfId="240"/>
    <cellStyle name="60% - Accent2 4 4" xfId="241"/>
    <cellStyle name="60% - Accent2 5" xfId="242"/>
    <cellStyle name="60% - Accent2 6" xfId="243"/>
    <cellStyle name="60% - Accent2 7" xfId="244"/>
    <cellStyle name="60% - Accent3 2" xfId="245"/>
    <cellStyle name="60% - Accent3 2 2" xfId="246"/>
    <cellStyle name="60% - Accent3 2 3" xfId="247"/>
    <cellStyle name="60% - Accent3 2 4" xfId="248"/>
    <cellStyle name="60% - Accent3 3" xfId="249"/>
    <cellStyle name="60% - Accent3 3 2" xfId="250"/>
    <cellStyle name="60% - Accent3 3 3" xfId="251"/>
    <cellStyle name="60% - Accent3 3 4" xfId="252"/>
    <cellStyle name="60% - Accent3 4" xfId="253"/>
    <cellStyle name="60% - Accent3 4 2" xfId="254"/>
    <cellStyle name="60% - Accent3 4 3" xfId="255"/>
    <cellStyle name="60% - Accent3 4 4" xfId="256"/>
    <cellStyle name="60% - Accent3 5" xfId="257"/>
    <cellStyle name="60% - Accent3 6" xfId="258"/>
    <cellStyle name="60% - Accent3 7" xfId="259"/>
    <cellStyle name="60% - Accent4 2" xfId="260"/>
    <cellStyle name="60% - Accent4 2 2" xfId="261"/>
    <cellStyle name="60% - Accent4 2 3" xfId="262"/>
    <cellStyle name="60% - Accent4 2 4" xfId="263"/>
    <cellStyle name="60% - Accent4 3" xfId="264"/>
    <cellStyle name="60% - Accent4 3 2" xfId="265"/>
    <cellStyle name="60% - Accent4 3 3" xfId="266"/>
    <cellStyle name="60% - Accent4 3 4" xfId="267"/>
    <cellStyle name="60% - Accent4 4" xfId="268"/>
    <cellStyle name="60% - Accent4 4 2" xfId="269"/>
    <cellStyle name="60% - Accent4 4 3" xfId="270"/>
    <cellStyle name="60% - Accent4 4 4" xfId="271"/>
    <cellStyle name="60% - Accent4 5" xfId="272"/>
    <cellStyle name="60% - Accent4 6" xfId="273"/>
    <cellStyle name="60% - Accent4 7" xfId="274"/>
    <cellStyle name="60% - Accent5 2" xfId="275"/>
    <cellStyle name="60% - Accent5 2 2" xfId="276"/>
    <cellStyle name="60% - Accent5 2 3" xfId="277"/>
    <cellStyle name="60% - Accent5 2 4" xfId="278"/>
    <cellStyle name="60% - Accent5 3" xfId="279"/>
    <cellStyle name="60% - Accent5 3 2" xfId="280"/>
    <cellStyle name="60% - Accent5 3 3" xfId="281"/>
    <cellStyle name="60% - Accent5 3 4" xfId="282"/>
    <cellStyle name="60% - Accent5 4" xfId="283"/>
    <cellStyle name="60% - Accent5 4 2" xfId="284"/>
    <cellStyle name="60% - Accent5 4 3" xfId="285"/>
    <cellStyle name="60% - Accent5 4 4" xfId="286"/>
    <cellStyle name="60% - Accent5 5" xfId="287"/>
    <cellStyle name="60% - Accent5 6" xfId="288"/>
    <cellStyle name="60% - Accent5 7" xfId="289"/>
    <cellStyle name="60% - Accent6 2" xfId="290"/>
    <cellStyle name="60% - Accent6 2 2" xfId="291"/>
    <cellStyle name="60% - Accent6 2 3" xfId="292"/>
    <cellStyle name="60% - Accent6 2 4" xfId="293"/>
    <cellStyle name="60% - Accent6 3" xfId="294"/>
    <cellStyle name="60% - Accent6 3 2" xfId="295"/>
    <cellStyle name="60% - Accent6 3 3" xfId="296"/>
    <cellStyle name="60% - Accent6 3 4" xfId="297"/>
    <cellStyle name="60% - Accent6 4" xfId="298"/>
    <cellStyle name="60% - Accent6 4 2" xfId="299"/>
    <cellStyle name="60% - Accent6 4 3" xfId="300"/>
    <cellStyle name="60% - Accent6 4 4" xfId="301"/>
    <cellStyle name="60% - Accent6 5" xfId="302"/>
    <cellStyle name="60% - Accent6 6" xfId="303"/>
    <cellStyle name="60% - Accent6 7" xfId="304"/>
    <cellStyle name="Accent1 2" xfId="305"/>
    <cellStyle name="Accent1 2 2" xfId="306"/>
    <cellStyle name="Accent1 2 3" xfId="307"/>
    <cellStyle name="Accent1 2 4" xfId="308"/>
    <cellStyle name="Accent1 3" xfId="309"/>
    <cellStyle name="Accent1 3 2" xfId="310"/>
    <cellStyle name="Accent1 3 3" xfId="311"/>
    <cellStyle name="Accent1 3 4" xfId="312"/>
    <cellStyle name="Accent1 4" xfId="313"/>
    <cellStyle name="Accent1 4 2" xfId="314"/>
    <cellStyle name="Accent1 4 3" xfId="315"/>
    <cellStyle name="Accent1 4 4" xfId="316"/>
    <cellStyle name="Accent1 5" xfId="317"/>
    <cellStyle name="Accent1 6" xfId="318"/>
    <cellStyle name="Accent1 7" xfId="319"/>
    <cellStyle name="Accent2 2" xfId="320"/>
    <cellStyle name="Accent2 2 2" xfId="321"/>
    <cellStyle name="Accent2 2 3" xfId="322"/>
    <cellStyle name="Accent2 2 4" xfId="323"/>
    <cellStyle name="Accent2 3" xfId="324"/>
    <cellStyle name="Accent2 3 2" xfId="325"/>
    <cellStyle name="Accent2 3 3" xfId="326"/>
    <cellStyle name="Accent2 3 4" xfId="327"/>
    <cellStyle name="Accent2 4" xfId="328"/>
    <cellStyle name="Accent2 4 2" xfId="329"/>
    <cellStyle name="Accent2 4 3" xfId="330"/>
    <cellStyle name="Accent2 4 4" xfId="331"/>
    <cellStyle name="Accent2 5" xfId="332"/>
    <cellStyle name="Accent2 6" xfId="333"/>
    <cellStyle name="Accent2 7" xfId="334"/>
    <cellStyle name="Accent3 2" xfId="335"/>
    <cellStyle name="Accent3 2 2" xfId="336"/>
    <cellStyle name="Accent3 2 3" xfId="337"/>
    <cellStyle name="Accent3 2 4" xfId="338"/>
    <cellStyle name="Accent3 3" xfId="339"/>
    <cellStyle name="Accent3 3 2" xfId="340"/>
    <cellStyle name="Accent3 3 3" xfId="341"/>
    <cellStyle name="Accent3 3 4" xfId="342"/>
    <cellStyle name="Accent3 4" xfId="343"/>
    <cellStyle name="Accent3 4 2" xfId="344"/>
    <cellStyle name="Accent3 4 3" xfId="345"/>
    <cellStyle name="Accent3 4 4" xfId="346"/>
    <cellStyle name="Accent3 5" xfId="347"/>
    <cellStyle name="Accent3 6" xfId="348"/>
    <cellStyle name="Accent3 7" xfId="349"/>
    <cellStyle name="Accent4 2" xfId="350"/>
    <cellStyle name="Accent4 2 2" xfId="351"/>
    <cellStyle name="Accent4 2 3" xfId="352"/>
    <cellStyle name="Accent4 2 4" xfId="353"/>
    <cellStyle name="Accent4 3" xfId="354"/>
    <cellStyle name="Accent4 3 2" xfId="355"/>
    <cellStyle name="Accent4 3 3" xfId="356"/>
    <cellStyle name="Accent4 3 4" xfId="357"/>
    <cellStyle name="Accent4 4" xfId="358"/>
    <cellStyle name="Accent4 4 2" xfId="359"/>
    <cellStyle name="Accent4 4 3" xfId="360"/>
    <cellStyle name="Accent4 4 4" xfId="361"/>
    <cellStyle name="Accent4 5" xfId="362"/>
    <cellStyle name="Accent4 6" xfId="363"/>
    <cellStyle name="Accent4 7" xfId="364"/>
    <cellStyle name="Accent5 2" xfId="365"/>
    <cellStyle name="Accent5 2 2" xfId="366"/>
    <cellStyle name="Accent5 2 3" xfId="367"/>
    <cellStyle name="Accent5 2 4" xfId="368"/>
    <cellStyle name="Accent5 3" xfId="369"/>
    <cellStyle name="Accent5 3 2" xfId="370"/>
    <cellStyle name="Accent5 3 3" xfId="371"/>
    <cellStyle name="Accent5 3 4" xfId="372"/>
    <cellStyle name="Accent5 4" xfId="373"/>
    <cellStyle name="Accent5 4 2" xfId="374"/>
    <cellStyle name="Accent5 4 3" xfId="375"/>
    <cellStyle name="Accent5 4 4" xfId="376"/>
    <cellStyle name="Accent5 5" xfId="377"/>
    <cellStyle name="Accent5 6" xfId="378"/>
    <cellStyle name="Accent5 7" xfId="379"/>
    <cellStyle name="Accent6 2" xfId="380"/>
    <cellStyle name="Accent6 2 2" xfId="381"/>
    <cellStyle name="Accent6 2 3" xfId="382"/>
    <cellStyle name="Accent6 2 4" xfId="383"/>
    <cellStyle name="Accent6 3" xfId="384"/>
    <cellStyle name="Accent6 3 2" xfId="385"/>
    <cellStyle name="Accent6 3 3" xfId="386"/>
    <cellStyle name="Accent6 3 4" xfId="387"/>
    <cellStyle name="Accent6 4" xfId="388"/>
    <cellStyle name="Accent6 4 2" xfId="389"/>
    <cellStyle name="Accent6 4 3" xfId="390"/>
    <cellStyle name="Accent6 4 4" xfId="391"/>
    <cellStyle name="Accent6 5" xfId="392"/>
    <cellStyle name="Accent6 6" xfId="393"/>
    <cellStyle name="Accent6 7" xfId="394"/>
    <cellStyle name="Bad 2" xfId="395"/>
    <cellStyle name="Bad 2 2" xfId="396"/>
    <cellStyle name="Bad 2 3" xfId="397"/>
    <cellStyle name="Bad 2 4" xfId="398"/>
    <cellStyle name="Bad 3" xfId="399"/>
    <cellStyle name="Bad 3 2" xfId="400"/>
    <cellStyle name="Bad 3 3" xfId="401"/>
    <cellStyle name="Bad 3 4" xfId="402"/>
    <cellStyle name="Bad 4" xfId="403"/>
    <cellStyle name="Bad 4 2" xfId="404"/>
    <cellStyle name="Bad 4 3" xfId="405"/>
    <cellStyle name="Bad 4 4" xfId="406"/>
    <cellStyle name="Bad 5" xfId="407"/>
    <cellStyle name="Bad 6" xfId="408"/>
    <cellStyle name="Bad 7" xfId="409"/>
    <cellStyle name="Calculation 2" xfId="410"/>
    <cellStyle name="Calculation 2 2" xfId="411"/>
    <cellStyle name="Calculation 2 3" xfId="412"/>
    <cellStyle name="Calculation 2 4" xfId="413"/>
    <cellStyle name="Calculation 3" xfId="414"/>
    <cellStyle name="Calculation 3 2" xfId="415"/>
    <cellStyle name="Calculation 3 3" xfId="416"/>
    <cellStyle name="Calculation 3 4" xfId="417"/>
    <cellStyle name="Calculation 4" xfId="418"/>
    <cellStyle name="Calculation 4 2" xfId="419"/>
    <cellStyle name="Calculation 4 3" xfId="420"/>
    <cellStyle name="Calculation 4 4" xfId="421"/>
    <cellStyle name="Calculation 5" xfId="422"/>
    <cellStyle name="Calculation 6" xfId="423"/>
    <cellStyle name="Calculation 7" xfId="424"/>
    <cellStyle name="Check Cell 2" xfId="425"/>
    <cellStyle name="Check Cell 2 2" xfId="426"/>
    <cellStyle name="Check Cell 2 3" xfId="427"/>
    <cellStyle name="Check Cell 2 4" xfId="428"/>
    <cellStyle name="Check Cell 3" xfId="429"/>
    <cellStyle name="Check Cell 3 2" xfId="430"/>
    <cellStyle name="Check Cell 3 3" xfId="431"/>
    <cellStyle name="Check Cell 3 4" xfId="432"/>
    <cellStyle name="Check Cell 4" xfId="433"/>
    <cellStyle name="Check Cell 4 2" xfId="434"/>
    <cellStyle name="Check Cell 4 3" xfId="435"/>
    <cellStyle name="Check Cell 4 4" xfId="436"/>
    <cellStyle name="Check Cell 5" xfId="437"/>
    <cellStyle name="Check Cell 6" xfId="438"/>
    <cellStyle name="Check Cell 7" xfId="439"/>
    <cellStyle name="Co #" xfId="440"/>
    <cellStyle name="Comma" xfId="1" builtinId="3"/>
    <cellStyle name="Comma 10" xfId="441"/>
    <cellStyle name="Comma 10 2" xfId="442"/>
    <cellStyle name="Comma 10 2 2" xfId="443"/>
    <cellStyle name="Comma 10 3" xfId="444"/>
    <cellStyle name="Comma 10 4" xfId="445"/>
    <cellStyle name="Comma 10 5" xfId="446"/>
    <cellStyle name="Comma 10 6" xfId="447"/>
    <cellStyle name="Comma 10 7" xfId="448"/>
    <cellStyle name="Comma 11" xfId="449"/>
    <cellStyle name="Comma 11 2" xfId="450"/>
    <cellStyle name="Comma 12" xfId="451"/>
    <cellStyle name="Comma 13" xfId="27"/>
    <cellStyle name="Comma 13 2" xfId="452"/>
    <cellStyle name="Comma 13 3" xfId="453"/>
    <cellStyle name="Comma 13 3 2" xfId="454"/>
    <cellStyle name="Comma 13 3 3" xfId="28"/>
    <cellStyle name="Comma 13 3 3 2" xfId="1068"/>
    <cellStyle name="Comma 13 4" xfId="455"/>
    <cellStyle name="Comma 14" xfId="456"/>
    <cellStyle name="Comma 15" xfId="457"/>
    <cellStyle name="Comma 15 2" xfId="458"/>
    <cellStyle name="Comma 15 2 2" xfId="459"/>
    <cellStyle name="Comma 15 3" xfId="460"/>
    <cellStyle name="Comma 16" xfId="461"/>
    <cellStyle name="Comma 17" xfId="462"/>
    <cellStyle name="Comma 17 2" xfId="463"/>
    <cellStyle name="Comma 18" xfId="464"/>
    <cellStyle name="Comma 19" xfId="465"/>
    <cellStyle name="Comma 19 2" xfId="466"/>
    <cellStyle name="Comma 19 5" xfId="467"/>
    <cellStyle name="Comma 2" xfId="8"/>
    <cellStyle name="Comma 2 2" xfId="468"/>
    <cellStyle name="Comma 2 2 2" xfId="16"/>
    <cellStyle name="Comma 2 2 2 2" xfId="469"/>
    <cellStyle name="Comma 2 2 2 3" xfId="470"/>
    <cellStyle name="Comma 2 2 2 4" xfId="471"/>
    <cellStyle name="Comma 2 2 2 5" xfId="472"/>
    <cellStyle name="Comma 2 2 3" xfId="473"/>
    <cellStyle name="Comma 2 2 4" xfId="474"/>
    <cellStyle name="Comma 2 2 5" xfId="475"/>
    <cellStyle name="Comma 2 2 6" xfId="476"/>
    <cellStyle name="Comma 2 3" xfId="477"/>
    <cellStyle name="Comma 2 4" xfId="478"/>
    <cellStyle name="Comma 2 5" xfId="23"/>
    <cellStyle name="Comma 2 6" xfId="479"/>
    <cellStyle name="Comma 20" xfId="480"/>
    <cellStyle name="Comma 20 5" xfId="481"/>
    <cellStyle name="Comma 21" xfId="482"/>
    <cellStyle name="Comma 22" xfId="483"/>
    <cellStyle name="Comma 23" xfId="484"/>
    <cellStyle name="Comma 24" xfId="485"/>
    <cellStyle name="Comma 25" xfId="486"/>
    <cellStyle name="Comma 25 2" xfId="487"/>
    <cellStyle name="Comma 26" xfId="488"/>
    <cellStyle name="Comma 27" xfId="489"/>
    <cellStyle name="Comma 28" xfId="490"/>
    <cellStyle name="Comma 29" xfId="491"/>
    <cellStyle name="Comma 3" xfId="492"/>
    <cellStyle name="Comma 3 2" xfId="493"/>
    <cellStyle name="Comma 3 2 2" xfId="494"/>
    <cellStyle name="Comma 3 3" xfId="495"/>
    <cellStyle name="Comma 3 4" xfId="496"/>
    <cellStyle name="Comma 3 5" xfId="497"/>
    <cellStyle name="Comma 3 6" xfId="498"/>
    <cellStyle name="Comma 30" xfId="499"/>
    <cellStyle name="Comma 31" xfId="500"/>
    <cellStyle name="Comma 32" xfId="501"/>
    <cellStyle name="Comma 33" xfId="502"/>
    <cellStyle name="Comma 34" xfId="1063"/>
    <cellStyle name="Comma 35" xfId="1071"/>
    <cellStyle name="Comma 36" xfId="1077"/>
    <cellStyle name="Comma 37" xfId="1079"/>
    <cellStyle name="Comma 38" xfId="1082"/>
    <cellStyle name="Comma 39" xfId="1087"/>
    <cellStyle name="Comma 4" xfId="503"/>
    <cellStyle name="Comma 4 2" xfId="504"/>
    <cellStyle name="Comma 4 2 2" xfId="505"/>
    <cellStyle name="Comma 4 2 3" xfId="506"/>
    <cellStyle name="Comma 4 2 4" xfId="507"/>
    <cellStyle name="Comma 4 2 5" xfId="508"/>
    <cellStyle name="Comma 4 3" xfId="509"/>
    <cellStyle name="Comma 4 4" xfId="510"/>
    <cellStyle name="Comma 4 5" xfId="511"/>
    <cellStyle name="Comma 40" xfId="1097"/>
    <cellStyle name="Comma 5" xfId="512"/>
    <cellStyle name="Comma 5 2" xfId="513"/>
    <cellStyle name="Comma 5 3" xfId="514"/>
    <cellStyle name="Comma 5 4" xfId="515"/>
    <cellStyle name="Comma 5 5" xfId="516"/>
    <cellStyle name="Comma 6" xfId="517"/>
    <cellStyle name="Comma 6 2" xfId="518"/>
    <cellStyle name="Comma 6 3" xfId="519"/>
    <cellStyle name="Comma 6 4" xfId="520"/>
    <cellStyle name="Comma 7" xfId="521"/>
    <cellStyle name="Comma 7 2" xfId="522"/>
    <cellStyle name="Comma 7 3" xfId="523"/>
    <cellStyle name="Comma 7 4" xfId="524"/>
    <cellStyle name="Comma 7 5" xfId="525"/>
    <cellStyle name="Comma 8" xfId="526"/>
    <cellStyle name="Comma 8 2" xfId="527"/>
    <cellStyle name="Comma 8 2 2" xfId="528"/>
    <cellStyle name="Comma 8 2 2 2" xfId="529"/>
    <cellStyle name="Comma 8 2 3" xfId="530"/>
    <cellStyle name="Comma 8 2 4" xfId="531"/>
    <cellStyle name="Comma 8 2 5" xfId="532"/>
    <cellStyle name="Comma 8 2 6" xfId="533"/>
    <cellStyle name="Comma 8 3" xfId="534"/>
    <cellStyle name="Comma 8 4" xfId="535"/>
    <cellStyle name="Comma 8 5" xfId="536"/>
    <cellStyle name="Comma 8 6" xfId="537"/>
    <cellStyle name="Comma 9" xfId="538"/>
    <cellStyle name="Comma 9 2" xfId="539"/>
    <cellStyle name="Currency" xfId="1091" builtinId="4"/>
    <cellStyle name="Currency 10" xfId="1095"/>
    <cellStyle name="Currency 2" xfId="540"/>
    <cellStyle name="Currency 2 2" xfId="541"/>
    <cellStyle name="Currency 2 2 15" xfId="542"/>
    <cellStyle name="Currency 2 2 2" xfId="543"/>
    <cellStyle name="Currency 2 3" xfId="544"/>
    <cellStyle name="Currency 2 4" xfId="545"/>
    <cellStyle name="Currency 2 5" xfId="546"/>
    <cellStyle name="Currency 3" xfId="547"/>
    <cellStyle name="Currency 3 2" xfId="548"/>
    <cellStyle name="Currency 4" xfId="549"/>
    <cellStyle name="Currency 4 2" xfId="550"/>
    <cellStyle name="Currency 5" xfId="551"/>
    <cellStyle name="Currency 6" xfId="552"/>
    <cellStyle name="Currency 6 2" xfId="553"/>
    <cellStyle name="Currency 7" xfId="554"/>
    <cellStyle name="Currency 8" xfId="1064"/>
    <cellStyle name="Currency 9" xfId="1089"/>
    <cellStyle name="Date" xfId="555"/>
    <cellStyle name="Date-Regulatory" xfId="556"/>
    <cellStyle name="Euro" xfId="557"/>
    <cellStyle name="Euro 2" xfId="558"/>
    <cellStyle name="Explanatory Text 2" xfId="559"/>
    <cellStyle name="Explanatory Text 2 2" xfId="560"/>
    <cellStyle name="Explanatory Text 2 3" xfId="561"/>
    <cellStyle name="Explanatory Text 2 4" xfId="562"/>
    <cellStyle name="Explanatory Text 3" xfId="563"/>
    <cellStyle name="Explanatory Text 3 2" xfId="564"/>
    <cellStyle name="Explanatory Text 3 3" xfId="565"/>
    <cellStyle name="Explanatory Text 3 4" xfId="566"/>
    <cellStyle name="Explanatory Text 4" xfId="567"/>
    <cellStyle name="Explanatory Text 4 2" xfId="568"/>
    <cellStyle name="Explanatory Text 4 3" xfId="569"/>
    <cellStyle name="Explanatory Text 4 4" xfId="570"/>
    <cellStyle name="Explanatory Text 5" xfId="571"/>
    <cellStyle name="Explanatory Text 6" xfId="572"/>
    <cellStyle name="Explanatory Text 7" xfId="573"/>
    <cellStyle name="Footnote" xfId="574"/>
    <cellStyle name="Footnote 2" xfId="575"/>
    <cellStyle name="Footnote 3" xfId="576"/>
    <cellStyle name="Footnote 4" xfId="577"/>
    <cellStyle name="Good 2" xfId="578"/>
    <cellStyle name="Good 2 2" xfId="579"/>
    <cellStyle name="Good 2 3" xfId="580"/>
    <cellStyle name="Good 2 4" xfId="581"/>
    <cellStyle name="Good 3" xfId="582"/>
    <cellStyle name="Good 3 2" xfId="583"/>
    <cellStyle name="Good 3 3" xfId="584"/>
    <cellStyle name="Good 3 4" xfId="585"/>
    <cellStyle name="Good 4" xfId="586"/>
    <cellStyle name="Good 4 2" xfId="587"/>
    <cellStyle name="Good 4 3" xfId="588"/>
    <cellStyle name="Good 4 4" xfId="589"/>
    <cellStyle name="Good 5" xfId="590"/>
    <cellStyle name="Good 6" xfId="591"/>
    <cellStyle name="Good 7" xfId="592"/>
    <cellStyle name="Heading 1" xfId="1074" builtinId="16"/>
    <cellStyle name="Heading 1 2" xfId="593"/>
    <cellStyle name="Heading 1 2 2" xfId="594"/>
    <cellStyle name="Heading 1 2 3" xfId="595"/>
    <cellStyle name="Heading 1 2 4" xfId="596"/>
    <cellStyle name="Heading 1 3" xfId="597"/>
    <cellStyle name="Heading 1 3 2" xfId="598"/>
    <cellStyle name="Heading 1 3 3" xfId="599"/>
    <cellStyle name="Heading 1 3 4" xfId="600"/>
    <cellStyle name="Heading 1 4" xfId="601"/>
    <cellStyle name="Heading 1 4 2" xfId="602"/>
    <cellStyle name="Heading 1 4 3" xfId="603"/>
    <cellStyle name="Heading 1 4 4" xfId="604"/>
    <cellStyle name="Heading 1 5" xfId="605"/>
    <cellStyle name="Heading 1 6" xfId="606"/>
    <cellStyle name="Heading 1 7" xfId="607"/>
    <cellStyle name="Heading 2" xfId="1075" builtinId="17"/>
    <cellStyle name="Heading 2 2" xfId="608"/>
    <cellStyle name="Heading 2 2 2" xfId="609"/>
    <cellStyle name="Heading 2 2 3" xfId="610"/>
    <cellStyle name="Heading 2 2 4" xfId="611"/>
    <cellStyle name="Heading 2 3" xfId="612"/>
    <cellStyle name="Heading 2 3 2" xfId="613"/>
    <cellStyle name="Heading 2 3 3" xfId="614"/>
    <cellStyle name="Heading 2 3 4" xfId="615"/>
    <cellStyle name="Heading 2 4" xfId="616"/>
    <cellStyle name="Heading 2 4 2" xfId="617"/>
    <cellStyle name="Heading 2 4 3" xfId="618"/>
    <cellStyle name="Heading 2 4 4" xfId="619"/>
    <cellStyle name="Heading 2 5" xfId="620"/>
    <cellStyle name="Heading 2 6" xfId="621"/>
    <cellStyle name="Heading 2 7" xfId="622"/>
    <cellStyle name="Heading 3 2" xfId="623"/>
    <cellStyle name="Heading 3 2 2" xfId="624"/>
    <cellStyle name="Heading 3 2 3" xfId="625"/>
    <cellStyle name="Heading 3 2 4" xfId="626"/>
    <cellStyle name="Heading 3 3" xfId="627"/>
    <cellStyle name="Heading 3 3 2" xfId="628"/>
    <cellStyle name="Heading 3 3 3" xfId="629"/>
    <cellStyle name="Heading 3 3 4" xfId="630"/>
    <cellStyle name="Heading 3 4" xfId="631"/>
    <cellStyle name="Heading 3 4 2" xfId="632"/>
    <cellStyle name="Heading 3 4 3" xfId="633"/>
    <cellStyle name="Heading 3 4 4" xfId="634"/>
    <cellStyle name="Heading 3 5" xfId="635"/>
    <cellStyle name="Heading 3 6" xfId="636"/>
    <cellStyle name="Heading 3 7" xfId="637"/>
    <cellStyle name="Heading 4 2" xfId="638"/>
    <cellStyle name="Heading 4 2 2" xfId="639"/>
    <cellStyle name="Heading 4 2 3" xfId="640"/>
    <cellStyle name="Heading 4 2 4" xfId="641"/>
    <cellStyle name="Heading 4 3" xfId="642"/>
    <cellStyle name="Heading 4 3 2" xfId="643"/>
    <cellStyle name="Heading 4 3 3" xfId="644"/>
    <cellStyle name="Heading 4 3 4" xfId="645"/>
    <cellStyle name="Heading 4 4" xfId="646"/>
    <cellStyle name="Heading 4 4 2" xfId="647"/>
    <cellStyle name="Heading 4 4 3" xfId="648"/>
    <cellStyle name="Heading 4 4 4" xfId="649"/>
    <cellStyle name="Heading 4 5" xfId="650"/>
    <cellStyle name="Heading 4 6" xfId="651"/>
    <cellStyle name="Heading 4 7" xfId="652"/>
    <cellStyle name="Input 2" xfId="653"/>
    <cellStyle name="Input 2 2" xfId="654"/>
    <cellStyle name="Input 2 3" xfId="655"/>
    <cellStyle name="Input 2 4" xfId="656"/>
    <cellStyle name="Input 3" xfId="657"/>
    <cellStyle name="Input 3 2" xfId="658"/>
    <cellStyle name="Input 3 3" xfId="659"/>
    <cellStyle name="Input 3 4" xfId="660"/>
    <cellStyle name="Input 4" xfId="661"/>
    <cellStyle name="Input 4 2" xfId="662"/>
    <cellStyle name="Input 4 3" xfId="663"/>
    <cellStyle name="Input 4 4" xfId="664"/>
    <cellStyle name="Input 5" xfId="665"/>
    <cellStyle name="Input 6" xfId="666"/>
    <cellStyle name="Input 7" xfId="667"/>
    <cellStyle name="Line Number" xfId="668"/>
    <cellStyle name="Linked Cell 2" xfId="669"/>
    <cellStyle name="Linked Cell 2 2" xfId="670"/>
    <cellStyle name="Linked Cell 2 3" xfId="671"/>
    <cellStyle name="Linked Cell 2 4" xfId="672"/>
    <cellStyle name="Linked Cell 3" xfId="673"/>
    <cellStyle name="Linked Cell 3 2" xfId="674"/>
    <cellStyle name="Linked Cell 3 3" xfId="675"/>
    <cellStyle name="Linked Cell 3 4" xfId="676"/>
    <cellStyle name="Linked Cell 4" xfId="677"/>
    <cellStyle name="Linked Cell 4 2" xfId="678"/>
    <cellStyle name="Linked Cell 4 3" xfId="679"/>
    <cellStyle name="Linked Cell 4 4" xfId="680"/>
    <cellStyle name="Linked Cell 5" xfId="681"/>
    <cellStyle name="Linked Cell 6" xfId="682"/>
    <cellStyle name="Linked Cell 7" xfId="683"/>
    <cellStyle name="Neutral 2" xfId="684"/>
    <cellStyle name="Neutral 2 2" xfId="685"/>
    <cellStyle name="Neutral 2 3" xfId="686"/>
    <cellStyle name="Neutral 2 4" xfId="687"/>
    <cellStyle name="Neutral 3" xfId="688"/>
    <cellStyle name="Neutral 3 2" xfId="689"/>
    <cellStyle name="Neutral 3 3" xfId="690"/>
    <cellStyle name="Neutral 3 4" xfId="691"/>
    <cellStyle name="Neutral 4" xfId="692"/>
    <cellStyle name="Neutral 4 2" xfId="693"/>
    <cellStyle name="Neutral 4 3" xfId="694"/>
    <cellStyle name="Neutral 4 4" xfId="695"/>
    <cellStyle name="Neutral 5" xfId="696"/>
    <cellStyle name="Neutral 6" xfId="697"/>
    <cellStyle name="Neutral 7" xfId="698"/>
    <cellStyle name="New Hire" xfId="1072"/>
    <cellStyle name="Normal" xfId="0" builtinId="0"/>
    <cellStyle name="Normal 10" xfId="699"/>
    <cellStyle name="Normal 10 2" xfId="700"/>
    <cellStyle name="Normal 10 3" xfId="701"/>
    <cellStyle name="Normal 10 4" xfId="702"/>
    <cellStyle name="Normal 10 5" xfId="703"/>
    <cellStyle name="Normal 10 6" xfId="704"/>
    <cellStyle name="Normal 10 7" xfId="705"/>
    <cellStyle name="Normal 11" xfId="706"/>
    <cellStyle name="Normal 11 2" xfId="707"/>
    <cellStyle name="Normal 11 3" xfId="708"/>
    <cellStyle name="Normal 11 4" xfId="709"/>
    <cellStyle name="Normal 11 5" xfId="710"/>
    <cellStyle name="Normal 11 6" xfId="711"/>
    <cellStyle name="Normal 11 7" xfId="712"/>
    <cellStyle name="Normal 12" xfId="713"/>
    <cellStyle name="Normal 12 2" xfId="714"/>
    <cellStyle name="Normal 12 3" xfId="715"/>
    <cellStyle name="Normal 12 4" xfId="716"/>
    <cellStyle name="Normal 12 5" xfId="717"/>
    <cellStyle name="Normal 12 6" xfId="718"/>
    <cellStyle name="Normal 12 7" xfId="719"/>
    <cellStyle name="Normal 13" xfId="720"/>
    <cellStyle name="Normal 13 2" xfId="721"/>
    <cellStyle name="Normal 13 3" xfId="722"/>
    <cellStyle name="Normal 13 4" xfId="723"/>
    <cellStyle name="Normal 13 5" xfId="724"/>
    <cellStyle name="Normal 13 6" xfId="725"/>
    <cellStyle name="Normal 13 7" xfId="726"/>
    <cellStyle name="Normal 14" xfId="727"/>
    <cellStyle name="Normal 14 2" xfId="728"/>
    <cellStyle name="Normal 14 3" xfId="729"/>
    <cellStyle name="Normal 14 4" xfId="730"/>
    <cellStyle name="Normal 14 5" xfId="731"/>
    <cellStyle name="Normal 14 6" xfId="732"/>
    <cellStyle name="Normal 14 7" xfId="733"/>
    <cellStyle name="Normal 15" xfId="734"/>
    <cellStyle name="Normal 15 2" xfId="735"/>
    <cellStyle name="Normal 15 3" xfId="736"/>
    <cellStyle name="Normal 15 4" xfId="737"/>
    <cellStyle name="Normal 15 5" xfId="738"/>
    <cellStyle name="Normal 15 6" xfId="739"/>
    <cellStyle name="Normal 15 7" xfId="740"/>
    <cellStyle name="Normal 16" xfId="741"/>
    <cellStyle name="Normal 16 2" xfId="742"/>
    <cellStyle name="Normal 16 3" xfId="743"/>
    <cellStyle name="Normal 16 4" xfId="744"/>
    <cellStyle name="Normal 16 5" xfId="745"/>
    <cellStyle name="Normal 16 6" xfId="746"/>
    <cellStyle name="Normal 16 7" xfId="747"/>
    <cellStyle name="Normal 17" xfId="748"/>
    <cellStyle name="Normal 17 2" xfId="749"/>
    <cellStyle name="Normal 17 3" xfId="750"/>
    <cellStyle name="Normal 17 4" xfId="751"/>
    <cellStyle name="Normal 17 5" xfId="752"/>
    <cellStyle name="Normal 17 6" xfId="753"/>
    <cellStyle name="Normal 17 7" xfId="754"/>
    <cellStyle name="Normal 18" xfId="755"/>
    <cellStyle name="Normal 18 2" xfId="756"/>
    <cellStyle name="Normal 18 3" xfId="757"/>
    <cellStyle name="Normal 18 4" xfId="758"/>
    <cellStyle name="Normal 18 5" xfId="759"/>
    <cellStyle name="Normal 18 6" xfId="760"/>
    <cellStyle name="Normal 18 7" xfId="761"/>
    <cellStyle name="Normal 19" xfId="762"/>
    <cellStyle name="Normal 19 2" xfId="763"/>
    <cellStyle name="Normal 19 3" xfId="764"/>
    <cellStyle name="Normal 19 4" xfId="765"/>
    <cellStyle name="Normal 2" xfId="9"/>
    <cellStyle name="Normal 2 10" xfId="4"/>
    <cellStyle name="Normal 2 2" xfId="766"/>
    <cellStyle name="Normal 2 2 2" xfId="767"/>
    <cellStyle name="Normal 2 2 2 2" xfId="768"/>
    <cellStyle name="Normal 2 2 3" xfId="769"/>
    <cellStyle name="Normal 2 2 4" xfId="770"/>
    <cellStyle name="Normal 2 2 5" xfId="771"/>
    <cellStyle name="Normal 2 2 6" xfId="772"/>
    <cellStyle name="Normal 2 2 7" xfId="773"/>
    <cellStyle name="Normal 2 2_Xl0000123" xfId="774"/>
    <cellStyle name="Normal 2 3" xfId="775"/>
    <cellStyle name="Normal 2 4" xfId="776"/>
    <cellStyle name="Normal 2 4 2" xfId="777"/>
    <cellStyle name="Normal 2 4 2 2" xfId="22"/>
    <cellStyle name="Normal 2 4 3" xfId="778"/>
    <cellStyle name="Normal 2 5" xfId="779"/>
    <cellStyle name="Normal 2 6" xfId="780"/>
    <cellStyle name="Normal 2 7" xfId="781"/>
    <cellStyle name="Normal 2 8" xfId="782"/>
    <cellStyle name="Normal 2 9" xfId="783"/>
    <cellStyle name="Normal 2_Adjustment to Insurance Expense WSC KY 2008" xfId="784"/>
    <cellStyle name="Normal 20" xfId="785"/>
    <cellStyle name="Normal 20 2" xfId="786"/>
    <cellStyle name="Normal 20 2 2" xfId="787"/>
    <cellStyle name="Normal 20 2 2 2" xfId="788"/>
    <cellStyle name="Normal 20 2 3" xfId="789"/>
    <cellStyle name="Normal 20 2 4" xfId="790"/>
    <cellStyle name="Normal 20 2 5" xfId="791"/>
    <cellStyle name="Normal 20 2 6" xfId="792"/>
    <cellStyle name="Normal 20 2 7" xfId="793"/>
    <cellStyle name="Normal 20 2 7 2" xfId="794"/>
    <cellStyle name="Normal 20 2 8" xfId="795"/>
    <cellStyle name="Normal 20 2 9" xfId="796"/>
    <cellStyle name="Normal 20 3" xfId="797"/>
    <cellStyle name="Normal 20 4" xfId="798"/>
    <cellStyle name="Normal 20 5" xfId="799"/>
    <cellStyle name="Normal 20 6" xfId="800"/>
    <cellStyle name="Normal 20 7" xfId="801"/>
    <cellStyle name="Normal 20_Xl0000121" xfId="802"/>
    <cellStyle name="Normal 21" xfId="803"/>
    <cellStyle name="Normal 21 2" xfId="804"/>
    <cellStyle name="Normal 21 2 2" xfId="805"/>
    <cellStyle name="Normal 21 3" xfId="806"/>
    <cellStyle name="Normal 21 4" xfId="807"/>
    <cellStyle name="Normal 21 5" xfId="808"/>
    <cellStyle name="Normal 21 6" xfId="809"/>
    <cellStyle name="Normal 21 7" xfId="810"/>
    <cellStyle name="Normal 21 8" xfId="811"/>
    <cellStyle name="Normal 22" xfId="812"/>
    <cellStyle name="Normal 22 2" xfId="813"/>
    <cellStyle name="Normal 23" xfId="814"/>
    <cellStyle name="Normal 23 2" xfId="815"/>
    <cellStyle name="Normal 24" xfId="11"/>
    <cellStyle name="Normal 24 2" xfId="816"/>
    <cellStyle name="Normal 25" xfId="817"/>
    <cellStyle name="Normal 26" xfId="818"/>
    <cellStyle name="Normal 26 2" xfId="819"/>
    <cellStyle name="Normal 26 2 2" xfId="820"/>
    <cellStyle name="Normal 27" xfId="821"/>
    <cellStyle name="Normal 27 2" xfId="822"/>
    <cellStyle name="Normal 27 2 2" xfId="823"/>
    <cellStyle name="Normal 27 2 3" xfId="24"/>
    <cellStyle name="Normal 27 3" xfId="25"/>
    <cellStyle name="Normal 28" xfId="824"/>
    <cellStyle name="Normal 28 2" xfId="825"/>
    <cellStyle name="Normal 28 2 2" xfId="826"/>
    <cellStyle name="Normal 29" xfId="827"/>
    <cellStyle name="Normal 3" xfId="828"/>
    <cellStyle name="Normal 3 2" xfId="829"/>
    <cellStyle name="Normal 3 2 2" xfId="830"/>
    <cellStyle name="Normal 3 2 3" xfId="831"/>
    <cellStyle name="Normal 3 2 4" xfId="832"/>
    <cellStyle name="Normal 3 3" xfId="833"/>
    <cellStyle name="Normal 3 3 2" xfId="834"/>
    <cellStyle name="Normal 3 3 20" xfId="835"/>
    <cellStyle name="Normal 3 3 3" xfId="836"/>
    <cellStyle name="Normal 3 3 4" xfId="837"/>
    <cellStyle name="Normal 3 3 5" xfId="838"/>
    <cellStyle name="Normal 3 3 6" xfId="839"/>
    <cellStyle name="Normal 3 3 7" xfId="840"/>
    <cellStyle name="Normal 3 4" xfId="841"/>
    <cellStyle name="Normal 3 5" xfId="842"/>
    <cellStyle name="Normal 3 6" xfId="843"/>
    <cellStyle name="Normal 30" xfId="844"/>
    <cellStyle name="Normal 30 2" xfId="845"/>
    <cellStyle name="Normal 31" xfId="846"/>
    <cellStyle name="Normal 31 2" xfId="21"/>
    <cellStyle name="Normal 32" xfId="13"/>
    <cellStyle name="Normal 32 10" xfId="847"/>
    <cellStyle name="Normal 32 10 2" xfId="848"/>
    <cellStyle name="Normal 33" xfId="10"/>
    <cellStyle name="Normal 34" xfId="849"/>
    <cellStyle name="Normal 34 2" xfId="850"/>
    <cellStyle name="Normal 35" xfId="851"/>
    <cellStyle name="Normal 36" xfId="852"/>
    <cellStyle name="Normal 36 2" xfId="1093"/>
    <cellStyle name="Normal 37" xfId="853"/>
    <cellStyle name="Normal 38" xfId="854"/>
    <cellStyle name="Normal 39" xfId="855"/>
    <cellStyle name="Normal 4" xfId="856"/>
    <cellStyle name="Normal 4 2" xfId="857"/>
    <cellStyle name="Normal 4 2 10 2 2" xfId="858"/>
    <cellStyle name="Normal 4 2 2" xfId="859"/>
    <cellStyle name="Normal 4 2 3" xfId="860"/>
    <cellStyle name="Normal 4 2 4" xfId="861"/>
    <cellStyle name="Normal 4 2 5" xfId="862"/>
    <cellStyle name="Normal 4 2 6" xfId="863"/>
    <cellStyle name="Normal 4 2 7" xfId="864"/>
    <cellStyle name="Normal 4 3" xfId="865"/>
    <cellStyle name="Normal 4 4" xfId="866"/>
    <cellStyle name="Normal 4 5" xfId="867"/>
    <cellStyle name="Normal 40" xfId="868"/>
    <cellStyle name="Normal 40 2" xfId="14"/>
    <cellStyle name="Normal 41" xfId="869"/>
    <cellStyle name="Normal 42" xfId="870"/>
    <cellStyle name="Normal 43" xfId="871"/>
    <cellStyle name="Normal 44" xfId="872"/>
    <cellStyle name="Normal 45" xfId="873"/>
    <cellStyle name="Normal 46" xfId="874"/>
    <cellStyle name="Normal 47" xfId="875"/>
    <cellStyle name="Normal 47 2" xfId="876"/>
    <cellStyle name="Normal 48" xfId="877"/>
    <cellStyle name="Normal 49" xfId="878"/>
    <cellStyle name="Normal 49 2" xfId="879"/>
    <cellStyle name="Normal 49 3" xfId="17"/>
    <cellStyle name="Normal 49 3 2" xfId="1067"/>
    <cellStyle name="Normal 5" xfId="880"/>
    <cellStyle name="Normal 5 2" xfId="881"/>
    <cellStyle name="Normal 5 2 2" xfId="882"/>
    <cellStyle name="Normal 5 2 3" xfId="883"/>
    <cellStyle name="Normal 5 2 4" xfId="884"/>
    <cellStyle name="Normal 5 2 5" xfId="885"/>
    <cellStyle name="Normal 5 2 6" xfId="886"/>
    <cellStyle name="Normal 5 2 7" xfId="887"/>
    <cellStyle name="Normal 5 3" xfId="888"/>
    <cellStyle name="Normal 5 4" xfId="889"/>
    <cellStyle name="Normal 5 5" xfId="890"/>
    <cellStyle name="Normal 50" xfId="891"/>
    <cellStyle name="Normal 51" xfId="892"/>
    <cellStyle name="Normal 52" xfId="893"/>
    <cellStyle name="Normal 53" xfId="894"/>
    <cellStyle name="Normal 54" xfId="895"/>
    <cellStyle name="Normal 55" xfId="896"/>
    <cellStyle name="Normal 56" xfId="26"/>
    <cellStyle name="Normal 57" xfId="897"/>
    <cellStyle name="Normal 58" xfId="898"/>
    <cellStyle name="Normal 59" xfId="1062"/>
    <cellStyle name="Normal 6" xfId="15"/>
    <cellStyle name="Normal 6 10" xfId="899"/>
    <cellStyle name="Normal 6 2" xfId="900"/>
    <cellStyle name="Normal 6 2 2" xfId="901"/>
    <cellStyle name="Normal 6 2 2 2" xfId="902"/>
    <cellStyle name="Normal 6 2 2 3" xfId="903"/>
    <cellStyle name="Normal 6 2 2 4" xfId="904"/>
    <cellStyle name="Normal 6 2 2 5" xfId="905"/>
    <cellStyle name="Normal 6 2 2 6" xfId="906"/>
    <cellStyle name="Normal 6 2 3" xfId="907"/>
    <cellStyle name="Normal 6 2 4" xfId="908"/>
    <cellStyle name="Normal 6 2 5" xfId="909"/>
    <cellStyle name="Normal 6 2 6" xfId="910"/>
    <cellStyle name="Normal 6 2 7" xfId="911"/>
    <cellStyle name="Normal 6 2 8" xfId="912"/>
    <cellStyle name="Normal 6 2_Xl0000121" xfId="913"/>
    <cellStyle name="Normal 6 3" xfId="914"/>
    <cellStyle name="Normal 6 4" xfId="915"/>
    <cellStyle name="Normal 6 5" xfId="916"/>
    <cellStyle name="Normal 6 6" xfId="917"/>
    <cellStyle name="Normal 6 6 2" xfId="918"/>
    <cellStyle name="Normal 6 7" xfId="919"/>
    <cellStyle name="Normal 6 8" xfId="920"/>
    <cellStyle name="Normal 6 9" xfId="921"/>
    <cellStyle name="Normal 6_Sheet1" xfId="922"/>
    <cellStyle name="Normal 60" xfId="1069"/>
    <cellStyle name="Normal 60 2" xfId="1080"/>
    <cellStyle name="Normal 61" xfId="1070"/>
    <cellStyle name="Normal 62" xfId="1076"/>
    <cellStyle name="Normal 63" xfId="1078"/>
    <cellStyle name="Normal 64" xfId="1081"/>
    <cellStyle name="Normal 65" xfId="1083"/>
    <cellStyle name="Normal 66" xfId="1084"/>
    <cellStyle name="Normal 67" xfId="1085"/>
    <cellStyle name="Normal 68" xfId="1088"/>
    <cellStyle name="Normal 69" xfId="1092"/>
    <cellStyle name="Normal 7" xfId="923"/>
    <cellStyle name="Normal 7 2" xfId="924"/>
    <cellStyle name="Normal 7 2 2" xfId="925"/>
    <cellStyle name="Normal 7 2 3" xfId="926"/>
    <cellStyle name="Normal 7 2 4" xfId="927"/>
    <cellStyle name="Normal 7 2 5" xfId="928"/>
    <cellStyle name="Normal 7 2 6" xfId="929"/>
    <cellStyle name="Normal 7 3" xfId="930"/>
    <cellStyle name="Normal 7 4" xfId="931"/>
    <cellStyle name="Normal 7 5" xfId="932"/>
    <cellStyle name="Normal 7 6" xfId="933"/>
    <cellStyle name="Normal 7 7" xfId="934"/>
    <cellStyle name="Normal 7 8" xfId="935"/>
    <cellStyle name="Normal 7_Xl0000121" xfId="936"/>
    <cellStyle name="Normal 70" xfId="1098"/>
    <cellStyle name="Normal 8" xfId="937"/>
    <cellStyle name="Normal 8 2" xfId="938"/>
    <cellStyle name="Normal 8 3" xfId="939"/>
    <cellStyle name="Normal 8 4" xfId="940"/>
    <cellStyle name="Normal 8 5" xfId="941"/>
    <cellStyle name="Normal 8 6" xfId="942"/>
    <cellStyle name="Normal 8 7" xfId="943"/>
    <cellStyle name="Normal 9" xfId="944"/>
    <cellStyle name="Normal 9 2" xfId="945"/>
    <cellStyle name="Normal 9 3" xfId="946"/>
    <cellStyle name="Normal 9 4" xfId="947"/>
    <cellStyle name="Normal 9 5" xfId="948"/>
    <cellStyle name="Normal 9 6" xfId="949"/>
    <cellStyle name="Normal 9 7" xfId="950"/>
    <cellStyle name="Normal_monthly.bill.wp" xfId="5"/>
    <cellStyle name="Normal_monthly.bill.wp 2" xfId="1061"/>
    <cellStyle name="Normal_salary.wp" xfId="7"/>
    <cellStyle name="Normal_salary.wp 2" xfId="1065"/>
    <cellStyle name="Normal_salary.wp 2 2" xfId="20"/>
    <cellStyle name="Normal_TRANS.RC.94.W/P.SAL" xfId="3"/>
    <cellStyle name="Normal_TRANS.RC.94.W/P.SAL 2" xfId="1060"/>
    <cellStyle name="Normal_TRANS.RC.94.W/P.SAL 2 2" xfId="19"/>
    <cellStyle name="Normal_TRANS.RC.94.W/P.SAL 3" xfId="18"/>
    <cellStyle name="Normal_TRANS.RC.94.W/P.SAL 3 2" xfId="1094"/>
    <cellStyle name="Note 2" xfId="951"/>
    <cellStyle name="Note 2 2" xfId="952"/>
    <cellStyle name="Note 2 3" xfId="953"/>
    <cellStyle name="Note 2 4" xfId="954"/>
    <cellStyle name="Note 3" xfId="955"/>
    <cellStyle name="Note 3 2" xfId="956"/>
    <cellStyle name="Note 3 3" xfId="957"/>
    <cellStyle name="Note 3 4" xfId="958"/>
    <cellStyle name="Note 4" xfId="959"/>
    <cellStyle name="Note 4 2" xfId="960"/>
    <cellStyle name="Note 4 3" xfId="961"/>
    <cellStyle name="Note 4 4" xfId="962"/>
    <cellStyle name="Note 5" xfId="963"/>
    <cellStyle name="Note 5 2" xfId="964"/>
    <cellStyle name="Note 6" xfId="965"/>
    <cellStyle name="Note 6 2" xfId="966"/>
    <cellStyle name="Note 7" xfId="967"/>
    <cellStyle name="Output 2" xfId="968"/>
    <cellStyle name="Output 2 2" xfId="969"/>
    <cellStyle name="Output 2 3" xfId="970"/>
    <cellStyle name="Output 2 4" xfId="971"/>
    <cellStyle name="Output 3" xfId="972"/>
    <cellStyle name="Output 3 2" xfId="973"/>
    <cellStyle name="Output 3 3" xfId="974"/>
    <cellStyle name="Output 3 4" xfId="975"/>
    <cellStyle name="Output 4" xfId="976"/>
    <cellStyle name="Output 4 2" xfId="977"/>
    <cellStyle name="Output 4 3" xfId="978"/>
    <cellStyle name="Output 4 4" xfId="979"/>
    <cellStyle name="Output 5" xfId="980"/>
    <cellStyle name="Output 6" xfId="981"/>
    <cellStyle name="Output 7" xfId="982"/>
    <cellStyle name="Percent" xfId="2" builtinId="5"/>
    <cellStyle name="Percent 10" xfId="983"/>
    <cellStyle name="Percent 11" xfId="984"/>
    <cellStyle name="Percent 11 2" xfId="985"/>
    <cellStyle name="Percent 12" xfId="986"/>
    <cellStyle name="Percent 13" xfId="1066"/>
    <cellStyle name="Percent 14" xfId="1086"/>
    <cellStyle name="Percent 15" xfId="1090"/>
    <cellStyle name="Percent 16" xfId="1096"/>
    <cellStyle name="Percent 2" xfId="6"/>
    <cellStyle name="Percent 2 10" xfId="987"/>
    <cellStyle name="Percent 2 2" xfId="988"/>
    <cellStyle name="Percent 2 3" xfId="989"/>
    <cellStyle name="Percent 2 4" xfId="990"/>
    <cellStyle name="Percent 2 5" xfId="991"/>
    <cellStyle name="Percent 2 6" xfId="992"/>
    <cellStyle name="Percent 2 7" xfId="993"/>
    <cellStyle name="Percent 2 8" xfId="29"/>
    <cellStyle name="Percent 2 9" xfId="994"/>
    <cellStyle name="Percent 3" xfId="995"/>
    <cellStyle name="Percent 3 2" xfId="996"/>
    <cellStyle name="Percent 3 2 2" xfId="997"/>
    <cellStyle name="Percent 3 2 3" xfId="998"/>
    <cellStyle name="Percent 3 2 4" xfId="999"/>
    <cellStyle name="Percent 3 3" xfId="1000"/>
    <cellStyle name="Percent 3 4" xfId="1001"/>
    <cellStyle name="Percent 3 5" xfId="1002"/>
    <cellStyle name="Percent 4" xfId="1003"/>
    <cellStyle name="Percent 4 2" xfId="1004"/>
    <cellStyle name="Percent 4 3" xfId="1005"/>
    <cellStyle name="Percent 4 4" xfId="1006"/>
    <cellStyle name="Percent 4 5" xfId="1007"/>
    <cellStyle name="Percent 5" xfId="1008"/>
    <cellStyle name="Percent 6" xfId="1009"/>
    <cellStyle name="Percent 6 2" xfId="1010"/>
    <cellStyle name="Percent 7" xfId="1011"/>
    <cellStyle name="Percent 8" xfId="12"/>
    <cellStyle name="Percent 8 2" xfId="1012"/>
    <cellStyle name="Percent 8 3" xfId="1013"/>
    <cellStyle name="Percent 9" xfId="1014"/>
    <cellStyle name="Terminated" xfId="1073"/>
    <cellStyle name="Title 2" xfId="1015"/>
    <cellStyle name="Title 2 2" xfId="1016"/>
    <cellStyle name="Title 2 3" xfId="1017"/>
    <cellStyle name="Title 2 4" xfId="1018"/>
    <cellStyle name="Title 3" xfId="1019"/>
    <cellStyle name="Title 3 2" xfId="1020"/>
    <cellStyle name="Title 3 3" xfId="1021"/>
    <cellStyle name="Title 3 4" xfId="1022"/>
    <cellStyle name="Title 4" xfId="1023"/>
    <cellStyle name="Title 4 2" xfId="1024"/>
    <cellStyle name="Title 4 3" xfId="1025"/>
    <cellStyle name="Title 4 4" xfId="1026"/>
    <cellStyle name="Title 5" xfId="1027"/>
    <cellStyle name="Title 6" xfId="1028"/>
    <cellStyle name="Title 7" xfId="1029"/>
    <cellStyle name="Total 2" xfId="1030"/>
    <cellStyle name="Total 2 2" xfId="1031"/>
    <cellStyle name="Total 2 3" xfId="1032"/>
    <cellStyle name="Total 2 4" xfId="1033"/>
    <cellStyle name="Total 3" xfId="1034"/>
    <cellStyle name="Total 3 2" xfId="1035"/>
    <cellStyle name="Total 3 3" xfId="1036"/>
    <cellStyle name="Total 3 4" xfId="1037"/>
    <cellStyle name="Total 4" xfId="1038"/>
    <cellStyle name="Total 4 2" xfId="1039"/>
    <cellStyle name="Total 4 3" xfId="1040"/>
    <cellStyle name="Total 4 4" xfId="1041"/>
    <cellStyle name="Total 5" xfId="1042"/>
    <cellStyle name="Total 6" xfId="1043"/>
    <cellStyle name="Total 7" xfId="1044"/>
    <cellStyle name="Warning Text 2" xfId="1045"/>
    <cellStyle name="Warning Text 2 2" xfId="1046"/>
    <cellStyle name="Warning Text 2 3" xfId="1047"/>
    <cellStyle name="Warning Text 2 4" xfId="1048"/>
    <cellStyle name="Warning Text 3" xfId="1049"/>
    <cellStyle name="Warning Text 3 2" xfId="1050"/>
    <cellStyle name="Warning Text 3 3" xfId="1051"/>
    <cellStyle name="Warning Text 3 4" xfId="1052"/>
    <cellStyle name="Warning Text 4" xfId="1053"/>
    <cellStyle name="Warning Text 4 2" xfId="1054"/>
    <cellStyle name="Warning Text 4 3" xfId="1055"/>
    <cellStyle name="Warning Text 4 4" xfId="1056"/>
    <cellStyle name="Warning Text 5" xfId="1057"/>
    <cellStyle name="Warning Text 6" xfId="1058"/>
    <cellStyle name="Warning Text 7" xfId="1059"/>
  </cellStyles>
  <dxfs count="240">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numFmt numFmtId="169" formatCode="_(* #,##0_);_(* \(#,##0\);_(* &quot;-&quot;??_);_(@_)"/>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pivotCacheDefinition" Target="pivotCache/pivotCacheDefinition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9-MFR's%20(A)%20Rate%20Bas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jtnikodi\Local%20Settings\Temporary%20Internet%20Files\Content.Outlook\HD6NYU4M\2009%20Additions-Depreciation%20based%20on%201%205%25%20per%20books%20deprecia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0.0.1.157\Financial\Documents%20and%20Settings\Phyllis%20Dobbs\Desktop\SE50%20063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BARNETT\Sub%20297\Schedules\Sub%20297%20Settle%20S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CTNG/BARNETT/Sub%20297/Schedules/Sub%20297%20Settle%20Sc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ate%20Case/NC/083-CWS%20Systems,%20Inc/2010%20RC/Filing/Templates/CWS%20systems%202010%20Clearwater%20Filing%20New.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ate%20Case\NC\083-CWS%20Systems,%20Inc\2010%20RC\Filing\Templates\CWS%20systems%202010%20Clearwater%20Filing%20New.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atecase\NC\086-Carolina%20Trace%20Utilities\2008%20RC\Final%20Filing\Additional%20rate%20case%20schedule%20templates%20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atecase\NC\083-CWS%20Systems,%20Inc\2008%20RC\Additional%20rate%20case%20schedule%20templat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25.0.85\Rate%20Case\Maryland\043-Provinces%20Utilities\Provinces%202007%20Rate%20Case\TY%202007.06.30\2007%20Provinces%20filing%20template%20r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ate%20Case\Illinois\%232012%20Rate%20Cases\Holiday%20Hills\Filing%20Template\Holiday%20Hil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FINANCIAL%20DEPT\ACCOUNTING\WSC%20Allocation\2006\123106\SE50%20063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ate%20Case/NC/122-Bradfield%20Farms/2014%20Rate%20Case/Filing%20Template/Bradfield%203.31.2014%20RC%20Filling%20ORM.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ate%20Case/Kentucky/2015%20WSCKY%20Rate%20Case/Salaries/From%20HR/2015%2009%20Utilities%20Inc%20Headcount%20Repor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atecase\NC\083-CWS%20Systems,%20Inc\2008%20RC\Misc%20Input\2007%20Financial%20Statements\183%202007%20TB%20reconstructed%20032608%20AA%20UA%20U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uiwater.com\ratecase\Illinois\014-Galena%20Territory\2009%20RC%20Galena%20Territories\Filing%20Template\Galena%2009%20RC%20template%202010.02.24%20CONFIDENTI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atecase\NC\083-CWS%20Systems,%20Inc\2008%20RC\CWS%20Systems%2008%20RC%20templa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Rate%20Case\Transylvania%20Sub%207\Trans.%20Sub%207%20stipulat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lmyap\Local%20Settings\Temporary%20Internet%20Files\Content.Outlook\R6U424UY\Copy%20of%20Apple%20Canyon%2009%20RC%20Actual%20Filing.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jandrejk\Local%20Settings\Temporary%20Internet%20Files\Content.Outlook\E2SRNVYC\June%202010%20Headcount%20New%20Re-Org%20V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atecase\NC\121-Carolina%20Pines\2008%20RC\Filling%20Template\Carolina%20Pines%2008%20RC%20Final%20Fil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Case/NC/083-CWS%20Systems,%20Inc/2012%20RC/Filing/Templates/CWS%20systems%202012%20Fairfield%20Harbour%20Filing%20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Case/Illinois/%232012%20Rate%20Cases/Lake%20Marian/Filing%20Template/Lake%20Marian%202011%20RC%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Case\NC\122-Bradfield%20Farms\2014%20Rate%20Case\Filing%20Template\Bradfield%2012.31.2014%20RC%20Filling%20OR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Case/Virginia/047-Massanutten/047%202014%20RC/Salary%20Workpapers/December%202013%20Headcou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0.1.157\Financial\FINANCIAL%20DEPT\FPA\ROE%20Schedules\2005%2012%20December\123105%20ROE%202-3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Case/Kentucky/2013%20Rate%20Case/Filing/WSC%20Kentucky%20-%202013%20filing%20New%208.08.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bwshrake\Local%20Settings\Temporary%20Internet%20Files\Content.Outlook\JJT6KL69\Copy%20of%20Copy%20of%20CWSS%20ws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GL additions"/>
      <sheetName val="wp - Adj Depr"/>
      <sheetName val="UA Balance Sheet"/>
      <sheetName val="UR Balance Sheet"/>
      <sheetName val="AA Balance Sheet"/>
      <sheetName val="Combined Balance Sheet"/>
      <sheetName val="AA IS"/>
      <sheetName val="UA IS"/>
      <sheetName val="UR IS"/>
      <sheetName val="NARU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50 JE Clear WSC"/>
      <sheetName val="SE50 JE WSC"/>
      <sheetName val="SE50 JE Benefits"/>
      <sheetName val="SE50 JE Sal &amp; PR Tax"/>
      <sheetName val="Summary by State"/>
      <sheetName val="Summary by Co"/>
      <sheetName val="Salary Alloc"/>
      <sheetName val="FICA Alloc"/>
      <sheetName val="FUT Alloc"/>
      <sheetName val="SUT Alloc"/>
      <sheetName val="Pension Alloc"/>
      <sheetName val="401k Alloc"/>
      <sheetName val="Health Alloc"/>
      <sheetName val="Other Alloc"/>
      <sheetName val="Cust Eq %"/>
      <sheetName val="Cust Eq Allocation"/>
      <sheetName val="Benefits Rates Input"/>
      <sheetName val="GL Detail"/>
      <sheetName val="Salary Input"/>
      <sheetName val="Employee Info Input"/>
      <sheetName val="Employee by Sub Input"/>
      <sheetName val="Cust Eq Input"/>
      <sheetName val="InvoiceBill Count Input"/>
      <sheetName val="Prior Allocations Input"/>
      <sheetName val="FORM.COS.SUB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Return"/>
      <sheetName val="Sewer Return"/>
      <sheetName val="Combined RB (KF)"/>
      <sheetName val="Water RB (KF)"/>
      <sheetName val="Sewer RB (KF)"/>
      <sheetName val="Water plant"/>
      <sheetName val="Sewer plant"/>
      <sheetName val="Plant Adj"/>
      <sheetName val="Vehicles"/>
      <sheetName val="Computer"/>
      <sheetName val="Accum. Depr."/>
      <sheetName val="Org Costs"/>
      <sheetName val="Working Capital"/>
      <sheetName val="CIAC"/>
      <sheetName val="Mgmt Fees"/>
      <sheetName val="ADIT"/>
      <sheetName val="PAA"/>
      <sheetName val="Sub81PAA"/>
      <sheetName val="WSC RB"/>
      <sheetName val="Proforma"/>
      <sheetName val="Unamort. Deferred"/>
      <sheetName val="Def Maint"/>
      <sheetName val="Water Ex. Cap."/>
      <sheetName val="Ex. Book"/>
      <sheetName val="Cost Free"/>
      <sheetName val="CWS Off RB"/>
      <sheetName val="AFUDC"/>
      <sheetName val="Combined noi "/>
      <sheetName val="Water noi"/>
      <sheetName val="Sewer noi"/>
      <sheetName val="Depreciation"/>
      <sheetName val="Water comp."/>
      <sheetName val="Sewer comp."/>
      <sheetName val="Water footnotes"/>
      <sheetName val="Sewer footnotes"/>
      <sheetName val="Water misc. rev."/>
      <sheetName val="Sewer misc. rev."/>
      <sheetName val="Forfeit"/>
      <sheetName val="Uncollectibles"/>
      <sheetName val="Salaries"/>
      <sheetName val="Purchased Power"/>
      <sheetName val="Purchased Water &amp; Sewer"/>
      <sheetName val="Maint. &amp; Repair"/>
      <sheetName val="M&amp;R Deferred"/>
      <sheetName val="Chemicals"/>
      <sheetName val="Transportation"/>
      <sheetName val="Plant Salaries"/>
      <sheetName val="Outside Services-other"/>
      <sheetName val="Office Supplies"/>
      <sheetName val="Rate case"/>
      <sheetName val="Pension"/>
      <sheetName val="Other Insurance"/>
      <sheetName val="Miscellaneous"/>
      <sheetName val="Adjustment to CWS Office Exp"/>
      <sheetName val="Adjustment to WSC Expenses"/>
      <sheetName val="WSC Adj Factors"/>
      <sheetName val="Interest"/>
      <sheetName val="Water Annual."/>
      <sheetName val="Sewer Annual."/>
      <sheetName val="Property taxes"/>
      <sheetName val="Payroll Taxes"/>
      <sheetName val="Water Taxes"/>
      <sheetName val="Prod Deduct"/>
      <sheetName val="Sewer Taxes"/>
      <sheetName val="Water Rev. Req."/>
      <sheetName val="Sewer Rev. Req."/>
      <sheetName val="North Topsail Allocations"/>
      <sheetName val="PKS"/>
      <sheetName val="Water - Return - OR"/>
      <sheetName val="Sewer - Return - OR"/>
      <sheetName val="Water Inflat."/>
      <sheetName val="Water Ratios"/>
      <sheetName val="Sewer Inflat. "/>
      <sheetName val="Sewer Ratios"/>
      <sheetName val="New customer"/>
      <sheetName val="NSF"/>
      <sheetName val="Cut Off"/>
      <sheetName val="Corolla Return"/>
      <sheetName val="Corolla RB"/>
      <sheetName val="Corolla NOI"/>
      <sheetName val="Corolla Taxes"/>
      <sheetName val="Corolla Rev Rqmt"/>
      <sheetName val="PKS NOI"/>
      <sheetName val="PKS Taxes"/>
    </sheetNames>
    <sheetDataSet>
      <sheetData sheetId="0" refreshError="1">
        <row r="2">
          <cell r="C2" t="str">
            <v>CAROLINA WATER SERVICE, INC OF NC</v>
          </cell>
        </row>
        <row r="4">
          <cell r="C4" t="str">
            <v>For the Test Year Ended June 30, 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Return"/>
      <sheetName val="Sewer Return"/>
      <sheetName val="Combined RB (KF)"/>
      <sheetName val="Water RB (KF)"/>
      <sheetName val="Sewer RB (KF)"/>
      <sheetName val="Water plant"/>
      <sheetName val="Sewer plant"/>
      <sheetName val="Plant Adj"/>
      <sheetName val="Vehicles"/>
      <sheetName val="Computer"/>
      <sheetName val="Accum. Depr."/>
      <sheetName val="Org Costs"/>
      <sheetName val="Working Capital"/>
      <sheetName val="CIAC"/>
      <sheetName val="Mgmt Fees"/>
      <sheetName val="ADIT"/>
      <sheetName val="PAA"/>
      <sheetName val="Sub81PAA"/>
      <sheetName val="WSC RB"/>
      <sheetName val="Proforma"/>
      <sheetName val="Unamort. Deferred"/>
      <sheetName val="Def Maint"/>
      <sheetName val="Water Ex. Cap."/>
      <sheetName val="Ex. Book"/>
      <sheetName val="Cost Free"/>
      <sheetName val="CWS Off RB"/>
      <sheetName val="AFUDC"/>
      <sheetName val="Combined noi "/>
      <sheetName val="Water noi"/>
      <sheetName val="Sewer noi"/>
      <sheetName val="Depreciation"/>
      <sheetName val="Water comp."/>
      <sheetName val="Sewer comp."/>
      <sheetName val="Water footnotes"/>
      <sheetName val="Sewer footnotes"/>
      <sheetName val="Water misc. rev."/>
      <sheetName val="Sewer misc. rev."/>
      <sheetName val="Forfeit"/>
      <sheetName val="Uncollectibles"/>
      <sheetName val="Salaries"/>
      <sheetName val="Purchased Power"/>
      <sheetName val="Purchased Water &amp; Sewer"/>
      <sheetName val="Maint. &amp; Repair"/>
      <sheetName val="M&amp;R Deferred"/>
      <sheetName val="Chemicals"/>
      <sheetName val="Transportation"/>
      <sheetName val="Plant Salaries"/>
      <sheetName val="Outside Services-other"/>
      <sheetName val="Office Supplies"/>
      <sheetName val="Rate case"/>
      <sheetName val="Pension"/>
      <sheetName val="Other Insurance"/>
      <sheetName val="Miscellaneous"/>
      <sheetName val="Adjustment to CWS Office Exp"/>
      <sheetName val="Adjustment to WSC Expenses"/>
      <sheetName val="WSC Adj Factors"/>
      <sheetName val="Interest"/>
      <sheetName val="Water Annual."/>
      <sheetName val="Sewer Annual."/>
      <sheetName val="Property taxes"/>
      <sheetName val="Payroll Taxes"/>
      <sheetName val="Water Taxes"/>
      <sheetName val="Prod Deduct"/>
      <sheetName val="Sewer Taxes"/>
      <sheetName val="Water Rev. Req."/>
      <sheetName val="Sewer Rev. Req."/>
      <sheetName val="North Topsail Allocations"/>
      <sheetName val="PKS"/>
      <sheetName val="Water - Return - OR"/>
      <sheetName val="Sewer - Return - OR"/>
      <sheetName val="Water Inflat."/>
      <sheetName val="Water Ratios"/>
      <sheetName val="Sewer Inflat. "/>
      <sheetName val="Sewer Ratios"/>
      <sheetName val="New customer"/>
      <sheetName val="NSF"/>
      <sheetName val="Cut Off"/>
      <sheetName val="Corolla Return"/>
      <sheetName val="Corolla RB"/>
      <sheetName val="Corolla NOI"/>
      <sheetName val="Corolla Taxes"/>
      <sheetName val="Corolla Rev Rqmt"/>
      <sheetName val="PKS NOI"/>
      <sheetName val="PKS Taxes"/>
    </sheetNames>
    <sheetDataSet>
      <sheetData sheetId="0" refreshError="1">
        <row r="2">
          <cell r="C2" t="str">
            <v>CAROLINA WATER SERVICE, INC OF NC</v>
          </cell>
        </row>
        <row r="4">
          <cell r="C4" t="str">
            <v>For the Test Year Ended June 30, 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30.10 ERC avail adjust  "/>
      <sheetName val="COPY ELECTRONIC TB HERE"/>
      <sheetName val="Input Schedule"/>
      <sheetName val="Control Panel"/>
      <sheetName val="BS accts"/>
      <sheetName val="IS accts"/>
      <sheetName val="Linked TB"/>
      <sheetName val="Sch.A-B.S"/>
      <sheetName val="Sch.B-I.S"/>
      <sheetName val="Sch.C-R.B"/>
      <sheetName val="Sch.D&amp;E-REV"/>
      <sheetName val="Consumption Data"/>
      <sheetName val="wp.a-uncoll"/>
      <sheetName val="Wp-b Salary"/>
      <sheetName val="Wp-b Salary (2)"/>
      <sheetName val="wp-b3 Calc of Health and Other "/>
      <sheetName val="wp-b4 office salaries"/>
      <sheetName val="wp-c-def charges"/>
      <sheetName val="wp-c2-calc of def charges"/>
      <sheetName val="wp-c3-acc def inc taxes"/>
      <sheetName val="wp-c3a-adj acc def inc taxes"/>
      <sheetName val="wp-c3d-diff between tax and boo"/>
      <sheetName val="wp-d-rc.exp"/>
      <sheetName val="wp-e-toi"/>
      <sheetName val="wp-f-depr"/>
      <sheetName val="wp-g-inc.tx"/>
      <sheetName val="WP g-2 Calculation of DPFD %"/>
      <sheetName val="WP g-3 Calulation of DPFD"/>
      <sheetName val="wp.h-cap.struc"/>
      <sheetName val="wp-i-wc1"/>
      <sheetName val="wp-j-pf.plant"/>
      <sheetName val="wp-i-wc2"/>
      <sheetName val="wp-l-GL additions"/>
      <sheetName val="wp-n-CPI"/>
      <sheetName val="wp-m-penalties"/>
      <sheetName val="wp-p1 Allocation of Expenses"/>
      <sheetName val="Wp-p1 foot notes"/>
      <sheetName val="wp-p1a Allocation of Rate base"/>
      <sheetName val="wp-p1a foot notes"/>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20090109"/>
      <sheetName val="xxxRate-Rev Comp"/>
      <sheetName val="Sheet1"/>
    </sheetNames>
    <sheetDataSet>
      <sheetData sheetId="0" refreshError="1"/>
      <sheetData sheetId="1" refreshError="1"/>
      <sheetData sheetId="2">
        <row r="5">
          <cell r="C5" t="str">
            <v>Clearwater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30.10 ERC avail adjust  "/>
      <sheetName val="COPY ELECTRONIC TB HERE"/>
      <sheetName val="Input Schedule"/>
      <sheetName val="Control Panel"/>
      <sheetName val="BS accts"/>
      <sheetName val="IS accts"/>
      <sheetName val="Linked TB"/>
      <sheetName val="Sch.A-B.S"/>
      <sheetName val="Sch.B-I.S"/>
      <sheetName val="Sch.C-R.B"/>
      <sheetName val="Sch.D&amp;E-REV"/>
      <sheetName val="Consumption Data"/>
      <sheetName val="wp.a-uncoll"/>
      <sheetName val="Wp-b Salary"/>
      <sheetName val="Wp-b Salary (2)"/>
      <sheetName val="wp-b3 Calc of Health and Other "/>
      <sheetName val="wp-b4 office salaries"/>
      <sheetName val="wp-c-def charges"/>
      <sheetName val="wp-c2-calc of def charges"/>
      <sheetName val="wp-c3-acc def inc taxes"/>
      <sheetName val="wp-c3a-adj acc def inc taxes"/>
      <sheetName val="wp-c3d-diff between tax and boo"/>
      <sheetName val="wp-d-rc.exp"/>
      <sheetName val="wp-e-toi"/>
      <sheetName val="wp-f-depr"/>
      <sheetName val="wp-g-inc.tx"/>
      <sheetName val="WP g-2 Calculation of DPFD %"/>
      <sheetName val="WP g-3 Calulation of DPFD"/>
      <sheetName val="wp.h-cap.struc"/>
      <sheetName val="wp-i-wc1"/>
      <sheetName val="wp-j-pf.plant"/>
      <sheetName val="wp-i-wc2"/>
      <sheetName val="wp-l-GL additions"/>
      <sheetName val="wp-n-CPI"/>
      <sheetName val="wp-m-penalties"/>
      <sheetName val="wp-p1 Allocation of Expenses"/>
      <sheetName val="Wp-p1 foot notes"/>
      <sheetName val="wp-p1a Allocation of Rate base"/>
      <sheetName val="wp-p1a foot notes"/>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20090109"/>
      <sheetName val="xxxRate-Rev Comp"/>
      <sheetName val="Sheet1"/>
    </sheetNames>
    <sheetDataSet>
      <sheetData sheetId="0" refreshError="1"/>
      <sheetData sheetId="1" refreshError="1"/>
      <sheetData sheetId="2">
        <row r="5">
          <cell r="C5" t="str">
            <v>Clearwater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ernald Exhibit 1-9"/>
      <sheetName val="Fernald Exhibit 1-9a"/>
      <sheetName val="Fernald Exhibit 1-7"/>
      <sheetName val="Fernald Exhibit 1-13"/>
      <sheetName val="Fernald Exhibit 1-1(c)(1)"/>
      <sheetName val="Fernald Exhibit 1-1(c)(2)"/>
      <sheetName val="Barnett Exhibit 3-8"/>
      <sheetName val="Barnett Exhibit 3-16"/>
    </sheetNames>
    <sheetDataSet>
      <sheetData sheetId="0">
        <row r="5">
          <cell r="B5" t="str">
            <v>Carolina Trace</v>
          </cell>
        </row>
        <row r="10">
          <cell r="B10">
            <v>0.51164419541236206</v>
          </cell>
        </row>
      </sheetData>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ernald Exhibit 1-9"/>
      <sheetName val="Fernald Exhibit 1-9a"/>
      <sheetName val="Fernald Exhibit 1-7"/>
      <sheetName val="Fernald Exhibit 1-13"/>
      <sheetName val="Fernald Exhibit 1-1(c)(1)"/>
      <sheetName val="Fernald Exhibit 1-1(c)(2)"/>
      <sheetName val="Barnett Exhibit 3-8"/>
      <sheetName val="Barnett Exhibit 3-16"/>
    </sheetNames>
    <sheetDataSet>
      <sheetData sheetId="0">
        <row r="5">
          <cell r="B5" t="str">
            <v>CWS Systems, Inc.</v>
          </cell>
        </row>
        <row r="13">
          <cell r="B13">
            <v>0.57797075040636103</v>
          </cell>
        </row>
        <row r="14">
          <cell r="B14">
            <v>0.42202924959363891</v>
          </cell>
        </row>
        <row r="20">
          <cell r="B20">
            <v>0.125</v>
          </cell>
        </row>
        <row r="21">
          <cell r="B21">
            <v>0.25</v>
          </cell>
        </row>
      </sheetData>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TB - 6.30.07"/>
      <sheetName val="Sch.A-B.S"/>
      <sheetName val="Sch.B-I.S"/>
      <sheetName val="Sch.C-R.B"/>
      <sheetName val="Sch.D&amp;E-REV"/>
      <sheetName val="Sch.D-1-Consumption Support"/>
      <sheetName val="Sch.F-xxxRate-Rev Comp"/>
      <sheetName val="wp-a-uncoll"/>
      <sheetName val="wp-b-salary"/>
      <sheetName val="wp-b1"/>
      <sheetName val="wp-b2"/>
      <sheetName val="wp-b3"/>
      <sheetName val="wp-b4"/>
      <sheetName val="wp-c-misc IS items"/>
      <sheetName val="wp-d-rc.exp"/>
      <sheetName val="wp-e-toi"/>
      <sheetName val="wp-f-depr"/>
      <sheetName val="wp-g-inc.tx"/>
      <sheetName val="wp-h-int.exp"/>
      <sheetName val="wp-h1-cap.struc"/>
      <sheetName val="wp-h2-Cap."/>
      <sheetName val="wp-i-wc"/>
      <sheetName val="wp-j-pf.plant"/>
      <sheetName val="wp-k-pf retirements"/>
      <sheetName val="wp-l-gl additions"/>
      <sheetName val="wp-m-other rb items"/>
      <sheetName val="wp-n-CPI"/>
      <sheetName val="wp-o-project phoenix "/>
      <sheetName val="wp-p-SE 90 allocation"/>
      <sheetName val="wp-q-Transportation expense"/>
      <sheetName val="wp-s-Purchased Power"/>
      <sheetName val="wp-t-Assumptions"/>
      <sheetName val="wp-u-Insurance Exp"/>
      <sheetName val="Bill Multiplier"/>
    </sheetNames>
    <sheetDataSet>
      <sheetData sheetId="0"/>
      <sheetData sheetId="1"/>
      <sheetData sheetId="2">
        <row r="1">
          <cell r="A1">
            <v>1052091</v>
          </cell>
        </row>
      </sheetData>
      <sheetData sheetId="3">
        <row r="10">
          <cell r="A10">
            <v>3011001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C9">
            <v>3.5000000000000003E-2</v>
          </cell>
        </row>
        <row r="10">
          <cell r="C10">
            <v>7.6499999999999999E-2</v>
          </cell>
        </row>
        <row r="12">
          <cell r="C12">
            <v>6.2E-2</v>
          </cell>
        </row>
        <row r="15">
          <cell r="C15">
            <v>1.4500000000000001E-2</v>
          </cell>
        </row>
        <row r="18">
          <cell r="C18">
            <v>8.0000000000000002E-3</v>
          </cell>
        </row>
        <row r="20">
          <cell r="C20">
            <v>1.7999999999999999E-2</v>
          </cell>
        </row>
        <row r="21">
          <cell r="C21">
            <v>8500</v>
          </cell>
        </row>
        <row r="22">
          <cell r="C22">
            <v>1409</v>
          </cell>
        </row>
        <row r="23">
          <cell r="C23">
            <v>0.03</v>
          </cell>
        </row>
        <row r="24">
          <cell r="C24">
            <v>0.04</v>
          </cell>
        </row>
        <row r="25">
          <cell r="C25">
            <v>91</v>
          </cell>
        </row>
        <row r="26">
          <cell r="C26">
            <v>5.1383839424301581E-2</v>
          </cell>
        </row>
      </sheetData>
      <sheetData sheetId="35"/>
      <sheetData sheetId="3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Cs 2009"/>
      <sheetName val="ERCs"/>
      <sheetName val="Input Schedule"/>
      <sheetName val="TB for Filing - Great Northern "/>
      <sheetName val="TB 6.30.2011"/>
      <sheetName val="COPY ELECTRONIC TB HERE"/>
      <sheetName val="Linked TB"/>
      <sheetName val="Control Panel"/>
      <sheetName val="wp - r7(w)"/>
      <sheetName val="NARUC ACCs "/>
      <sheetName val="Sch.A-B.S"/>
      <sheetName val="Sch.B-I.S"/>
      <sheetName val="Sch.C-R.B"/>
      <sheetName val="wp-s-COA"/>
      <sheetName val="Sch.D-Rev 1"/>
      <sheetName val="Sch D-Rev 2"/>
      <sheetName val="Sch D-Rev 3"/>
      <sheetName val="Sch D&amp;E 4"/>
      <sheetName val="Sch D-Rev 4"/>
      <sheetName val="Sch.E-Proposed Rates"/>
      <sheetName val="Sch.F-growth"/>
      <sheetName val="For Testimony"/>
      <sheetName val="xxxRate-Rev Comp"/>
      <sheetName val="wp.a-uncoll"/>
      <sheetName val="9570"/>
      <sheetName val="wp-appendix"/>
      <sheetName val="wp-b-salary"/>
      <sheetName val="wp-b1 - Allocation of Staff CH"/>
      <sheetName val="Wp-b2 Salary Captime"/>
      <sheetName val="wp-b3 Calc of Health and Other-"/>
      <sheetName val="wp-b4 office salaries "/>
      <sheetName val="wp-d-rc.exp"/>
      <sheetName val="wp-e-toi"/>
      <sheetName val="wp-f-depr"/>
      <sheetName val="wp-g-inc.tx"/>
      <sheetName val="wp.h-cap.struc"/>
      <sheetName val="wp-i-wc"/>
      <sheetName val="wp-l-GL additions - GN  New"/>
      <sheetName val="wp-j-pf.plant"/>
      <sheetName val="wp-m-penalties"/>
      <sheetName val="wp-n-CPI"/>
      <sheetName val="WHWC COA"/>
      <sheetName val="wp-k-Purchased Wtr."/>
      <sheetName val="wp P - Allocations"/>
      <sheetName val="wp-p2 Allocation of Vehicles"/>
      <sheetName val="wp-p2a Allocation of Trans Exp"/>
      <sheetName val="wp-p3 WSC Salary allocation"/>
      <sheetName val="wp-o-Purchased Power - WG"/>
      <sheetName val="wp - s (sewer Adjustments) "/>
      <sheetName val="Mapping"/>
      <sheetName val="2009 - TB"/>
      <sheetName val="Mapping (2)"/>
      <sheetName val="Consumption Data"/>
      <sheetName val="Sheet1"/>
      <sheetName val="Sch.E-2 Avg Bill"/>
    </sheetNames>
    <sheetDataSet>
      <sheetData sheetId="0"/>
      <sheetData sheetId="1"/>
      <sheetData sheetId="2">
        <row r="3">
          <cell r="C3" t="str">
            <v>Holiday Hills</v>
          </cell>
        </row>
        <row r="13">
          <cell r="C13">
            <v>243.5</v>
          </cell>
        </row>
      </sheetData>
      <sheetData sheetId="3"/>
      <sheetData sheetId="4"/>
      <sheetData sheetId="5">
        <row r="1">
          <cell r="A1" t="str">
            <v>Account Number</v>
          </cell>
        </row>
      </sheetData>
      <sheetData sheetId="6">
        <row r="687">
          <cell r="C687" t="str">
            <v>CUSTOMERS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4">
          <cell r="J14">
            <v>6951.431079691517</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50 JE Clear WSC"/>
      <sheetName val="SE50 JE WSC"/>
      <sheetName val="SE50 JE Benefits"/>
      <sheetName val="SE50 JE Sal &amp; PR Tax"/>
      <sheetName val="Summary by State"/>
      <sheetName val="Summary by Co"/>
      <sheetName val="Salary Alloc"/>
      <sheetName val="FICA Alloc"/>
      <sheetName val="FUT Alloc"/>
      <sheetName val="SUT Alloc"/>
      <sheetName val="Pension Alloc"/>
      <sheetName val="401k Alloc"/>
      <sheetName val="Health Alloc"/>
      <sheetName val="Other Alloc"/>
      <sheetName val="Cust Eq %"/>
      <sheetName val="Cust Eq Allocation"/>
      <sheetName val="Benefits Rates Input"/>
      <sheetName val="GL Detail"/>
      <sheetName val="Salary Input"/>
      <sheetName val="Employee Info Input"/>
      <sheetName val="Employee by Sub Input"/>
      <sheetName val="Cust Eq Input"/>
      <sheetName val="InvoiceBill Count Input"/>
      <sheetName val="Prior Allocations Input"/>
      <sheetName val="FORM.COS.SUB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ORM"/>
      <sheetName val="wp.a-uncoll"/>
      <sheetName val="WSC Salaries"/>
      <sheetName val="Wp-b Salary"/>
      <sheetName val="wp-b1 - Allocation of Staff CH"/>
      <sheetName val="Wp-b Salary (2)"/>
      <sheetName val="wp-b3 Calc of Health and Other "/>
      <sheetName val="wp-b4 office salaries "/>
      <sheetName val="wp-c-def charges"/>
      <sheetName val="wp-c2-calc of def charges"/>
      <sheetName val="wp-c3-acc def inc taxes"/>
      <sheetName val="wp-c3a-adj acc def inc taxes"/>
      <sheetName val="wp-c3d-diff btwn tax and book"/>
      <sheetName val="wp-c3c-adit computers"/>
      <sheetName val="wp-c3d-adit gross plant"/>
      <sheetName val="wp-d-rc.exp"/>
      <sheetName val="wp-e-toi"/>
      <sheetName val="wp-e2-tax accruals"/>
      <sheetName val="wp-f-CIAC AA"/>
      <sheetName val="w-f2 depr reclass"/>
      <sheetName val="wp-g-inc.tx"/>
      <sheetName val="wp.h-cap.struc"/>
      <sheetName val="wp-i-wc"/>
      <sheetName val="wp-j-pf.plant"/>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appendix"/>
      <sheetName val="wp-q Plant Removal"/>
      <sheetName val="wp-r  Insurance"/>
      <sheetName val="wp-s Woodbury Plant + CIAC"/>
      <sheetName val="wp-t Removal of Direct Exp"/>
      <sheetName val="wp-u Depreciation Recap "/>
      <sheetName val="Consumption Data"/>
      <sheetName val="xxxRate-Rev Comp"/>
      <sheetName val="12.31.13 ERC avail adjust  "/>
      <sheetName val="3.31.14 ERC avail adjust "/>
      <sheetName val="Compatibility Report"/>
    </sheetNames>
    <sheetDataSet>
      <sheetData sheetId="0">
        <row r="5">
          <cell r="C5" t="str">
            <v>W-1044, SUB 19</v>
          </cell>
        </row>
        <row r="11">
          <cell r="E11">
            <v>964.5</v>
          </cell>
          <cell r="F11">
            <v>0.39069303962830487</v>
          </cell>
        </row>
        <row r="12">
          <cell r="E12">
            <v>1504.19</v>
          </cell>
          <cell r="F12">
            <v>0.60930696037169507</v>
          </cell>
        </row>
        <row r="13">
          <cell r="C13">
            <v>2458.69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Trend"/>
      <sheetName val="Summary"/>
      <sheetName val="Previous Month Summary"/>
      <sheetName val="Activity"/>
      <sheetName val="Budget Activity"/>
      <sheetName val="Budget Load"/>
      <sheetName val="Vacancies"/>
      <sheetName val="Turnover"/>
      <sheetName val="Detail"/>
      <sheetName val="Sudduth"/>
      <sheetName val="Devine"/>
      <sheetName val="Hoy"/>
      <sheetName val="Klein"/>
      <sheetName val="Durham"/>
      <sheetName val="Lubertozzi"/>
      <sheetName val="Barnett"/>
      <sheetName val="Position Trend"/>
      <sheetName val="Sal Allocation"/>
      <sheetName val="Paychex"/>
      <sheetName val="Audit"/>
      <sheetName val="Instructions"/>
      <sheetName val="Tables"/>
    </sheetNames>
    <sheetDataSet>
      <sheetData sheetId="0" refreshError="1"/>
      <sheetData sheetId="1" refreshError="1"/>
      <sheetData sheetId="2" refreshError="1"/>
      <sheetData sheetId="3" refreshError="1"/>
      <sheetData sheetId="4" refreshError="1"/>
      <sheetData sheetId="5" refreshError="1"/>
      <sheetData sheetId="6">
        <row r="3">
          <cell r="D3">
            <v>42035</v>
          </cell>
          <cell r="E3">
            <v>42063</v>
          </cell>
          <cell r="F3">
            <v>42094</v>
          </cell>
          <cell r="G3">
            <v>42124</v>
          </cell>
          <cell r="H3">
            <v>42155</v>
          </cell>
          <cell r="I3">
            <v>42185</v>
          </cell>
          <cell r="J3">
            <v>42216</v>
          </cell>
          <cell r="K3">
            <v>42247</v>
          </cell>
          <cell r="L3">
            <v>42277</v>
          </cell>
          <cell r="M3">
            <v>42308</v>
          </cell>
          <cell r="N3">
            <v>42338</v>
          </cell>
          <cell r="O3">
            <v>42369</v>
          </cell>
          <cell r="P3">
            <v>42400</v>
          </cell>
          <cell r="Q3">
            <v>42429</v>
          </cell>
          <cell r="R3">
            <v>42460</v>
          </cell>
          <cell r="S3">
            <v>42490</v>
          </cell>
          <cell r="T3">
            <v>42521</v>
          </cell>
          <cell r="U3">
            <v>42551</v>
          </cell>
          <cell r="V3">
            <v>42582</v>
          </cell>
          <cell r="W3">
            <v>42613</v>
          </cell>
          <cell r="X3">
            <v>42643</v>
          </cell>
          <cell r="Y3">
            <v>42674</v>
          </cell>
          <cell r="Z3">
            <v>42704</v>
          </cell>
          <cell r="AA3">
            <v>42735</v>
          </cell>
        </row>
        <row r="7">
          <cell r="D7">
            <v>14</v>
          </cell>
          <cell r="E7">
            <v>14</v>
          </cell>
          <cell r="F7">
            <v>14</v>
          </cell>
          <cell r="G7">
            <v>14</v>
          </cell>
          <cell r="H7">
            <v>14</v>
          </cell>
          <cell r="I7">
            <v>14</v>
          </cell>
          <cell r="J7">
            <v>14</v>
          </cell>
          <cell r="K7">
            <v>14</v>
          </cell>
          <cell r="L7">
            <v>14</v>
          </cell>
          <cell r="M7">
            <v>14</v>
          </cell>
          <cell r="N7">
            <v>14</v>
          </cell>
          <cell r="O7">
            <v>14</v>
          </cell>
          <cell r="P7">
            <v>14</v>
          </cell>
          <cell r="Q7">
            <v>14</v>
          </cell>
          <cell r="R7">
            <v>14</v>
          </cell>
          <cell r="S7">
            <v>14</v>
          </cell>
          <cell r="T7">
            <v>14</v>
          </cell>
          <cell r="U7">
            <v>14</v>
          </cell>
          <cell r="V7">
            <v>15</v>
          </cell>
          <cell r="W7">
            <v>15</v>
          </cell>
          <cell r="X7">
            <v>15</v>
          </cell>
          <cell r="Y7">
            <v>15</v>
          </cell>
          <cell r="Z7">
            <v>15</v>
          </cell>
          <cell r="AA7">
            <v>15</v>
          </cell>
        </row>
        <row r="8">
          <cell r="D8">
            <v>3</v>
          </cell>
          <cell r="E8">
            <v>3</v>
          </cell>
          <cell r="F8">
            <v>3</v>
          </cell>
          <cell r="G8">
            <v>3</v>
          </cell>
          <cell r="H8">
            <v>3</v>
          </cell>
          <cell r="I8">
            <v>3</v>
          </cell>
          <cell r="J8">
            <v>3</v>
          </cell>
          <cell r="K8">
            <v>3</v>
          </cell>
          <cell r="L8">
            <v>3</v>
          </cell>
          <cell r="M8">
            <v>3</v>
          </cell>
          <cell r="N8">
            <v>3</v>
          </cell>
          <cell r="O8">
            <v>3</v>
          </cell>
          <cell r="P8">
            <v>3</v>
          </cell>
          <cell r="Q8">
            <v>3</v>
          </cell>
          <cell r="R8">
            <v>3</v>
          </cell>
          <cell r="S8">
            <v>3</v>
          </cell>
          <cell r="T8">
            <v>3</v>
          </cell>
          <cell r="U8">
            <v>3</v>
          </cell>
          <cell r="V8">
            <v>3</v>
          </cell>
          <cell r="W8">
            <v>3</v>
          </cell>
          <cell r="X8">
            <v>3</v>
          </cell>
          <cell r="Y8">
            <v>3</v>
          </cell>
          <cell r="Z8">
            <v>3</v>
          </cell>
          <cell r="AA8">
            <v>3</v>
          </cell>
        </row>
        <row r="9">
          <cell r="D9">
            <v>5</v>
          </cell>
          <cell r="E9">
            <v>5</v>
          </cell>
          <cell r="F9">
            <v>5</v>
          </cell>
          <cell r="G9">
            <v>5</v>
          </cell>
          <cell r="H9">
            <v>5</v>
          </cell>
          <cell r="I9">
            <v>5</v>
          </cell>
          <cell r="J9">
            <v>5</v>
          </cell>
          <cell r="K9">
            <v>5</v>
          </cell>
          <cell r="L9">
            <v>5</v>
          </cell>
          <cell r="M9">
            <v>5</v>
          </cell>
          <cell r="N9">
            <v>5</v>
          </cell>
          <cell r="O9">
            <v>5</v>
          </cell>
          <cell r="P9">
            <v>6</v>
          </cell>
          <cell r="Q9">
            <v>6</v>
          </cell>
          <cell r="R9">
            <v>6</v>
          </cell>
          <cell r="S9">
            <v>6</v>
          </cell>
          <cell r="T9">
            <v>6</v>
          </cell>
          <cell r="U9">
            <v>6</v>
          </cell>
          <cell r="V9">
            <v>6</v>
          </cell>
          <cell r="W9">
            <v>6</v>
          </cell>
          <cell r="X9">
            <v>6</v>
          </cell>
          <cell r="Y9">
            <v>6</v>
          </cell>
          <cell r="Z9">
            <v>6</v>
          </cell>
          <cell r="AA9">
            <v>6</v>
          </cell>
        </row>
        <row r="10">
          <cell r="D10">
            <v>9</v>
          </cell>
          <cell r="E10">
            <v>9</v>
          </cell>
          <cell r="F10">
            <v>9</v>
          </cell>
          <cell r="G10">
            <v>9</v>
          </cell>
          <cell r="H10">
            <v>9</v>
          </cell>
          <cell r="I10">
            <v>9</v>
          </cell>
          <cell r="J10">
            <v>9</v>
          </cell>
          <cell r="K10">
            <v>9</v>
          </cell>
          <cell r="L10">
            <v>9</v>
          </cell>
          <cell r="M10">
            <v>9</v>
          </cell>
          <cell r="N10">
            <v>9</v>
          </cell>
          <cell r="O10">
            <v>9</v>
          </cell>
          <cell r="P10">
            <v>10</v>
          </cell>
          <cell r="Q10">
            <v>10</v>
          </cell>
          <cell r="R10">
            <v>10</v>
          </cell>
          <cell r="S10">
            <v>10</v>
          </cell>
          <cell r="T10">
            <v>10</v>
          </cell>
          <cell r="U10">
            <v>10</v>
          </cell>
          <cell r="V10">
            <v>10</v>
          </cell>
          <cell r="W10">
            <v>10</v>
          </cell>
          <cell r="X10">
            <v>10</v>
          </cell>
          <cell r="Y10">
            <v>10</v>
          </cell>
          <cell r="Z10">
            <v>10</v>
          </cell>
          <cell r="AA10">
            <v>10</v>
          </cell>
        </row>
        <row r="11">
          <cell r="D11">
            <v>36</v>
          </cell>
          <cell r="E11">
            <v>36</v>
          </cell>
          <cell r="F11">
            <v>36</v>
          </cell>
          <cell r="G11">
            <v>36</v>
          </cell>
          <cell r="H11">
            <v>36</v>
          </cell>
          <cell r="I11">
            <v>36</v>
          </cell>
          <cell r="J11">
            <v>36</v>
          </cell>
          <cell r="K11">
            <v>36</v>
          </cell>
          <cell r="L11">
            <v>36</v>
          </cell>
          <cell r="M11">
            <v>36</v>
          </cell>
          <cell r="N11">
            <v>36</v>
          </cell>
          <cell r="O11">
            <v>36</v>
          </cell>
          <cell r="P11">
            <v>35</v>
          </cell>
          <cell r="Q11">
            <v>35</v>
          </cell>
          <cell r="R11">
            <v>35</v>
          </cell>
          <cell r="S11">
            <v>35</v>
          </cell>
          <cell r="T11">
            <v>35</v>
          </cell>
          <cell r="U11">
            <v>35</v>
          </cell>
          <cell r="V11">
            <v>35</v>
          </cell>
          <cell r="W11">
            <v>35</v>
          </cell>
          <cell r="X11">
            <v>35</v>
          </cell>
          <cell r="Y11">
            <v>35</v>
          </cell>
          <cell r="Z11">
            <v>35</v>
          </cell>
          <cell r="AA11">
            <v>35</v>
          </cell>
        </row>
        <row r="12">
          <cell r="D12">
            <v>3</v>
          </cell>
          <cell r="E12">
            <v>3</v>
          </cell>
          <cell r="F12">
            <v>3</v>
          </cell>
          <cell r="G12">
            <v>3</v>
          </cell>
          <cell r="H12">
            <v>3</v>
          </cell>
          <cell r="I12">
            <v>3</v>
          </cell>
          <cell r="J12">
            <v>3</v>
          </cell>
          <cell r="K12">
            <v>3</v>
          </cell>
          <cell r="L12">
            <v>3</v>
          </cell>
          <cell r="M12">
            <v>3</v>
          </cell>
          <cell r="N12">
            <v>3</v>
          </cell>
          <cell r="O12">
            <v>3</v>
          </cell>
          <cell r="P12">
            <v>3</v>
          </cell>
          <cell r="Q12">
            <v>3</v>
          </cell>
          <cell r="R12">
            <v>3</v>
          </cell>
          <cell r="S12">
            <v>3</v>
          </cell>
          <cell r="T12">
            <v>3</v>
          </cell>
          <cell r="U12">
            <v>3</v>
          </cell>
          <cell r="V12">
            <v>3</v>
          </cell>
          <cell r="W12">
            <v>3</v>
          </cell>
          <cell r="X12">
            <v>3</v>
          </cell>
          <cell r="Y12">
            <v>3</v>
          </cell>
          <cell r="Z12">
            <v>3</v>
          </cell>
          <cell r="AA12">
            <v>3</v>
          </cell>
        </row>
        <row r="13">
          <cell r="D13">
            <v>4</v>
          </cell>
          <cell r="E13">
            <v>4</v>
          </cell>
          <cell r="F13">
            <v>4</v>
          </cell>
          <cell r="G13">
            <v>4</v>
          </cell>
          <cell r="H13">
            <v>4</v>
          </cell>
          <cell r="I13">
            <v>4</v>
          </cell>
          <cell r="J13">
            <v>4</v>
          </cell>
          <cell r="K13">
            <v>4</v>
          </cell>
          <cell r="L13">
            <v>4</v>
          </cell>
          <cell r="M13">
            <v>4</v>
          </cell>
          <cell r="N13">
            <v>4</v>
          </cell>
          <cell r="O13">
            <v>4</v>
          </cell>
          <cell r="P13">
            <v>4</v>
          </cell>
          <cell r="Q13">
            <v>4</v>
          </cell>
          <cell r="R13">
            <v>4</v>
          </cell>
          <cell r="S13">
            <v>4</v>
          </cell>
          <cell r="T13">
            <v>4</v>
          </cell>
          <cell r="U13">
            <v>4</v>
          </cell>
          <cell r="V13">
            <v>4</v>
          </cell>
          <cell r="W13">
            <v>4</v>
          </cell>
          <cell r="X13">
            <v>4</v>
          </cell>
          <cell r="Y13">
            <v>4</v>
          </cell>
          <cell r="Z13">
            <v>4</v>
          </cell>
          <cell r="AA13">
            <v>4</v>
          </cell>
        </row>
        <row r="14">
          <cell r="D14">
            <v>4</v>
          </cell>
          <cell r="E14">
            <v>4</v>
          </cell>
          <cell r="F14">
            <v>4</v>
          </cell>
          <cell r="G14">
            <v>4</v>
          </cell>
          <cell r="H14">
            <v>4</v>
          </cell>
          <cell r="I14">
            <v>4</v>
          </cell>
          <cell r="J14">
            <v>4</v>
          </cell>
          <cell r="K14">
            <v>4</v>
          </cell>
          <cell r="L14">
            <v>4</v>
          </cell>
          <cell r="M14">
            <v>4</v>
          </cell>
          <cell r="N14">
            <v>4</v>
          </cell>
          <cell r="O14">
            <v>4</v>
          </cell>
          <cell r="P14">
            <v>5</v>
          </cell>
          <cell r="Q14">
            <v>5</v>
          </cell>
          <cell r="R14">
            <v>5</v>
          </cell>
          <cell r="S14">
            <v>5</v>
          </cell>
          <cell r="T14">
            <v>5</v>
          </cell>
          <cell r="U14">
            <v>5</v>
          </cell>
          <cell r="V14">
            <v>5</v>
          </cell>
          <cell r="W14">
            <v>5</v>
          </cell>
          <cell r="X14">
            <v>5</v>
          </cell>
          <cell r="Y14">
            <v>5</v>
          </cell>
          <cell r="Z14">
            <v>5</v>
          </cell>
          <cell r="AA14">
            <v>5</v>
          </cell>
        </row>
        <row r="15">
          <cell r="D15">
            <v>78</v>
          </cell>
          <cell r="E15">
            <v>78</v>
          </cell>
          <cell r="F15">
            <v>78</v>
          </cell>
          <cell r="G15">
            <v>78</v>
          </cell>
          <cell r="H15">
            <v>78</v>
          </cell>
          <cell r="I15">
            <v>78</v>
          </cell>
          <cell r="J15">
            <v>78</v>
          </cell>
          <cell r="K15">
            <v>78</v>
          </cell>
          <cell r="L15">
            <v>78</v>
          </cell>
          <cell r="M15">
            <v>78</v>
          </cell>
          <cell r="N15">
            <v>78</v>
          </cell>
          <cell r="O15">
            <v>78</v>
          </cell>
          <cell r="P15">
            <v>80</v>
          </cell>
          <cell r="Q15">
            <v>80</v>
          </cell>
          <cell r="R15">
            <v>80</v>
          </cell>
          <cell r="S15">
            <v>80</v>
          </cell>
          <cell r="T15">
            <v>80</v>
          </cell>
          <cell r="U15">
            <v>80</v>
          </cell>
          <cell r="V15">
            <v>81</v>
          </cell>
          <cell r="W15">
            <v>81</v>
          </cell>
          <cell r="X15">
            <v>81</v>
          </cell>
          <cell r="Y15">
            <v>81</v>
          </cell>
          <cell r="Z15">
            <v>81</v>
          </cell>
          <cell r="AA15">
            <v>81</v>
          </cell>
        </row>
        <row r="18">
          <cell r="D18">
            <v>6</v>
          </cell>
          <cell r="E18">
            <v>6</v>
          </cell>
          <cell r="F18">
            <v>6</v>
          </cell>
          <cell r="G18">
            <v>6</v>
          </cell>
          <cell r="H18">
            <v>6</v>
          </cell>
          <cell r="I18">
            <v>6</v>
          </cell>
          <cell r="J18">
            <v>6</v>
          </cell>
          <cell r="K18">
            <v>6</v>
          </cell>
          <cell r="L18">
            <v>6</v>
          </cell>
          <cell r="M18">
            <v>6</v>
          </cell>
          <cell r="N18">
            <v>6</v>
          </cell>
          <cell r="O18">
            <v>6</v>
          </cell>
        </row>
        <row r="19">
          <cell r="D19">
            <v>1</v>
          </cell>
          <cell r="E19">
            <v>1</v>
          </cell>
          <cell r="F19">
            <v>1</v>
          </cell>
          <cell r="G19">
            <v>1</v>
          </cell>
          <cell r="H19">
            <v>1</v>
          </cell>
          <cell r="I19">
            <v>1</v>
          </cell>
          <cell r="J19">
            <v>1</v>
          </cell>
          <cell r="K19">
            <v>1</v>
          </cell>
          <cell r="L19">
            <v>1</v>
          </cell>
          <cell r="M19">
            <v>1</v>
          </cell>
          <cell r="N19">
            <v>1</v>
          </cell>
          <cell r="O19">
            <v>1</v>
          </cell>
        </row>
        <row r="20">
          <cell r="D20">
            <v>1</v>
          </cell>
          <cell r="E20">
            <v>1</v>
          </cell>
          <cell r="F20">
            <v>1</v>
          </cell>
          <cell r="G20">
            <v>1</v>
          </cell>
          <cell r="H20">
            <v>1</v>
          </cell>
          <cell r="I20">
            <v>1</v>
          </cell>
          <cell r="J20">
            <v>1</v>
          </cell>
          <cell r="K20">
            <v>1</v>
          </cell>
          <cell r="L20">
            <v>1</v>
          </cell>
          <cell r="M20">
            <v>1</v>
          </cell>
          <cell r="N20">
            <v>1</v>
          </cell>
          <cell r="O20">
            <v>1</v>
          </cell>
        </row>
        <row r="21">
          <cell r="D21">
            <v>25</v>
          </cell>
          <cell r="E21">
            <v>25</v>
          </cell>
          <cell r="F21">
            <v>25</v>
          </cell>
          <cell r="G21">
            <v>25</v>
          </cell>
          <cell r="H21">
            <v>25</v>
          </cell>
          <cell r="I21">
            <v>25</v>
          </cell>
          <cell r="J21">
            <v>25</v>
          </cell>
          <cell r="K21">
            <v>25</v>
          </cell>
          <cell r="L21">
            <v>25</v>
          </cell>
          <cell r="M21">
            <v>25</v>
          </cell>
          <cell r="N21">
            <v>25</v>
          </cell>
          <cell r="O21">
            <v>25</v>
          </cell>
        </row>
        <row r="22">
          <cell r="D22">
            <v>9</v>
          </cell>
          <cell r="E22">
            <v>9</v>
          </cell>
          <cell r="F22">
            <v>9</v>
          </cell>
          <cell r="G22">
            <v>9</v>
          </cell>
          <cell r="H22">
            <v>9</v>
          </cell>
          <cell r="I22">
            <v>9</v>
          </cell>
          <cell r="J22">
            <v>9</v>
          </cell>
          <cell r="K22">
            <v>9</v>
          </cell>
          <cell r="L22">
            <v>9</v>
          </cell>
          <cell r="M22">
            <v>9</v>
          </cell>
          <cell r="N22">
            <v>9</v>
          </cell>
          <cell r="O22">
            <v>9</v>
          </cell>
        </row>
        <row r="23">
          <cell r="D23">
            <v>8</v>
          </cell>
          <cell r="E23">
            <v>8</v>
          </cell>
          <cell r="F23">
            <v>8</v>
          </cell>
          <cell r="G23">
            <v>8</v>
          </cell>
          <cell r="H23">
            <v>8</v>
          </cell>
          <cell r="I23">
            <v>8</v>
          </cell>
          <cell r="J23">
            <v>8</v>
          </cell>
          <cell r="K23">
            <v>8</v>
          </cell>
          <cell r="L23">
            <v>8</v>
          </cell>
          <cell r="M23">
            <v>8</v>
          </cell>
          <cell r="N23">
            <v>8</v>
          </cell>
          <cell r="O23">
            <v>8</v>
          </cell>
        </row>
        <row r="24">
          <cell r="D24">
            <v>1</v>
          </cell>
          <cell r="E24">
            <v>1</v>
          </cell>
          <cell r="F24">
            <v>1</v>
          </cell>
          <cell r="G24">
            <v>1</v>
          </cell>
          <cell r="H24">
            <v>1</v>
          </cell>
          <cell r="I24">
            <v>1</v>
          </cell>
          <cell r="J24">
            <v>1</v>
          </cell>
          <cell r="K24">
            <v>1</v>
          </cell>
          <cell r="L24">
            <v>1</v>
          </cell>
          <cell r="M24">
            <v>1</v>
          </cell>
          <cell r="N24">
            <v>1</v>
          </cell>
          <cell r="O24">
            <v>1</v>
          </cell>
        </row>
        <row r="25">
          <cell r="D25">
            <v>8</v>
          </cell>
          <cell r="E25">
            <v>8</v>
          </cell>
          <cell r="F25">
            <v>8</v>
          </cell>
          <cell r="G25">
            <v>8</v>
          </cell>
          <cell r="H25">
            <v>8</v>
          </cell>
          <cell r="I25">
            <v>8</v>
          </cell>
          <cell r="J25">
            <v>8</v>
          </cell>
          <cell r="K25">
            <v>8</v>
          </cell>
          <cell r="L25">
            <v>8</v>
          </cell>
          <cell r="M25">
            <v>8</v>
          </cell>
          <cell r="N25">
            <v>8</v>
          </cell>
          <cell r="O25">
            <v>8</v>
          </cell>
        </row>
        <row r="26">
          <cell r="D26">
            <v>8</v>
          </cell>
          <cell r="E26">
            <v>8</v>
          </cell>
          <cell r="F26">
            <v>8</v>
          </cell>
          <cell r="G26">
            <v>8</v>
          </cell>
          <cell r="H26">
            <v>8</v>
          </cell>
          <cell r="I26">
            <v>8</v>
          </cell>
          <cell r="J26">
            <v>8</v>
          </cell>
          <cell r="K26">
            <v>8</v>
          </cell>
          <cell r="L26">
            <v>8</v>
          </cell>
          <cell r="M26">
            <v>8</v>
          </cell>
          <cell r="N26">
            <v>8</v>
          </cell>
          <cell r="O26">
            <v>8</v>
          </cell>
        </row>
        <row r="27">
          <cell r="D27">
            <v>11</v>
          </cell>
          <cell r="E27">
            <v>11</v>
          </cell>
          <cell r="F27">
            <v>11</v>
          </cell>
          <cell r="G27">
            <v>11</v>
          </cell>
          <cell r="H27">
            <v>11</v>
          </cell>
          <cell r="I27">
            <v>11</v>
          </cell>
          <cell r="J27">
            <v>11</v>
          </cell>
          <cell r="K27">
            <v>11</v>
          </cell>
          <cell r="L27">
            <v>11</v>
          </cell>
          <cell r="M27">
            <v>11</v>
          </cell>
          <cell r="N27">
            <v>11</v>
          </cell>
          <cell r="O27">
            <v>11</v>
          </cell>
        </row>
        <row r="28">
          <cell r="D28">
            <v>78</v>
          </cell>
          <cell r="E28">
            <v>78</v>
          </cell>
          <cell r="F28">
            <v>78</v>
          </cell>
          <cell r="G28">
            <v>78</v>
          </cell>
          <cell r="H28">
            <v>78</v>
          </cell>
          <cell r="I28">
            <v>78</v>
          </cell>
          <cell r="J28">
            <v>78</v>
          </cell>
          <cell r="K28">
            <v>78</v>
          </cell>
          <cell r="L28">
            <v>78</v>
          </cell>
          <cell r="M28">
            <v>78</v>
          </cell>
          <cell r="N28">
            <v>78</v>
          </cell>
          <cell r="O28">
            <v>78</v>
          </cell>
          <cell r="P28">
            <v>0</v>
          </cell>
          <cell r="Q28">
            <v>0</v>
          </cell>
          <cell r="R28">
            <v>0</v>
          </cell>
          <cell r="S28">
            <v>0</v>
          </cell>
          <cell r="T28">
            <v>0</v>
          </cell>
          <cell r="U28">
            <v>0</v>
          </cell>
          <cell r="V28">
            <v>0</v>
          </cell>
          <cell r="W28">
            <v>0</v>
          </cell>
          <cell r="X28">
            <v>0</v>
          </cell>
          <cell r="Y28">
            <v>0</v>
          </cell>
          <cell r="Z28">
            <v>0</v>
          </cell>
          <cell r="AA28">
            <v>0</v>
          </cell>
        </row>
        <row r="31">
          <cell r="D31">
            <v>0</v>
          </cell>
          <cell r="E31">
            <v>0</v>
          </cell>
          <cell r="F31">
            <v>0</v>
          </cell>
          <cell r="G31">
            <v>0</v>
          </cell>
          <cell r="H31">
            <v>0</v>
          </cell>
          <cell r="I31">
            <v>0</v>
          </cell>
          <cell r="J31">
            <v>0</v>
          </cell>
          <cell r="K31">
            <v>0</v>
          </cell>
          <cell r="L31">
            <v>0</v>
          </cell>
          <cell r="M31">
            <v>0</v>
          </cell>
          <cell r="N31">
            <v>0</v>
          </cell>
          <cell r="O31">
            <v>0</v>
          </cell>
        </row>
        <row r="32">
          <cell r="D32">
            <v>4</v>
          </cell>
          <cell r="E32">
            <v>4</v>
          </cell>
          <cell r="F32">
            <v>4</v>
          </cell>
          <cell r="G32">
            <v>4</v>
          </cell>
          <cell r="H32">
            <v>4</v>
          </cell>
          <cell r="I32">
            <v>4</v>
          </cell>
          <cell r="J32">
            <v>4</v>
          </cell>
          <cell r="K32">
            <v>4</v>
          </cell>
          <cell r="L32">
            <v>4</v>
          </cell>
          <cell r="M32">
            <v>4</v>
          </cell>
          <cell r="N32">
            <v>4</v>
          </cell>
          <cell r="O32">
            <v>4</v>
          </cell>
        </row>
        <row r="33">
          <cell r="D33">
            <v>72</v>
          </cell>
          <cell r="E33">
            <v>72</v>
          </cell>
          <cell r="F33">
            <v>72</v>
          </cell>
          <cell r="G33">
            <v>72</v>
          </cell>
          <cell r="H33">
            <v>72</v>
          </cell>
          <cell r="I33">
            <v>72</v>
          </cell>
          <cell r="J33">
            <v>72</v>
          </cell>
          <cell r="K33">
            <v>72</v>
          </cell>
          <cell r="L33">
            <v>72</v>
          </cell>
          <cell r="M33">
            <v>72</v>
          </cell>
          <cell r="N33">
            <v>72</v>
          </cell>
          <cell r="O33">
            <v>72</v>
          </cell>
        </row>
        <row r="34">
          <cell r="D34">
            <v>76</v>
          </cell>
          <cell r="E34">
            <v>76</v>
          </cell>
          <cell r="F34">
            <v>76</v>
          </cell>
          <cell r="G34">
            <v>76</v>
          </cell>
          <cell r="H34">
            <v>76</v>
          </cell>
          <cell r="I34">
            <v>76</v>
          </cell>
          <cell r="J34">
            <v>76</v>
          </cell>
          <cell r="K34">
            <v>76</v>
          </cell>
          <cell r="L34">
            <v>76</v>
          </cell>
          <cell r="M34">
            <v>76</v>
          </cell>
          <cell r="N34">
            <v>76</v>
          </cell>
          <cell r="O34">
            <v>76</v>
          </cell>
          <cell r="P34">
            <v>0</v>
          </cell>
          <cell r="Q34">
            <v>0</v>
          </cell>
          <cell r="R34">
            <v>0</v>
          </cell>
          <cell r="S34">
            <v>0</v>
          </cell>
          <cell r="T34">
            <v>0</v>
          </cell>
          <cell r="U34">
            <v>0</v>
          </cell>
          <cell r="V34">
            <v>0</v>
          </cell>
          <cell r="W34">
            <v>0</v>
          </cell>
          <cell r="X34">
            <v>0</v>
          </cell>
          <cell r="Y34">
            <v>0</v>
          </cell>
          <cell r="Z34">
            <v>0</v>
          </cell>
          <cell r="AA34">
            <v>0</v>
          </cell>
        </row>
        <row r="37">
          <cell r="D37">
            <v>0</v>
          </cell>
          <cell r="E37">
            <v>0</v>
          </cell>
          <cell r="F37">
            <v>0</v>
          </cell>
          <cell r="G37">
            <v>0</v>
          </cell>
          <cell r="H37">
            <v>0</v>
          </cell>
          <cell r="I37">
            <v>0</v>
          </cell>
          <cell r="J37">
            <v>0</v>
          </cell>
          <cell r="K37">
            <v>0</v>
          </cell>
          <cell r="L37">
            <v>0</v>
          </cell>
          <cell r="M37">
            <v>0</v>
          </cell>
          <cell r="N37">
            <v>0</v>
          </cell>
          <cell r="O37">
            <v>0</v>
          </cell>
        </row>
        <row r="38">
          <cell r="D38">
            <v>7</v>
          </cell>
          <cell r="E38">
            <v>7</v>
          </cell>
          <cell r="F38">
            <v>7</v>
          </cell>
          <cell r="G38">
            <v>7</v>
          </cell>
          <cell r="H38">
            <v>7</v>
          </cell>
          <cell r="I38">
            <v>7</v>
          </cell>
          <cell r="J38">
            <v>7</v>
          </cell>
          <cell r="K38">
            <v>7</v>
          </cell>
          <cell r="L38">
            <v>7</v>
          </cell>
          <cell r="M38">
            <v>7</v>
          </cell>
          <cell r="N38">
            <v>7</v>
          </cell>
          <cell r="O38">
            <v>7</v>
          </cell>
          <cell r="P38">
            <v>7</v>
          </cell>
          <cell r="Q38">
            <v>7</v>
          </cell>
          <cell r="R38">
            <v>7</v>
          </cell>
          <cell r="S38">
            <v>7</v>
          </cell>
          <cell r="T38">
            <v>7</v>
          </cell>
          <cell r="U38">
            <v>7</v>
          </cell>
          <cell r="V38">
            <v>7</v>
          </cell>
          <cell r="W38">
            <v>7</v>
          </cell>
          <cell r="X38">
            <v>7</v>
          </cell>
          <cell r="Y38">
            <v>7</v>
          </cell>
          <cell r="Z38">
            <v>7</v>
          </cell>
          <cell r="AA38">
            <v>7</v>
          </cell>
        </row>
        <row r="39">
          <cell r="D39">
            <v>66</v>
          </cell>
          <cell r="E39">
            <v>66</v>
          </cell>
          <cell r="F39">
            <v>66</v>
          </cell>
          <cell r="G39">
            <v>66</v>
          </cell>
          <cell r="H39">
            <v>66</v>
          </cell>
          <cell r="I39">
            <v>66</v>
          </cell>
          <cell r="J39">
            <v>66</v>
          </cell>
          <cell r="K39">
            <v>66</v>
          </cell>
          <cell r="L39">
            <v>66</v>
          </cell>
          <cell r="M39">
            <v>66</v>
          </cell>
          <cell r="N39">
            <v>66</v>
          </cell>
          <cell r="O39">
            <v>66</v>
          </cell>
          <cell r="P39">
            <v>66</v>
          </cell>
          <cell r="Q39">
            <v>66</v>
          </cell>
          <cell r="R39">
            <v>66</v>
          </cell>
          <cell r="S39">
            <v>66</v>
          </cell>
          <cell r="T39">
            <v>66</v>
          </cell>
          <cell r="U39">
            <v>66</v>
          </cell>
          <cell r="V39">
            <v>66</v>
          </cell>
          <cell r="W39">
            <v>66</v>
          </cell>
          <cell r="X39">
            <v>66</v>
          </cell>
          <cell r="Y39">
            <v>66</v>
          </cell>
          <cell r="Z39">
            <v>66</v>
          </cell>
          <cell r="AA39">
            <v>66</v>
          </cell>
        </row>
        <row r="40">
          <cell r="D40">
            <v>73</v>
          </cell>
          <cell r="E40">
            <v>73</v>
          </cell>
          <cell r="F40">
            <v>73</v>
          </cell>
          <cell r="G40">
            <v>73</v>
          </cell>
          <cell r="H40">
            <v>73</v>
          </cell>
          <cell r="I40">
            <v>73</v>
          </cell>
          <cell r="J40">
            <v>73</v>
          </cell>
          <cell r="K40">
            <v>73</v>
          </cell>
          <cell r="L40">
            <v>73</v>
          </cell>
          <cell r="M40">
            <v>73</v>
          </cell>
          <cell r="N40">
            <v>73</v>
          </cell>
          <cell r="O40">
            <v>73</v>
          </cell>
          <cell r="P40">
            <v>73</v>
          </cell>
          <cell r="Q40">
            <v>73</v>
          </cell>
          <cell r="R40">
            <v>73</v>
          </cell>
          <cell r="S40">
            <v>73</v>
          </cell>
          <cell r="T40">
            <v>73</v>
          </cell>
          <cell r="U40">
            <v>73</v>
          </cell>
          <cell r="V40">
            <v>73</v>
          </cell>
          <cell r="W40">
            <v>73</v>
          </cell>
          <cell r="X40">
            <v>73</v>
          </cell>
          <cell r="Y40">
            <v>73</v>
          </cell>
          <cell r="Z40">
            <v>73</v>
          </cell>
          <cell r="AA40">
            <v>73</v>
          </cell>
        </row>
        <row r="44">
          <cell r="D44">
            <v>12</v>
          </cell>
          <cell r="E44">
            <v>12</v>
          </cell>
          <cell r="F44">
            <v>12</v>
          </cell>
          <cell r="G44">
            <v>12</v>
          </cell>
          <cell r="H44">
            <v>12</v>
          </cell>
          <cell r="I44">
            <v>12</v>
          </cell>
          <cell r="J44">
            <v>12</v>
          </cell>
          <cell r="K44">
            <v>12</v>
          </cell>
          <cell r="L44">
            <v>12</v>
          </cell>
          <cell r="M44">
            <v>12</v>
          </cell>
          <cell r="N44">
            <v>12</v>
          </cell>
          <cell r="O44">
            <v>12</v>
          </cell>
        </row>
        <row r="45">
          <cell r="D45">
            <v>27</v>
          </cell>
          <cell r="E45">
            <v>27</v>
          </cell>
          <cell r="F45">
            <v>27</v>
          </cell>
          <cell r="G45">
            <v>27</v>
          </cell>
          <cell r="H45">
            <v>27</v>
          </cell>
          <cell r="I45">
            <v>27</v>
          </cell>
          <cell r="J45">
            <v>33</v>
          </cell>
          <cell r="K45">
            <v>33</v>
          </cell>
          <cell r="L45">
            <v>33</v>
          </cell>
          <cell r="M45">
            <v>33</v>
          </cell>
          <cell r="N45">
            <v>33</v>
          </cell>
          <cell r="O45">
            <v>33</v>
          </cell>
        </row>
        <row r="46">
          <cell r="D46">
            <v>12</v>
          </cell>
          <cell r="E46">
            <v>12</v>
          </cell>
          <cell r="F46">
            <v>12</v>
          </cell>
          <cell r="G46">
            <v>12</v>
          </cell>
          <cell r="H46">
            <v>12</v>
          </cell>
          <cell r="I46">
            <v>12</v>
          </cell>
          <cell r="J46">
            <v>12</v>
          </cell>
          <cell r="K46">
            <v>12</v>
          </cell>
          <cell r="L46">
            <v>12</v>
          </cell>
          <cell r="M46">
            <v>12</v>
          </cell>
          <cell r="N46">
            <v>12</v>
          </cell>
          <cell r="O46">
            <v>12</v>
          </cell>
        </row>
        <row r="47">
          <cell r="D47">
            <v>51</v>
          </cell>
          <cell r="E47">
            <v>51</v>
          </cell>
          <cell r="F47">
            <v>51</v>
          </cell>
          <cell r="G47">
            <v>51</v>
          </cell>
          <cell r="H47">
            <v>51</v>
          </cell>
          <cell r="I47">
            <v>51</v>
          </cell>
          <cell r="J47">
            <v>57</v>
          </cell>
          <cell r="K47">
            <v>57</v>
          </cell>
          <cell r="L47">
            <v>57</v>
          </cell>
          <cell r="M47">
            <v>57</v>
          </cell>
          <cell r="N47">
            <v>57</v>
          </cell>
          <cell r="O47">
            <v>57</v>
          </cell>
          <cell r="P47">
            <v>0</v>
          </cell>
          <cell r="Q47">
            <v>0</v>
          </cell>
          <cell r="R47">
            <v>0</v>
          </cell>
          <cell r="S47">
            <v>0</v>
          </cell>
          <cell r="T47">
            <v>0</v>
          </cell>
          <cell r="U47">
            <v>0</v>
          </cell>
          <cell r="V47">
            <v>0</v>
          </cell>
          <cell r="W47">
            <v>0</v>
          </cell>
          <cell r="X47">
            <v>0</v>
          </cell>
          <cell r="Y47">
            <v>0</v>
          </cell>
          <cell r="Z47">
            <v>0</v>
          </cell>
          <cell r="AA47">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row>
        <row r="51">
          <cell r="D51">
            <v>6</v>
          </cell>
          <cell r="E51">
            <v>6</v>
          </cell>
          <cell r="F51">
            <v>6</v>
          </cell>
          <cell r="G51">
            <v>6</v>
          </cell>
          <cell r="H51">
            <v>6</v>
          </cell>
          <cell r="I51">
            <v>6</v>
          </cell>
          <cell r="J51">
            <v>6</v>
          </cell>
          <cell r="K51">
            <v>6</v>
          </cell>
          <cell r="L51">
            <v>6</v>
          </cell>
          <cell r="M51">
            <v>6</v>
          </cell>
          <cell r="N51">
            <v>6</v>
          </cell>
          <cell r="O51">
            <v>6</v>
          </cell>
          <cell r="P51">
            <v>6</v>
          </cell>
          <cell r="Q51">
            <v>6</v>
          </cell>
          <cell r="R51">
            <v>6</v>
          </cell>
          <cell r="S51">
            <v>6</v>
          </cell>
          <cell r="T51">
            <v>6</v>
          </cell>
          <cell r="U51">
            <v>6</v>
          </cell>
          <cell r="V51">
            <v>6</v>
          </cell>
          <cell r="W51">
            <v>6</v>
          </cell>
          <cell r="X51">
            <v>6</v>
          </cell>
          <cell r="Y51">
            <v>6</v>
          </cell>
          <cell r="Z51">
            <v>6</v>
          </cell>
          <cell r="AA51">
            <v>6</v>
          </cell>
        </row>
        <row r="52">
          <cell r="D52">
            <v>36</v>
          </cell>
          <cell r="E52">
            <v>36</v>
          </cell>
          <cell r="F52">
            <v>36</v>
          </cell>
          <cell r="G52">
            <v>36</v>
          </cell>
          <cell r="H52">
            <v>36</v>
          </cell>
          <cell r="I52">
            <v>36</v>
          </cell>
          <cell r="J52">
            <v>36</v>
          </cell>
          <cell r="K52">
            <v>36</v>
          </cell>
          <cell r="L52">
            <v>36</v>
          </cell>
          <cell r="M52">
            <v>36</v>
          </cell>
          <cell r="N52">
            <v>36</v>
          </cell>
          <cell r="O52">
            <v>36</v>
          </cell>
          <cell r="P52">
            <v>36</v>
          </cell>
          <cell r="Q52">
            <v>36</v>
          </cell>
          <cell r="R52">
            <v>36</v>
          </cell>
          <cell r="S52">
            <v>36</v>
          </cell>
          <cell r="T52">
            <v>36</v>
          </cell>
          <cell r="U52">
            <v>36</v>
          </cell>
          <cell r="V52">
            <v>36</v>
          </cell>
          <cell r="W52">
            <v>36</v>
          </cell>
          <cell r="X52">
            <v>36</v>
          </cell>
          <cell r="Y52">
            <v>36</v>
          </cell>
          <cell r="Z52">
            <v>36</v>
          </cell>
          <cell r="AA52">
            <v>36</v>
          </cell>
        </row>
        <row r="53">
          <cell r="D53">
            <v>42</v>
          </cell>
          <cell r="E53">
            <v>42</v>
          </cell>
          <cell r="F53">
            <v>42</v>
          </cell>
          <cell r="G53">
            <v>42</v>
          </cell>
          <cell r="H53">
            <v>42</v>
          </cell>
          <cell r="I53">
            <v>42</v>
          </cell>
          <cell r="J53">
            <v>42</v>
          </cell>
          <cell r="K53">
            <v>42</v>
          </cell>
          <cell r="L53">
            <v>42</v>
          </cell>
          <cell r="M53">
            <v>42</v>
          </cell>
          <cell r="N53">
            <v>42</v>
          </cell>
          <cell r="O53">
            <v>42</v>
          </cell>
          <cell r="P53">
            <v>42</v>
          </cell>
          <cell r="Q53">
            <v>42</v>
          </cell>
          <cell r="R53">
            <v>42</v>
          </cell>
          <cell r="S53">
            <v>42</v>
          </cell>
          <cell r="T53">
            <v>42</v>
          </cell>
          <cell r="U53">
            <v>42</v>
          </cell>
          <cell r="V53">
            <v>42</v>
          </cell>
          <cell r="W53">
            <v>42</v>
          </cell>
          <cell r="X53">
            <v>42</v>
          </cell>
          <cell r="Y53">
            <v>42</v>
          </cell>
          <cell r="Z53">
            <v>42</v>
          </cell>
          <cell r="AA53">
            <v>42</v>
          </cell>
        </row>
        <row r="56">
          <cell r="D56">
            <v>0</v>
          </cell>
          <cell r="E56">
            <v>0</v>
          </cell>
          <cell r="F56">
            <v>0</v>
          </cell>
          <cell r="G56">
            <v>0</v>
          </cell>
          <cell r="H56">
            <v>0</v>
          </cell>
          <cell r="I56">
            <v>0</v>
          </cell>
          <cell r="J56">
            <v>0</v>
          </cell>
          <cell r="K56">
            <v>0</v>
          </cell>
          <cell r="L56">
            <v>0</v>
          </cell>
          <cell r="M56">
            <v>0</v>
          </cell>
          <cell r="N56">
            <v>0</v>
          </cell>
          <cell r="O56">
            <v>0</v>
          </cell>
        </row>
        <row r="57">
          <cell r="D57">
            <v>6</v>
          </cell>
          <cell r="E57">
            <v>6</v>
          </cell>
          <cell r="F57">
            <v>6</v>
          </cell>
          <cell r="G57">
            <v>6</v>
          </cell>
          <cell r="H57">
            <v>6</v>
          </cell>
          <cell r="I57">
            <v>6</v>
          </cell>
          <cell r="J57">
            <v>6</v>
          </cell>
          <cell r="K57">
            <v>6</v>
          </cell>
          <cell r="L57">
            <v>6</v>
          </cell>
          <cell r="M57">
            <v>6</v>
          </cell>
          <cell r="N57">
            <v>6</v>
          </cell>
          <cell r="O57">
            <v>6</v>
          </cell>
        </row>
        <row r="58">
          <cell r="D58">
            <v>8</v>
          </cell>
          <cell r="E58">
            <v>8</v>
          </cell>
          <cell r="F58">
            <v>8</v>
          </cell>
          <cell r="G58">
            <v>8</v>
          </cell>
          <cell r="H58">
            <v>8</v>
          </cell>
          <cell r="I58">
            <v>8</v>
          </cell>
          <cell r="J58">
            <v>8</v>
          </cell>
          <cell r="K58">
            <v>8</v>
          </cell>
          <cell r="L58">
            <v>8</v>
          </cell>
          <cell r="M58">
            <v>8</v>
          </cell>
          <cell r="N58">
            <v>8</v>
          </cell>
          <cell r="O58">
            <v>8</v>
          </cell>
        </row>
        <row r="59">
          <cell r="D59">
            <v>25</v>
          </cell>
          <cell r="E59">
            <v>25</v>
          </cell>
          <cell r="F59">
            <v>25</v>
          </cell>
          <cell r="G59">
            <v>25</v>
          </cell>
          <cell r="H59">
            <v>25</v>
          </cell>
          <cell r="I59">
            <v>25</v>
          </cell>
          <cell r="J59">
            <v>25</v>
          </cell>
          <cell r="K59">
            <v>25</v>
          </cell>
          <cell r="L59">
            <v>25</v>
          </cell>
          <cell r="M59">
            <v>25</v>
          </cell>
          <cell r="N59">
            <v>25</v>
          </cell>
          <cell r="O59">
            <v>25</v>
          </cell>
        </row>
        <row r="60">
          <cell r="D60">
            <v>39</v>
          </cell>
          <cell r="E60">
            <v>39</v>
          </cell>
          <cell r="F60">
            <v>39</v>
          </cell>
          <cell r="G60">
            <v>39</v>
          </cell>
          <cell r="H60">
            <v>39</v>
          </cell>
          <cell r="I60">
            <v>39</v>
          </cell>
          <cell r="J60">
            <v>39</v>
          </cell>
          <cell r="K60">
            <v>39</v>
          </cell>
          <cell r="L60">
            <v>39</v>
          </cell>
          <cell r="M60">
            <v>39</v>
          </cell>
          <cell r="N60">
            <v>39</v>
          </cell>
          <cell r="O60">
            <v>39</v>
          </cell>
          <cell r="P60">
            <v>0</v>
          </cell>
          <cell r="Q60">
            <v>0</v>
          </cell>
          <cell r="R60">
            <v>0</v>
          </cell>
          <cell r="S60">
            <v>0</v>
          </cell>
          <cell r="T60">
            <v>0</v>
          </cell>
          <cell r="U60">
            <v>0</v>
          </cell>
          <cell r="V60">
            <v>0</v>
          </cell>
          <cell r="W60">
            <v>0</v>
          </cell>
          <cell r="X60">
            <v>0</v>
          </cell>
          <cell r="Y60">
            <v>0</v>
          </cell>
          <cell r="Z60">
            <v>0</v>
          </cell>
          <cell r="AA60">
            <v>0</v>
          </cell>
        </row>
        <row r="68">
          <cell r="D68">
            <v>1</v>
          </cell>
          <cell r="E68">
            <v>1</v>
          </cell>
          <cell r="F68">
            <v>1</v>
          </cell>
          <cell r="G68">
            <v>1</v>
          </cell>
          <cell r="H68">
            <v>1</v>
          </cell>
          <cell r="I68">
            <v>1</v>
          </cell>
          <cell r="J68">
            <v>1</v>
          </cell>
          <cell r="K68">
            <v>1</v>
          </cell>
          <cell r="L68">
            <v>1</v>
          </cell>
          <cell r="M68">
            <v>1</v>
          </cell>
          <cell r="N68">
            <v>1</v>
          </cell>
          <cell r="O68">
            <v>1</v>
          </cell>
          <cell r="P68">
            <v>1</v>
          </cell>
          <cell r="Q68">
            <v>1</v>
          </cell>
          <cell r="R68">
            <v>1</v>
          </cell>
          <cell r="S68">
            <v>1</v>
          </cell>
          <cell r="T68">
            <v>1</v>
          </cell>
          <cell r="U68">
            <v>1</v>
          </cell>
          <cell r="V68">
            <v>1</v>
          </cell>
          <cell r="W68">
            <v>1</v>
          </cell>
          <cell r="X68">
            <v>1</v>
          </cell>
          <cell r="Y68">
            <v>1</v>
          </cell>
          <cell r="Z68">
            <v>1</v>
          </cell>
          <cell r="AA68">
            <v>1</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row>
        <row r="71">
          <cell r="D71">
            <v>1</v>
          </cell>
          <cell r="E71">
            <v>1</v>
          </cell>
          <cell r="F71">
            <v>1</v>
          </cell>
          <cell r="G71">
            <v>1</v>
          </cell>
          <cell r="H71">
            <v>1</v>
          </cell>
          <cell r="I71">
            <v>1</v>
          </cell>
          <cell r="J71">
            <v>1</v>
          </cell>
          <cell r="K71">
            <v>1</v>
          </cell>
          <cell r="L71">
            <v>1</v>
          </cell>
          <cell r="M71">
            <v>1</v>
          </cell>
          <cell r="N71">
            <v>1</v>
          </cell>
          <cell r="O71">
            <v>1</v>
          </cell>
          <cell r="P71">
            <v>1</v>
          </cell>
          <cell r="Q71">
            <v>1</v>
          </cell>
          <cell r="R71">
            <v>1</v>
          </cell>
          <cell r="S71">
            <v>1</v>
          </cell>
          <cell r="T71">
            <v>1</v>
          </cell>
          <cell r="U71">
            <v>1</v>
          </cell>
          <cell r="V71">
            <v>1</v>
          </cell>
          <cell r="W71">
            <v>1</v>
          </cell>
          <cell r="X71">
            <v>1</v>
          </cell>
          <cell r="Y71">
            <v>1</v>
          </cell>
          <cell r="Z71">
            <v>1</v>
          </cell>
          <cell r="AA71">
            <v>1</v>
          </cell>
        </row>
        <row r="72">
          <cell r="D72">
            <v>1</v>
          </cell>
          <cell r="E72">
            <v>1</v>
          </cell>
          <cell r="F72">
            <v>1</v>
          </cell>
          <cell r="G72">
            <v>1</v>
          </cell>
          <cell r="H72">
            <v>1</v>
          </cell>
          <cell r="I72">
            <v>1</v>
          </cell>
          <cell r="J72">
            <v>1</v>
          </cell>
          <cell r="K72">
            <v>1</v>
          </cell>
          <cell r="L72">
            <v>1</v>
          </cell>
          <cell r="M72">
            <v>1</v>
          </cell>
          <cell r="N72">
            <v>1</v>
          </cell>
          <cell r="O72">
            <v>1</v>
          </cell>
          <cell r="P72">
            <v>1</v>
          </cell>
          <cell r="Q72">
            <v>1</v>
          </cell>
          <cell r="R72">
            <v>1</v>
          </cell>
          <cell r="S72">
            <v>1</v>
          </cell>
          <cell r="T72">
            <v>1</v>
          </cell>
          <cell r="U72">
            <v>1</v>
          </cell>
          <cell r="V72">
            <v>1</v>
          </cell>
          <cell r="W72">
            <v>1</v>
          </cell>
          <cell r="X72">
            <v>1</v>
          </cell>
          <cell r="Y72">
            <v>1</v>
          </cell>
          <cell r="Z72">
            <v>1</v>
          </cell>
          <cell r="AA72">
            <v>1</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row>
        <row r="76">
          <cell r="D76">
            <v>3</v>
          </cell>
          <cell r="E76">
            <v>3</v>
          </cell>
          <cell r="F76">
            <v>3</v>
          </cell>
          <cell r="G76">
            <v>3</v>
          </cell>
          <cell r="H76">
            <v>3</v>
          </cell>
          <cell r="I76">
            <v>3</v>
          </cell>
          <cell r="J76">
            <v>3</v>
          </cell>
          <cell r="K76">
            <v>3</v>
          </cell>
          <cell r="L76">
            <v>3</v>
          </cell>
          <cell r="M76">
            <v>3</v>
          </cell>
          <cell r="N76">
            <v>3</v>
          </cell>
          <cell r="O76">
            <v>3</v>
          </cell>
          <cell r="P76">
            <v>3</v>
          </cell>
          <cell r="Q76">
            <v>3</v>
          </cell>
          <cell r="R76">
            <v>3</v>
          </cell>
          <cell r="S76">
            <v>3</v>
          </cell>
          <cell r="T76">
            <v>3</v>
          </cell>
          <cell r="U76">
            <v>3</v>
          </cell>
          <cell r="V76">
            <v>3</v>
          </cell>
          <cell r="W76">
            <v>3</v>
          </cell>
          <cell r="X76">
            <v>3</v>
          </cell>
          <cell r="Y76">
            <v>3</v>
          </cell>
          <cell r="Z76">
            <v>3</v>
          </cell>
          <cell r="AA76">
            <v>3</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row>
        <row r="92">
          <cell r="D92">
            <v>0</v>
          </cell>
          <cell r="E92">
            <v>0</v>
          </cell>
          <cell r="F92">
            <v>0</v>
          </cell>
          <cell r="G92">
            <v>0</v>
          </cell>
          <cell r="H92">
            <v>0</v>
          </cell>
          <cell r="I92">
            <v>0</v>
          </cell>
          <cell r="J92">
            <v>0</v>
          </cell>
          <cell r="K92">
            <v>0</v>
          </cell>
          <cell r="L92">
            <v>0</v>
          </cell>
          <cell r="M92">
            <v>0</v>
          </cell>
          <cell r="N92">
            <v>0</v>
          </cell>
          <cell r="O92">
            <v>0</v>
          </cell>
        </row>
        <row r="93">
          <cell r="D93">
            <v>0</v>
          </cell>
          <cell r="E93">
            <v>0</v>
          </cell>
          <cell r="F93">
            <v>0</v>
          </cell>
          <cell r="G93">
            <v>0</v>
          </cell>
          <cell r="H93">
            <v>0</v>
          </cell>
          <cell r="I93">
            <v>0</v>
          </cell>
          <cell r="J93">
            <v>0</v>
          </cell>
          <cell r="K93">
            <v>0</v>
          </cell>
          <cell r="L93">
            <v>0</v>
          </cell>
          <cell r="M93">
            <v>0</v>
          </cell>
          <cell r="N93">
            <v>0</v>
          </cell>
          <cell r="O93">
            <v>0</v>
          </cell>
        </row>
        <row r="94">
          <cell r="D94">
            <v>4</v>
          </cell>
          <cell r="E94">
            <v>4</v>
          </cell>
          <cell r="F94">
            <v>4</v>
          </cell>
          <cell r="G94">
            <v>4</v>
          </cell>
          <cell r="H94">
            <v>4</v>
          </cell>
          <cell r="I94">
            <v>4</v>
          </cell>
          <cell r="J94">
            <v>4</v>
          </cell>
          <cell r="K94">
            <v>4</v>
          </cell>
          <cell r="L94">
            <v>4</v>
          </cell>
          <cell r="M94">
            <v>4</v>
          </cell>
          <cell r="N94">
            <v>4</v>
          </cell>
          <cell r="O94">
            <v>4</v>
          </cell>
        </row>
        <row r="95">
          <cell r="D95">
            <v>4</v>
          </cell>
          <cell r="E95">
            <v>4</v>
          </cell>
          <cell r="F95">
            <v>4</v>
          </cell>
          <cell r="G95">
            <v>4</v>
          </cell>
          <cell r="H95">
            <v>4</v>
          </cell>
          <cell r="I95">
            <v>4</v>
          </cell>
          <cell r="J95">
            <v>4</v>
          </cell>
          <cell r="K95">
            <v>4</v>
          </cell>
          <cell r="L95">
            <v>4</v>
          </cell>
          <cell r="M95">
            <v>4</v>
          </cell>
          <cell r="N95">
            <v>4</v>
          </cell>
          <cell r="O95">
            <v>4</v>
          </cell>
          <cell r="P95">
            <v>0</v>
          </cell>
          <cell r="Q95">
            <v>0</v>
          </cell>
          <cell r="R95">
            <v>0</v>
          </cell>
          <cell r="S95">
            <v>0</v>
          </cell>
          <cell r="T95">
            <v>0</v>
          </cell>
          <cell r="U95">
            <v>0</v>
          </cell>
          <cell r="V95">
            <v>0</v>
          </cell>
          <cell r="W95">
            <v>0</v>
          </cell>
          <cell r="X95">
            <v>0</v>
          </cell>
          <cell r="Y95">
            <v>0</v>
          </cell>
          <cell r="Z95">
            <v>0</v>
          </cell>
          <cell r="AA95">
            <v>0</v>
          </cell>
        </row>
        <row r="98">
          <cell r="D98">
            <v>0</v>
          </cell>
          <cell r="E98">
            <v>0</v>
          </cell>
          <cell r="F98">
            <v>0</v>
          </cell>
          <cell r="G98">
            <v>0</v>
          </cell>
          <cell r="H98">
            <v>0</v>
          </cell>
          <cell r="I98">
            <v>0</v>
          </cell>
          <cell r="J98">
            <v>0</v>
          </cell>
          <cell r="K98">
            <v>0</v>
          </cell>
          <cell r="L98">
            <v>0</v>
          </cell>
          <cell r="M98">
            <v>0</v>
          </cell>
          <cell r="N98">
            <v>0</v>
          </cell>
          <cell r="O98">
            <v>0</v>
          </cell>
        </row>
        <row r="99">
          <cell r="D99">
            <v>1</v>
          </cell>
          <cell r="E99">
            <v>1</v>
          </cell>
          <cell r="F99">
            <v>1</v>
          </cell>
          <cell r="G99">
            <v>1</v>
          </cell>
          <cell r="H99">
            <v>1</v>
          </cell>
          <cell r="I99">
            <v>1</v>
          </cell>
          <cell r="J99">
            <v>1</v>
          </cell>
          <cell r="K99">
            <v>1</v>
          </cell>
          <cell r="L99">
            <v>1</v>
          </cell>
          <cell r="M99">
            <v>1</v>
          </cell>
          <cell r="N99">
            <v>1</v>
          </cell>
          <cell r="O99">
            <v>1</v>
          </cell>
          <cell r="P99">
            <v>1</v>
          </cell>
          <cell r="Q99">
            <v>1</v>
          </cell>
          <cell r="R99">
            <v>1</v>
          </cell>
          <cell r="S99">
            <v>1</v>
          </cell>
          <cell r="T99">
            <v>1</v>
          </cell>
          <cell r="U99">
            <v>1</v>
          </cell>
          <cell r="V99">
            <v>1</v>
          </cell>
          <cell r="W99">
            <v>1</v>
          </cell>
          <cell r="X99">
            <v>1</v>
          </cell>
          <cell r="Y99">
            <v>1</v>
          </cell>
          <cell r="Z99">
            <v>1</v>
          </cell>
          <cell r="AA99">
            <v>1</v>
          </cell>
        </row>
        <row r="100">
          <cell r="D100">
            <v>1</v>
          </cell>
          <cell r="E100">
            <v>1</v>
          </cell>
          <cell r="F100">
            <v>1</v>
          </cell>
          <cell r="G100">
            <v>1</v>
          </cell>
          <cell r="H100">
            <v>1</v>
          </cell>
          <cell r="I100">
            <v>1</v>
          </cell>
          <cell r="J100">
            <v>1</v>
          </cell>
          <cell r="K100">
            <v>1</v>
          </cell>
          <cell r="L100">
            <v>1</v>
          </cell>
          <cell r="M100">
            <v>1</v>
          </cell>
          <cell r="N100">
            <v>1</v>
          </cell>
          <cell r="O100">
            <v>1</v>
          </cell>
          <cell r="P100">
            <v>2</v>
          </cell>
          <cell r="Q100">
            <v>2</v>
          </cell>
          <cell r="R100">
            <v>2</v>
          </cell>
          <cell r="S100">
            <v>2</v>
          </cell>
          <cell r="T100">
            <v>2</v>
          </cell>
          <cell r="U100">
            <v>2</v>
          </cell>
          <cell r="V100">
            <v>2</v>
          </cell>
          <cell r="W100">
            <v>2</v>
          </cell>
          <cell r="X100">
            <v>2</v>
          </cell>
          <cell r="Y100">
            <v>2</v>
          </cell>
          <cell r="Z100">
            <v>2</v>
          </cell>
          <cell r="AA100">
            <v>2</v>
          </cell>
        </row>
        <row r="101">
          <cell r="D101">
            <v>2</v>
          </cell>
          <cell r="E101">
            <v>2</v>
          </cell>
          <cell r="F101">
            <v>2</v>
          </cell>
          <cell r="G101">
            <v>2</v>
          </cell>
          <cell r="H101">
            <v>2</v>
          </cell>
          <cell r="I101">
            <v>2</v>
          </cell>
          <cell r="J101">
            <v>2</v>
          </cell>
          <cell r="K101">
            <v>2</v>
          </cell>
          <cell r="L101">
            <v>2</v>
          </cell>
          <cell r="M101">
            <v>2</v>
          </cell>
          <cell r="N101">
            <v>2</v>
          </cell>
          <cell r="O101">
            <v>2</v>
          </cell>
          <cell r="P101">
            <v>3</v>
          </cell>
          <cell r="Q101">
            <v>3</v>
          </cell>
          <cell r="R101">
            <v>3</v>
          </cell>
          <cell r="S101">
            <v>3</v>
          </cell>
          <cell r="T101">
            <v>3</v>
          </cell>
          <cell r="U101">
            <v>3</v>
          </cell>
          <cell r="V101">
            <v>3</v>
          </cell>
          <cell r="W101">
            <v>3</v>
          </cell>
          <cell r="X101">
            <v>3</v>
          </cell>
          <cell r="Y101">
            <v>3</v>
          </cell>
          <cell r="Z101">
            <v>3</v>
          </cell>
          <cell r="AA101">
            <v>3</v>
          </cell>
        </row>
        <row r="104">
          <cell r="D104">
            <v>0</v>
          </cell>
          <cell r="E104">
            <v>0</v>
          </cell>
          <cell r="F104">
            <v>0</v>
          </cell>
          <cell r="G104">
            <v>0</v>
          </cell>
          <cell r="H104">
            <v>0</v>
          </cell>
          <cell r="I104">
            <v>0</v>
          </cell>
          <cell r="J104">
            <v>0</v>
          </cell>
          <cell r="K104">
            <v>0</v>
          </cell>
          <cell r="L104">
            <v>0</v>
          </cell>
          <cell r="M104">
            <v>0</v>
          </cell>
          <cell r="N104">
            <v>0</v>
          </cell>
          <cell r="O104">
            <v>0</v>
          </cell>
        </row>
        <row r="105">
          <cell r="D105">
            <v>0</v>
          </cell>
          <cell r="E105">
            <v>0</v>
          </cell>
          <cell r="F105">
            <v>0</v>
          </cell>
          <cell r="G105">
            <v>0</v>
          </cell>
          <cell r="H105">
            <v>0</v>
          </cell>
          <cell r="I105">
            <v>0</v>
          </cell>
          <cell r="J105">
            <v>0</v>
          </cell>
          <cell r="K105">
            <v>0</v>
          </cell>
          <cell r="L105">
            <v>0</v>
          </cell>
          <cell r="M105">
            <v>0</v>
          </cell>
          <cell r="N105">
            <v>0</v>
          </cell>
          <cell r="O105">
            <v>0</v>
          </cell>
        </row>
        <row r="106">
          <cell r="D106">
            <v>3</v>
          </cell>
          <cell r="E106">
            <v>3</v>
          </cell>
          <cell r="F106">
            <v>3</v>
          </cell>
          <cell r="G106">
            <v>3</v>
          </cell>
          <cell r="H106">
            <v>3</v>
          </cell>
          <cell r="I106">
            <v>3</v>
          </cell>
          <cell r="J106">
            <v>3</v>
          </cell>
          <cell r="K106">
            <v>3</v>
          </cell>
          <cell r="L106">
            <v>3</v>
          </cell>
          <cell r="M106">
            <v>3</v>
          </cell>
          <cell r="N106">
            <v>3</v>
          </cell>
          <cell r="O106">
            <v>3</v>
          </cell>
        </row>
        <row r="107">
          <cell r="D107">
            <v>3</v>
          </cell>
          <cell r="E107">
            <v>3</v>
          </cell>
          <cell r="F107">
            <v>3</v>
          </cell>
          <cell r="G107">
            <v>3</v>
          </cell>
          <cell r="H107">
            <v>3</v>
          </cell>
          <cell r="I107">
            <v>3</v>
          </cell>
          <cell r="J107">
            <v>3</v>
          </cell>
          <cell r="K107">
            <v>3</v>
          </cell>
          <cell r="L107">
            <v>3</v>
          </cell>
          <cell r="M107">
            <v>3</v>
          </cell>
          <cell r="N107">
            <v>3</v>
          </cell>
          <cell r="O107">
            <v>3</v>
          </cell>
        </row>
        <row r="108">
          <cell r="D108">
            <v>6</v>
          </cell>
          <cell r="E108">
            <v>6</v>
          </cell>
          <cell r="F108">
            <v>6</v>
          </cell>
          <cell r="G108">
            <v>6</v>
          </cell>
          <cell r="H108">
            <v>6</v>
          </cell>
          <cell r="I108">
            <v>6</v>
          </cell>
          <cell r="J108">
            <v>6</v>
          </cell>
          <cell r="K108">
            <v>6</v>
          </cell>
          <cell r="L108">
            <v>6</v>
          </cell>
          <cell r="M108">
            <v>6</v>
          </cell>
          <cell r="N108">
            <v>6</v>
          </cell>
          <cell r="O108">
            <v>6</v>
          </cell>
          <cell r="P108">
            <v>0</v>
          </cell>
          <cell r="Q108">
            <v>0</v>
          </cell>
          <cell r="R108">
            <v>0</v>
          </cell>
          <cell r="S108">
            <v>0</v>
          </cell>
          <cell r="T108">
            <v>0</v>
          </cell>
          <cell r="U108">
            <v>0</v>
          </cell>
          <cell r="V108">
            <v>0</v>
          </cell>
          <cell r="W108">
            <v>0</v>
          </cell>
          <cell r="X108">
            <v>0</v>
          </cell>
          <cell r="Y108">
            <v>0</v>
          </cell>
          <cell r="Z108">
            <v>0</v>
          </cell>
          <cell r="AA108">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row>
        <row r="112">
          <cell r="D112">
            <v>1</v>
          </cell>
          <cell r="E112">
            <v>1</v>
          </cell>
          <cell r="F112">
            <v>1</v>
          </cell>
          <cell r="G112">
            <v>1</v>
          </cell>
          <cell r="H112">
            <v>1</v>
          </cell>
          <cell r="I112">
            <v>1</v>
          </cell>
          <cell r="J112">
            <v>1</v>
          </cell>
          <cell r="K112">
            <v>1</v>
          </cell>
          <cell r="L112">
            <v>1</v>
          </cell>
          <cell r="M112">
            <v>1</v>
          </cell>
          <cell r="N112">
            <v>1</v>
          </cell>
          <cell r="O112">
            <v>1</v>
          </cell>
          <cell r="P112">
            <v>1</v>
          </cell>
          <cell r="Q112">
            <v>1</v>
          </cell>
          <cell r="R112">
            <v>1</v>
          </cell>
          <cell r="S112">
            <v>1</v>
          </cell>
          <cell r="T112">
            <v>1</v>
          </cell>
          <cell r="U112">
            <v>1</v>
          </cell>
          <cell r="V112">
            <v>1</v>
          </cell>
          <cell r="W112">
            <v>1</v>
          </cell>
          <cell r="X112">
            <v>1</v>
          </cell>
          <cell r="Y112">
            <v>1</v>
          </cell>
          <cell r="Z112">
            <v>1</v>
          </cell>
          <cell r="AA112">
            <v>1</v>
          </cell>
        </row>
        <row r="113">
          <cell r="D113">
            <v>2</v>
          </cell>
          <cell r="E113">
            <v>2</v>
          </cell>
          <cell r="F113">
            <v>2</v>
          </cell>
          <cell r="G113">
            <v>2</v>
          </cell>
          <cell r="H113">
            <v>2</v>
          </cell>
          <cell r="I113">
            <v>2</v>
          </cell>
          <cell r="J113">
            <v>2</v>
          </cell>
          <cell r="K113">
            <v>2</v>
          </cell>
          <cell r="L113">
            <v>2</v>
          </cell>
          <cell r="M113">
            <v>2</v>
          </cell>
          <cell r="N113">
            <v>2</v>
          </cell>
          <cell r="O113">
            <v>2</v>
          </cell>
          <cell r="P113">
            <v>2</v>
          </cell>
          <cell r="Q113">
            <v>2</v>
          </cell>
          <cell r="R113">
            <v>2</v>
          </cell>
          <cell r="S113">
            <v>2</v>
          </cell>
          <cell r="T113">
            <v>2</v>
          </cell>
          <cell r="U113">
            <v>2</v>
          </cell>
          <cell r="V113">
            <v>2</v>
          </cell>
          <cell r="W113">
            <v>2</v>
          </cell>
          <cell r="X113">
            <v>2</v>
          </cell>
          <cell r="Y113">
            <v>2</v>
          </cell>
          <cell r="Z113">
            <v>2</v>
          </cell>
          <cell r="AA113">
            <v>2</v>
          </cell>
        </row>
        <row r="114">
          <cell r="D114">
            <v>3</v>
          </cell>
          <cell r="E114">
            <v>3</v>
          </cell>
          <cell r="F114">
            <v>3</v>
          </cell>
          <cell r="G114">
            <v>3</v>
          </cell>
          <cell r="H114">
            <v>3</v>
          </cell>
          <cell r="I114">
            <v>3</v>
          </cell>
          <cell r="J114">
            <v>3</v>
          </cell>
          <cell r="K114">
            <v>3</v>
          </cell>
          <cell r="L114">
            <v>3</v>
          </cell>
          <cell r="M114">
            <v>3</v>
          </cell>
          <cell r="N114">
            <v>3</v>
          </cell>
          <cell r="O114">
            <v>3</v>
          </cell>
          <cell r="P114">
            <v>3</v>
          </cell>
          <cell r="Q114">
            <v>3</v>
          </cell>
          <cell r="R114">
            <v>3</v>
          </cell>
          <cell r="S114">
            <v>3</v>
          </cell>
          <cell r="T114">
            <v>3</v>
          </cell>
          <cell r="U114">
            <v>3</v>
          </cell>
          <cell r="V114">
            <v>3</v>
          </cell>
          <cell r="W114">
            <v>3</v>
          </cell>
          <cell r="X114">
            <v>3</v>
          </cell>
          <cell r="Y114">
            <v>3</v>
          </cell>
          <cell r="Z114">
            <v>3</v>
          </cell>
          <cell r="AA114">
            <v>3</v>
          </cell>
        </row>
        <row r="117">
          <cell r="D117">
            <v>0</v>
          </cell>
          <cell r="E117">
            <v>0</v>
          </cell>
          <cell r="F117">
            <v>0</v>
          </cell>
          <cell r="G117">
            <v>0</v>
          </cell>
          <cell r="H117">
            <v>0</v>
          </cell>
          <cell r="I117">
            <v>0</v>
          </cell>
          <cell r="J117">
            <v>0</v>
          </cell>
          <cell r="K117">
            <v>0</v>
          </cell>
          <cell r="L117">
            <v>0</v>
          </cell>
          <cell r="M117">
            <v>0</v>
          </cell>
          <cell r="N117">
            <v>0</v>
          </cell>
          <cell r="O117">
            <v>0</v>
          </cell>
        </row>
        <row r="118">
          <cell r="D118">
            <v>0</v>
          </cell>
          <cell r="E118">
            <v>0</v>
          </cell>
          <cell r="F118">
            <v>0</v>
          </cell>
          <cell r="G118">
            <v>0</v>
          </cell>
          <cell r="H118">
            <v>0</v>
          </cell>
          <cell r="I118">
            <v>0</v>
          </cell>
          <cell r="J118">
            <v>0</v>
          </cell>
          <cell r="K118">
            <v>0</v>
          </cell>
          <cell r="L118">
            <v>0</v>
          </cell>
          <cell r="M118">
            <v>0</v>
          </cell>
          <cell r="N118">
            <v>0</v>
          </cell>
          <cell r="O118">
            <v>0</v>
          </cell>
        </row>
        <row r="119">
          <cell r="D119">
            <v>0</v>
          </cell>
          <cell r="E119">
            <v>0</v>
          </cell>
          <cell r="F119">
            <v>0</v>
          </cell>
          <cell r="G119">
            <v>0</v>
          </cell>
          <cell r="H119">
            <v>0</v>
          </cell>
          <cell r="I119">
            <v>0</v>
          </cell>
          <cell r="J119">
            <v>0</v>
          </cell>
          <cell r="K119">
            <v>0</v>
          </cell>
          <cell r="L119">
            <v>0</v>
          </cell>
          <cell r="M119">
            <v>0</v>
          </cell>
          <cell r="N119">
            <v>0</v>
          </cell>
          <cell r="O119">
            <v>0</v>
          </cell>
        </row>
        <row r="120">
          <cell r="D120">
            <v>0</v>
          </cell>
          <cell r="E120">
            <v>0</v>
          </cell>
          <cell r="F120">
            <v>0</v>
          </cell>
          <cell r="G120">
            <v>0</v>
          </cell>
          <cell r="H120">
            <v>0</v>
          </cell>
          <cell r="I120">
            <v>0</v>
          </cell>
          <cell r="J120">
            <v>0</v>
          </cell>
          <cell r="K120">
            <v>0</v>
          </cell>
          <cell r="L120">
            <v>0</v>
          </cell>
          <cell r="M120">
            <v>0</v>
          </cell>
          <cell r="N120">
            <v>0</v>
          </cell>
          <cell r="O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able TB"/>
      <sheetName val="tb 2007 reformat"/>
      <sheetName val="tb 2007"/>
      <sheetName val="JDE Chart of Accounts 102407"/>
      <sheetName val="183 TB AA 2007"/>
      <sheetName val="183 TB UA 2007"/>
      <sheetName val="183 TB UR 2007"/>
    </sheetNames>
    <sheetDataSet>
      <sheetData sheetId="0"/>
      <sheetData sheetId="1">
        <row r="1">
          <cell r="A1" t="str">
            <v>Reduced acct #</v>
          </cell>
          <cell r="H1" t="str">
            <v>end</v>
          </cell>
        </row>
        <row r="2">
          <cell r="A2" t="str">
            <v>1020</v>
          </cell>
        </row>
        <row r="3">
          <cell r="A3" t="str">
            <v>1045</v>
          </cell>
        </row>
        <row r="4">
          <cell r="A4" t="str">
            <v>1045</v>
          </cell>
        </row>
        <row r="5">
          <cell r="A5" t="str">
            <v>1050</v>
          </cell>
        </row>
        <row r="6">
          <cell r="A6" t="str">
            <v>1055</v>
          </cell>
        </row>
        <row r="7">
          <cell r="A7" t="str">
            <v>1080</v>
          </cell>
        </row>
        <row r="8">
          <cell r="A8" t="str">
            <v>1100</v>
          </cell>
        </row>
        <row r="9">
          <cell r="A9" t="str">
            <v>1105</v>
          </cell>
        </row>
        <row r="10">
          <cell r="A10" t="str">
            <v>1115</v>
          </cell>
        </row>
        <row r="11">
          <cell r="A11" t="str">
            <v>1120</v>
          </cell>
        </row>
        <row r="12">
          <cell r="A12" t="str">
            <v>1125</v>
          </cell>
        </row>
        <row r="13">
          <cell r="A13" t="str">
            <v>1130</v>
          </cell>
        </row>
        <row r="14">
          <cell r="A14" t="str">
            <v>1135</v>
          </cell>
        </row>
        <row r="15">
          <cell r="A15" t="str">
            <v>1140</v>
          </cell>
        </row>
        <row r="16">
          <cell r="A16" t="str">
            <v>1145</v>
          </cell>
        </row>
        <row r="17">
          <cell r="A17" t="str">
            <v>1175</v>
          </cell>
        </row>
        <row r="18">
          <cell r="A18" t="str">
            <v>1175</v>
          </cell>
        </row>
        <row r="19">
          <cell r="A19" t="str">
            <v>1180</v>
          </cell>
        </row>
        <row r="20">
          <cell r="A20" t="str">
            <v>1180</v>
          </cell>
        </row>
        <row r="21">
          <cell r="A21" t="str">
            <v>1190</v>
          </cell>
        </row>
        <row r="22">
          <cell r="A22" t="str">
            <v>1195</v>
          </cell>
        </row>
        <row r="23">
          <cell r="A23" t="str">
            <v>1205</v>
          </cell>
        </row>
        <row r="24">
          <cell r="A24" t="str">
            <v>1205</v>
          </cell>
        </row>
        <row r="25">
          <cell r="A25" t="str">
            <v>1245</v>
          </cell>
        </row>
        <row r="26">
          <cell r="A26" t="str">
            <v>1295</v>
          </cell>
        </row>
        <row r="27">
          <cell r="A27" t="str">
            <v>1315</v>
          </cell>
        </row>
        <row r="28">
          <cell r="A28" t="str">
            <v>1345</v>
          </cell>
        </row>
        <row r="29">
          <cell r="A29" t="str">
            <v>1350</v>
          </cell>
        </row>
        <row r="30">
          <cell r="A30" t="str">
            <v>1400</v>
          </cell>
        </row>
        <row r="31">
          <cell r="A31" t="str">
            <v>1470</v>
          </cell>
        </row>
        <row r="32">
          <cell r="A32" t="str">
            <v>1555</v>
          </cell>
        </row>
        <row r="33">
          <cell r="A33" t="str">
            <v>1580</v>
          </cell>
        </row>
        <row r="34">
          <cell r="A34" t="str">
            <v>1585</v>
          </cell>
        </row>
        <row r="35">
          <cell r="A35" t="str">
            <v>1590</v>
          </cell>
        </row>
        <row r="36">
          <cell r="A36" t="str">
            <v>1595</v>
          </cell>
        </row>
        <row r="37">
          <cell r="A37" t="str">
            <v>1665</v>
          </cell>
        </row>
        <row r="38">
          <cell r="A38" t="str">
            <v>1665</v>
          </cell>
        </row>
        <row r="39">
          <cell r="A39" t="str">
            <v>1665</v>
          </cell>
        </row>
        <row r="40">
          <cell r="A40" t="str">
            <v>1665</v>
          </cell>
        </row>
        <row r="41">
          <cell r="A41" t="str">
            <v>1665</v>
          </cell>
        </row>
        <row r="42">
          <cell r="A42" t="str">
            <v>1665</v>
          </cell>
        </row>
        <row r="43">
          <cell r="A43" t="str">
            <v>1665</v>
          </cell>
        </row>
        <row r="44">
          <cell r="A44" t="str">
            <v>1665</v>
          </cell>
        </row>
        <row r="45">
          <cell r="A45" t="str">
            <v>1665</v>
          </cell>
        </row>
        <row r="46">
          <cell r="A46" t="str">
            <v>1665</v>
          </cell>
        </row>
        <row r="47">
          <cell r="A47" t="str">
            <v>1665</v>
          </cell>
        </row>
        <row r="48">
          <cell r="A48" t="str">
            <v>1666</v>
          </cell>
        </row>
        <row r="49">
          <cell r="A49" t="str">
            <v>1666</v>
          </cell>
        </row>
        <row r="50">
          <cell r="A50" t="str">
            <v>1666</v>
          </cell>
        </row>
        <row r="51">
          <cell r="A51" t="str">
            <v>1666</v>
          </cell>
        </row>
        <row r="52">
          <cell r="A52" t="str">
            <v>1666</v>
          </cell>
        </row>
        <row r="53">
          <cell r="A53" t="str">
            <v>1666</v>
          </cell>
        </row>
        <row r="54">
          <cell r="A54" t="str">
            <v>1666</v>
          </cell>
        </row>
        <row r="55">
          <cell r="A55" t="str">
            <v>1666</v>
          </cell>
        </row>
        <row r="56">
          <cell r="A56" t="str">
            <v>1666</v>
          </cell>
        </row>
        <row r="57">
          <cell r="A57" t="str">
            <v>1666</v>
          </cell>
        </row>
        <row r="58">
          <cell r="A58" t="str">
            <v>1666</v>
          </cell>
        </row>
        <row r="59">
          <cell r="A59" t="str">
            <v>1666</v>
          </cell>
        </row>
        <row r="60">
          <cell r="A60" t="str">
            <v>1667</v>
          </cell>
        </row>
        <row r="61">
          <cell r="A61" t="str">
            <v>1667</v>
          </cell>
        </row>
        <row r="62">
          <cell r="A62" t="str">
            <v>1667</v>
          </cell>
        </row>
        <row r="63">
          <cell r="A63" t="str">
            <v>1667</v>
          </cell>
        </row>
        <row r="64">
          <cell r="A64" t="str">
            <v>1668</v>
          </cell>
        </row>
        <row r="65">
          <cell r="A65" t="str">
            <v>1668</v>
          </cell>
        </row>
        <row r="66">
          <cell r="A66" t="str">
            <v>1668</v>
          </cell>
        </row>
        <row r="67">
          <cell r="A67" t="str">
            <v>1668</v>
          </cell>
        </row>
        <row r="68">
          <cell r="A68" t="str">
            <v>1668</v>
          </cell>
        </row>
        <row r="69">
          <cell r="A69" t="str">
            <v>1668</v>
          </cell>
        </row>
        <row r="70">
          <cell r="A70" t="str">
            <v>1668</v>
          </cell>
        </row>
        <row r="71">
          <cell r="A71" t="str">
            <v>1668</v>
          </cell>
        </row>
        <row r="72">
          <cell r="A72" t="str">
            <v>1668</v>
          </cell>
        </row>
        <row r="73">
          <cell r="A73" t="str">
            <v>1668</v>
          </cell>
        </row>
        <row r="74">
          <cell r="A74" t="str">
            <v>1669</v>
          </cell>
        </row>
        <row r="75">
          <cell r="A75" t="str">
            <v>1669</v>
          </cell>
        </row>
        <row r="76">
          <cell r="A76" t="str">
            <v>1670</v>
          </cell>
        </row>
        <row r="77">
          <cell r="A77" t="str">
            <v>1670</v>
          </cell>
        </row>
        <row r="78">
          <cell r="A78" t="str">
            <v>1671</v>
          </cell>
        </row>
        <row r="79">
          <cell r="A79" t="str">
            <v>1672</v>
          </cell>
        </row>
        <row r="80">
          <cell r="A80" t="str">
            <v>1672</v>
          </cell>
        </row>
        <row r="81">
          <cell r="A81" t="str">
            <v>1673</v>
          </cell>
        </row>
        <row r="82">
          <cell r="A82" t="str">
            <v>1674</v>
          </cell>
        </row>
        <row r="83">
          <cell r="A83" t="str">
            <v>1692</v>
          </cell>
        </row>
        <row r="84">
          <cell r="A84" t="str">
            <v>1692</v>
          </cell>
        </row>
        <row r="85">
          <cell r="A85" t="str">
            <v>1697</v>
          </cell>
        </row>
        <row r="86">
          <cell r="A86" t="str">
            <v>1698</v>
          </cell>
        </row>
        <row r="87">
          <cell r="A87" t="str">
            <v>1705</v>
          </cell>
        </row>
        <row r="88">
          <cell r="A88" t="str">
            <v>1705</v>
          </cell>
        </row>
        <row r="89">
          <cell r="A89" t="str">
            <v>1705</v>
          </cell>
        </row>
        <row r="90">
          <cell r="A90" t="str">
            <v>1705</v>
          </cell>
        </row>
        <row r="91">
          <cell r="A91" t="str">
            <v>1705</v>
          </cell>
        </row>
        <row r="92">
          <cell r="A92" t="str">
            <v>1706</v>
          </cell>
        </row>
        <row r="93">
          <cell r="A93" t="str">
            <v>1706</v>
          </cell>
        </row>
        <row r="94">
          <cell r="A94" t="str">
            <v>1706</v>
          </cell>
        </row>
        <row r="95">
          <cell r="A95" t="str">
            <v>1706</v>
          </cell>
        </row>
        <row r="96">
          <cell r="A96" t="str">
            <v>1706</v>
          </cell>
        </row>
        <row r="97">
          <cell r="A97" t="str">
            <v>1706</v>
          </cell>
        </row>
        <row r="98">
          <cell r="A98" t="str">
            <v>1706</v>
          </cell>
        </row>
        <row r="99">
          <cell r="A99" t="str">
            <v>1706</v>
          </cell>
        </row>
        <row r="100">
          <cell r="A100" t="str">
            <v>1706</v>
          </cell>
        </row>
        <row r="101">
          <cell r="A101" t="str">
            <v>1707</v>
          </cell>
        </row>
        <row r="102">
          <cell r="A102" t="str">
            <v>1708</v>
          </cell>
        </row>
        <row r="103">
          <cell r="A103" t="str">
            <v>1708</v>
          </cell>
        </row>
        <row r="104">
          <cell r="A104" t="str">
            <v>1708</v>
          </cell>
        </row>
        <row r="105">
          <cell r="A105" t="str">
            <v>1708</v>
          </cell>
        </row>
        <row r="106">
          <cell r="A106" t="str">
            <v>1708</v>
          </cell>
        </row>
        <row r="107">
          <cell r="A107" t="str">
            <v>1708</v>
          </cell>
        </row>
        <row r="108">
          <cell r="A108" t="str">
            <v>1708</v>
          </cell>
        </row>
        <row r="109">
          <cell r="A109" t="str">
            <v>1709</v>
          </cell>
        </row>
        <row r="110">
          <cell r="A110" t="str">
            <v>1709</v>
          </cell>
        </row>
        <row r="111">
          <cell r="A111" t="str">
            <v>1709</v>
          </cell>
        </row>
        <row r="112">
          <cell r="A112" t="str">
            <v>1709</v>
          </cell>
        </row>
        <row r="113">
          <cell r="A113" t="str">
            <v>1710</v>
          </cell>
        </row>
        <row r="114">
          <cell r="A114" t="str">
            <v>1722</v>
          </cell>
        </row>
        <row r="115">
          <cell r="A115" t="str">
            <v>1726</v>
          </cell>
        </row>
        <row r="116">
          <cell r="A116" t="str">
            <v>1749</v>
          </cell>
        </row>
        <row r="117">
          <cell r="A117" t="str">
            <v>1835</v>
          </cell>
        </row>
        <row r="118">
          <cell r="A118" t="str">
            <v>1835</v>
          </cell>
        </row>
        <row r="119">
          <cell r="A119" t="str">
            <v>1845</v>
          </cell>
        </row>
        <row r="120">
          <cell r="A120" t="str">
            <v>1845</v>
          </cell>
        </row>
        <row r="121">
          <cell r="A121" t="str">
            <v>1850</v>
          </cell>
        </row>
        <row r="122">
          <cell r="A122" t="str">
            <v>1850</v>
          </cell>
        </row>
        <row r="123">
          <cell r="A123" t="str">
            <v>1875</v>
          </cell>
        </row>
        <row r="124">
          <cell r="A124" t="str">
            <v>1875</v>
          </cell>
        </row>
        <row r="125">
          <cell r="A125" t="str">
            <v>1895</v>
          </cell>
        </row>
        <row r="126">
          <cell r="A126" t="str">
            <v>1895</v>
          </cell>
        </row>
        <row r="127">
          <cell r="A127" t="str">
            <v>1900</v>
          </cell>
        </row>
        <row r="128">
          <cell r="A128" t="str">
            <v>1900</v>
          </cell>
        </row>
        <row r="129">
          <cell r="A129" t="str">
            <v>1910</v>
          </cell>
        </row>
        <row r="130">
          <cell r="A130" t="str">
            <v>1910</v>
          </cell>
        </row>
        <row r="131">
          <cell r="A131" t="str">
            <v>1915</v>
          </cell>
        </row>
        <row r="132">
          <cell r="A132" t="str">
            <v>1915</v>
          </cell>
        </row>
        <row r="133">
          <cell r="A133" t="str">
            <v>1920</v>
          </cell>
        </row>
        <row r="134">
          <cell r="A134" t="str">
            <v>1920</v>
          </cell>
        </row>
        <row r="135">
          <cell r="A135" t="str">
            <v>1925</v>
          </cell>
        </row>
        <row r="136">
          <cell r="A136" t="str">
            <v>1925</v>
          </cell>
        </row>
        <row r="137">
          <cell r="A137" t="str">
            <v>1930</v>
          </cell>
        </row>
        <row r="138">
          <cell r="A138" t="str">
            <v>1930</v>
          </cell>
        </row>
        <row r="139">
          <cell r="A139" t="str">
            <v>1935</v>
          </cell>
        </row>
        <row r="140">
          <cell r="A140" t="str">
            <v>1935</v>
          </cell>
        </row>
        <row r="141">
          <cell r="A141" t="str">
            <v>1940</v>
          </cell>
        </row>
        <row r="142">
          <cell r="A142" t="str">
            <v>1940</v>
          </cell>
        </row>
        <row r="143">
          <cell r="A143" t="str">
            <v>1970</v>
          </cell>
        </row>
        <row r="144">
          <cell r="A144" t="str">
            <v>1970</v>
          </cell>
        </row>
        <row r="145">
          <cell r="A145" t="str">
            <v>1970</v>
          </cell>
        </row>
        <row r="146">
          <cell r="A146" t="str">
            <v>1975</v>
          </cell>
        </row>
        <row r="147">
          <cell r="A147" t="str">
            <v>1975</v>
          </cell>
        </row>
        <row r="148">
          <cell r="A148" t="str">
            <v>1975</v>
          </cell>
        </row>
        <row r="149">
          <cell r="A149" t="str">
            <v>1985</v>
          </cell>
        </row>
        <row r="150">
          <cell r="A150" t="str">
            <v>1985</v>
          </cell>
        </row>
        <row r="151">
          <cell r="A151" t="str">
            <v>1990</v>
          </cell>
        </row>
        <row r="152">
          <cell r="A152" t="str">
            <v>1990</v>
          </cell>
        </row>
        <row r="153">
          <cell r="A153" t="str">
            <v>2000</v>
          </cell>
        </row>
        <row r="154">
          <cell r="A154" t="str">
            <v>2000</v>
          </cell>
        </row>
        <row r="155">
          <cell r="A155" t="str">
            <v>2000</v>
          </cell>
        </row>
        <row r="156">
          <cell r="A156" t="str">
            <v>2030</v>
          </cell>
        </row>
        <row r="157">
          <cell r="A157" t="str">
            <v>2030</v>
          </cell>
        </row>
        <row r="158">
          <cell r="A158" t="str">
            <v>2055</v>
          </cell>
        </row>
        <row r="159">
          <cell r="A159" t="str">
            <v>2055</v>
          </cell>
        </row>
        <row r="160">
          <cell r="A160" t="str">
            <v>2075</v>
          </cell>
        </row>
        <row r="161">
          <cell r="A161" t="str">
            <v>2075</v>
          </cell>
        </row>
        <row r="162">
          <cell r="A162" t="str">
            <v>2105</v>
          </cell>
        </row>
        <row r="163">
          <cell r="A163" t="str">
            <v>2105</v>
          </cell>
        </row>
        <row r="164">
          <cell r="A164" t="str">
            <v>2110</v>
          </cell>
        </row>
        <row r="165">
          <cell r="A165" t="str">
            <v>2110</v>
          </cell>
        </row>
        <row r="166">
          <cell r="A166" t="str">
            <v>2160</v>
          </cell>
        </row>
        <row r="167">
          <cell r="A167" t="str">
            <v>2160</v>
          </cell>
        </row>
        <row r="168">
          <cell r="A168" t="str">
            <v>2230</v>
          </cell>
        </row>
        <row r="169">
          <cell r="A169" t="str">
            <v>2300</v>
          </cell>
        </row>
        <row r="170">
          <cell r="A170" t="str">
            <v>2300</v>
          </cell>
        </row>
        <row r="171">
          <cell r="A171" t="str">
            <v>2320</v>
          </cell>
        </row>
        <row r="172">
          <cell r="A172" t="str">
            <v>2325</v>
          </cell>
        </row>
        <row r="173">
          <cell r="A173" t="str">
            <v>2330</v>
          </cell>
        </row>
        <row r="174">
          <cell r="A174" t="str">
            <v>2335</v>
          </cell>
        </row>
        <row r="175">
          <cell r="A175" t="str">
            <v>2400</v>
          </cell>
        </row>
        <row r="176">
          <cell r="A176" t="str">
            <v>2400</v>
          </cell>
        </row>
        <row r="177">
          <cell r="A177" t="str">
            <v>2410</v>
          </cell>
        </row>
        <row r="178">
          <cell r="A178" t="str">
            <v>2420</v>
          </cell>
        </row>
        <row r="179">
          <cell r="A179" t="str">
            <v>2420</v>
          </cell>
        </row>
        <row r="180">
          <cell r="A180" t="str">
            <v>2425</v>
          </cell>
        </row>
        <row r="181">
          <cell r="A181" t="str">
            <v>2425</v>
          </cell>
        </row>
        <row r="182">
          <cell r="A182" t="str">
            <v>2640</v>
          </cell>
        </row>
        <row r="183">
          <cell r="A183" t="str">
            <v>2665</v>
          </cell>
        </row>
        <row r="184">
          <cell r="A184" t="str">
            <v>2675</v>
          </cell>
        </row>
        <row r="185">
          <cell r="A185" t="str">
            <v>2680</v>
          </cell>
        </row>
        <row r="186">
          <cell r="A186" t="str">
            <v>2685</v>
          </cell>
        </row>
        <row r="187">
          <cell r="A187" t="str">
            <v>2690</v>
          </cell>
        </row>
        <row r="188">
          <cell r="A188" t="str">
            <v>2710</v>
          </cell>
        </row>
        <row r="189">
          <cell r="A189" t="str">
            <v>2775</v>
          </cell>
        </row>
        <row r="190">
          <cell r="A190" t="str">
            <v>2785</v>
          </cell>
        </row>
        <row r="191">
          <cell r="A191" t="str">
            <v>2795</v>
          </cell>
        </row>
        <row r="192">
          <cell r="A192" t="str">
            <v>2855</v>
          </cell>
        </row>
        <row r="193">
          <cell r="A193" t="str">
            <v>2920</v>
          </cell>
        </row>
        <row r="194">
          <cell r="A194" t="str">
            <v>2930</v>
          </cell>
        </row>
        <row r="195">
          <cell r="A195" t="str">
            <v>2960</v>
          </cell>
        </row>
        <row r="196">
          <cell r="A196" t="str">
            <v>2965</v>
          </cell>
        </row>
        <row r="197">
          <cell r="A197" t="str">
            <v>2965</v>
          </cell>
        </row>
        <row r="198">
          <cell r="A198" t="str">
            <v>2980</v>
          </cell>
        </row>
        <row r="199">
          <cell r="A199" t="str">
            <v>3005</v>
          </cell>
        </row>
        <row r="200">
          <cell r="A200" t="str">
            <v>3040</v>
          </cell>
        </row>
        <row r="201">
          <cell r="A201" t="str">
            <v>3110</v>
          </cell>
        </row>
        <row r="202">
          <cell r="A202" t="str">
            <v>3120</v>
          </cell>
        </row>
        <row r="203">
          <cell r="A203" t="str">
            <v>3135</v>
          </cell>
        </row>
        <row r="204">
          <cell r="A204" t="str">
            <v>3160</v>
          </cell>
        </row>
        <row r="205">
          <cell r="A205" t="str">
            <v>3195</v>
          </cell>
        </row>
        <row r="206">
          <cell r="A206" t="str">
            <v>3430</v>
          </cell>
        </row>
        <row r="207">
          <cell r="A207" t="str">
            <v>3430</v>
          </cell>
        </row>
        <row r="208">
          <cell r="A208" t="str">
            <v>3435</v>
          </cell>
        </row>
        <row r="209">
          <cell r="A209" t="str">
            <v>3450</v>
          </cell>
        </row>
        <row r="210">
          <cell r="A210" t="str">
            <v>3455</v>
          </cell>
        </row>
        <row r="211">
          <cell r="A211" t="str">
            <v>3520</v>
          </cell>
        </row>
        <row r="212">
          <cell r="A212" t="str">
            <v>3520</v>
          </cell>
        </row>
        <row r="213">
          <cell r="A213" t="str">
            <v>3705</v>
          </cell>
        </row>
        <row r="214">
          <cell r="A214" t="str">
            <v>3720</v>
          </cell>
        </row>
        <row r="215">
          <cell r="A215" t="str">
            <v>3800</v>
          </cell>
        </row>
        <row r="216">
          <cell r="A216" t="str">
            <v>3975</v>
          </cell>
        </row>
        <row r="217">
          <cell r="A217" t="str">
            <v>3980</v>
          </cell>
        </row>
        <row r="218">
          <cell r="A218" t="str">
            <v>4000</v>
          </cell>
        </row>
        <row r="219">
          <cell r="A219" t="str">
            <v>4005</v>
          </cell>
        </row>
        <row r="220">
          <cell r="A220" t="str">
            <v>4030</v>
          </cell>
        </row>
        <row r="221">
          <cell r="A221" t="str">
            <v>4070</v>
          </cell>
        </row>
        <row r="222">
          <cell r="A222" t="str">
            <v>4265</v>
          </cell>
        </row>
        <row r="223">
          <cell r="A223" t="str">
            <v>4280</v>
          </cell>
        </row>
        <row r="224">
          <cell r="A224" t="str">
            <v>4369</v>
          </cell>
        </row>
        <row r="225">
          <cell r="A225" t="str">
            <v>4371</v>
          </cell>
        </row>
        <row r="226">
          <cell r="A226" t="str">
            <v>4377</v>
          </cell>
        </row>
        <row r="227">
          <cell r="A227" t="str">
            <v>4383</v>
          </cell>
        </row>
        <row r="228">
          <cell r="A228" t="str">
            <v>4385</v>
          </cell>
        </row>
        <row r="229">
          <cell r="A229" t="str">
            <v>4387</v>
          </cell>
        </row>
        <row r="230">
          <cell r="A230" t="str">
            <v>4387</v>
          </cell>
        </row>
        <row r="231">
          <cell r="A231" t="str">
            <v>4419</v>
          </cell>
        </row>
        <row r="232">
          <cell r="A232" t="str">
            <v>4421</v>
          </cell>
        </row>
        <row r="233">
          <cell r="A233" t="str">
            <v>4427</v>
          </cell>
        </row>
        <row r="234">
          <cell r="A234" t="str">
            <v>4433</v>
          </cell>
        </row>
        <row r="235">
          <cell r="A235" t="str">
            <v>4435</v>
          </cell>
        </row>
        <row r="236">
          <cell r="A236" t="str">
            <v>4437</v>
          </cell>
        </row>
        <row r="237">
          <cell r="A237" t="str">
            <v>4515</v>
          </cell>
        </row>
        <row r="238">
          <cell r="A238" t="str">
            <v>4525</v>
          </cell>
        </row>
        <row r="239">
          <cell r="A239" t="str">
            <v>4527</v>
          </cell>
        </row>
        <row r="240">
          <cell r="A240" t="str">
            <v>4535</v>
          </cell>
        </row>
        <row r="241">
          <cell r="A241" t="str">
            <v>4535</v>
          </cell>
        </row>
        <row r="242">
          <cell r="A242" t="str">
            <v>4535</v>
          </cell>
        </row>
        <row r="243">
          <cell r="A243" t="str">
            <v>4545</v>
          </cell>
        </row>
        <row r="244">
          <cell r="A244" t="str">
            <v>4545</v>
          </cell>
        </row>
        <row r="245">
          <cell r="A245" t="str">
            <v>4565</v>
          </cell>
        </row>
        <row r="246">
          <cell r="A246" t="str">
            <v>4565</v>
          </cell>
        </row>
        <row r="247">
          <cell r="A247" t="str">
            <v>4565</v>
          </cell>
        </row>
        <row r="248">
          <cell r="A248" t="str">
            <v>4595</v>
          </cell>
        </row>
        <row r="249">
          <cell r="A249" t="str">
            <v>4612</v>
          </cell>
        </row>
        <row r="250">
          <cell r="A250" t="str">
            <v>4614</v>
          </cell>
        </row>
        <row r="251">
          <cell r="A251" t="str">
            <v>4630</v>
          </cell>
        </row>
        <row r="252">
          <cell r="A252" t="str">
            <v>4634</v>
          </cell>
        </row>
        <row r="253">
          <cell r="A253" t="str">
            <v>4661</v>
          </cell>
        </row>
        <row r="254">
          <cell r="A254" t="str">
            <v>4685</v>
          </cell>
        </row>
        <row r="255">
          <cell r="A255" t="str">
            <v>4715</v>
          </cell>
        </row>
        <row r="256">
          <cell r="A256" t="str">
            <v>4735</v>
          </cell>
        </row>
        <row r="257">
          <cell r="A257" t="str">
            <v>4780</v>
          </cell>
        </row>
        <row r="258">
          <cell r="A258" t="str">
            <v>4785</v>
          </cell>
        </row>
        <row r="259">
          <cell r="A259" t="str">
            <v>4998</v>
          </cell>
        </row>
        <row r="260">
          <cell r="A260" t="str">
            <v>4998</v>
          </cell>
        </row>
        <row r="261">
          <cell r="A261" t="str">
            <v>4998</v>
          </cell>
        </row>
        <row r="262">
          <cell r="A262" t="str">
            <v>5025</v>
          </cell>
        </row>
        <row r="263">
          <cell r="A263" t="str">
            <v>5025</v>
          </cell>
        </row>
        <row r="264">
          <cell r="A264" t="str">
            <v>5025</v>
          </cell>
        </row>
        <row r="265">
          <cell r="A265" t="str">
            <v>5025</v>
          </cell>
        </row>
        <row r="266">
          <cell r="A266" t="str">
            <v>5025</v>
          </cell>
        </row>
        <row r="267">
          <cell r="A267" t="str">
            <v>5025</v>
          </cell>
        </row>
        <row r="268">
          <cell r="A268" t="str">
            <v>5025</v>
          </cell>
        </row>
        <row r="269">
          <cell r="A269" t="str">
            <v>5025</v>
          </cell>
        </row>
        <row r="270">
          <cell r="A270" t="str">
            <v>5025</v>
          </cell>
        </row>
        <row r="271">
          <cell r="A271" t="str">
            <v>5025</v>
          </cell>
        </row>
        <row r="272">
          <cell r="A272" t="str">
            <v>5025</v>
          </cell>
        </row>
        <row r="273">
          <cell r="A273" t="str">
            <v>5025</v>
          </cell>
        </row>
        <row r="274">
          <cell r="A274" t="str">
            <v>5025</v>
          </cell>
        </row>
        <row r="275">
          <cell r="A275" t="str">
            <v>5025</v>
          </cell>
        </row>
        <row r="276">
          <cell r="A276" t="str">
            <v>5025</v>
          </cell>
        </row>
        <row r="277">
          <cell r="A277" t="str">
            <v>5025</v>
          </cell>
        </row>
        <row r="278">
          <cell r="A278" t="str">
            <v>5025</v>
          </cell>
        </row>
        <row r="279">
          <cell r="A279" t="str">
            <v>5025</v>
          </cell>
        </row>
        <row r="280">
          <cell r="A280" t="str">
            <v>5025</v>
          </cell>
        </row>
        <row r="281">
          <cell r="A281" t="str">
            <v>5025</v>
          </cell>
        </row>
        <row r="282">
          <cell r="A282" t="str">
            <v>5030</v>
          </cell>
        </row>
        <row r="283">
          <cell r="A283" t="str">
            <v>5030</v>
          </cell>
        </row>
        <row r="284">
          <cell r="A284" t="str">
            <v>5030</v>
          </cell>
        </row>
        <row r="285">
          <cell r="A285" t="str">
            <v>5030</v>
          </cell>
        </row>
        <row r="286">
          <cell r="A286" t="str">
            <v>5030</v>
          </cell>
        </row>
        <row r="287">
          <cell r="A287" t="str">
            <v>5030</v>
          </cell>
        </row>
        <row r="288">
          <cell r="A288" t="str">
            <v>5030</v>
          </cell>
        </row>
        <row r="289">
          <cell r="A289" t="str">
            <v>5030</v>
          </cell>
        </row>
        <row r="290">
          <cell r="A290" t="str">
            <v>5030</v>
          </cell>
        </row>
        <row r="291">
          <cell r="A291" t="str">
            <v>5030</v>
          </cell>
        </row>
        <row r="292">
          <cell r="A292" t="str">
            <v>5030</v>
          </cell>
        </row>
        <row r="293">
          <cell r="A293" t="str">
            <v>5030</v>
          </cell>
        </row>
        <row r="294">
          <cell r="A294" t="str">
            <v>5030</v>
          </cell>
        </row>
        <row r="295">
          <cell r="A295" t="str">
            <v>5030</v>
          </cell>
        </row>
        <row r="296">
          <cell r="A296" t="str">
            <v>5030</v>
          </cell>
        </row>
        <row r="297">
          <cell r="A297" t="str">
            <v>5030</v>
          </cell>
        </row>
        <row r="298">
          <cell r="A298" t="str">
            <v>5030</v>
          </cell>
        </row>
        <row r="299">
          <cell r="A299" t="str">
            <v>5030</v>
          </cell>
        </row>
        <row r="300">
          <cell r="A300" t="str">
            <v>5030</v>
          </cell>
        </row>
        <row r="301">
          <cell r="A301" t="str">
            <v>5030</v>
          </cell>
        </row>
        <row r="302">
          <cell r="A302" t="str">
            <v>5035</v>
          </cell>
        </row>
        <row r="303">
          <cell r="A303" t="str">
            <v>5035</v>
          </cell>
        </row>
        <row r="304">
          <cell r="A304" t="str">
            <v>5035</v>
          </cell>
        </row>
        <row r="305">
          <cell r="A305" t="str">
            <v>5035</v>
          </cell>
        </row>
        <row r="306">
          <cell r="A306" t="str">
            <v>5035</v>
          </cell>
        </row>
        <row r="307">
          <cell r="A307" t="str">
            <v>5100</v>
          </cell>
        </row>
        <row r="308">
          <cell r="A308" t="str">
            <v>5100</v>
          </cell>
        </row>
        <row r="309">
          <cell r="A309" t="str">
            <v>5100</v>
          </cell>
        </row>
        <row r="310">
          <cell r="A310" t="str">
            <v>5100</v>
          </cell>
        </row>
        <row r="311">
          <cell r="A311" t="str">
            <v>5100</v>
          </cell>
        </row>
        <row r="312">
          <cell r="A312" t="str">
            <v>5105</v>
          </cell>
        </row>
        <row r="313">
          <cell r="A313" t="str">
            <v>5105</v>
          </cell>
        </row>
        <row r="314">
          <cell r="A314" t="str">
            <v>5105</v>
          </cell>
        </row>
        <row r="315">
          <cell r="A315" t="str">
            <v>5105</v>
          </cell>
        </row>
        <row r="316">
          <cell r="A316" t="str">
            <v>5105</v>
          </cell>
        </row>
        <row r="317">
          <cell r="A317" t="str">
            <v>5110</v>
          </cell>
        </row>
        <row r="318">
          <cell r="A318" t="str">
            <v>5110</v>
          </cell>
        </row>
        <row r="319">
          <cell r="A319" t="str">
            <v>5110</v>
          </cell>
        </row>
        <row r="320">
          <cell r="A320" t="str">
            <v>5265</v>
          </cell>
        </row>
        <row r="321">
          <cell r="A321" t="str">
            <v>5265</v>
          </cell>
        </row>
        <row r="322">
          <cell r="A322" t="str">
            <v>5265</v>
          </cell>
        </row>
        <row r="323">
          <cell r="A323" t="str">
            <v>5265</v>
          </cell>
        </row>
        <row r="324">
          <cell r="A324" t="str">
            <v>5265</v>
          </cell>
        </row>
        <row r="325">
          <cell r="A325" t="str">
            <v>5265</v>
          </cell>
        </row>
        <row r="326">
          <cell r="A326" t="str">
            <v>5265</v>
          </cell>
        </row>
        <row r="327">
          <cell r="A327" t="str">
            <v>5265</v>
          </cell>
        </row>
        <row r="328">
          <cell r="A328" t="str">
            <v>5265</v>
          </cell>
        </row>
        <row r="329">
          <cell r="A329" t="str">
            <v>5265</v>
          </cell>
        </row>
        <row r="330">
          <cell r="A330" t="str">
            <v>5265</v>
          </cell>
        </row>
        <row r="331">
          <cell r="A331" t="str">
            <v>5265</v>
          </cell>
        </row>
        <row r="332">
          <cell r="A332" t="str">
            <v>5265</v>
          </cell>
        </row>
        <row r="333">
          <cell r="A333" t="str">
            <v>5265</v>
          </cell>
        </row>
        <row r="334">
          <cell r="A334" t="str">
            <v>5265</v>
          </cell>
        </row>
        <row r="335">
          <cell r="A335" t="str">
            <v>5265</v>
          </cell>
        </row>
        <row r="336">
          <cell r="A336" t="str">
            <v>5265</v>
          </cell>
        </row>
        <row r="337">
          <cell r="A337" t="str">
            <v>5265</v>
          </cell>
        </row>
        <row r="338">
          <cell r="A338" t="str">
            <v>5265</v>
          </cell>
        </row>
        <row r="339">
          <cell r="A339" t="str">
            <v>5265</v>
          </cell>
        </row>
        <row r="340">
          <cell r="A340" t="str">
            <v>5270</v>
          </cell>
        </row>
        <row r="341">
          <cell r="A341" t="str">
            <v>5270</v>
          </cell>
        </row>
        <row r="342">
          <cell r="A342" t="str">
            <v>5270</v>
          </cell>
        </row>
        <row r="343">
          <cell r="A343" t="str">
            <v>5270</v>
          </cell>
        </row>
        <row r="344">
          <cell r="A344" t="str">
            <v>5270</v>
          </cell>
        </row>
        <row r="345">
          <cell r="A345" t="str">
            <v>5270</v>
          </cell>
        </row>
        <row r="346">
          <cell r="A346" t="str">
            <v>5270</v>
          </cell>
        </row>
        <row r="347">
          <cell r="A347" t="str">
            <v>5270</v>
          </cell>
        </row>
        <row r="348">
          <cell r="A348" t="str">
            <v>5270</v>
          </cell>
        </row>
        <row r="349">
          <cell r="A349" t="str">
            <v>5270</v>
          </cell>
        </row>
        <row r="350">
          <cell r="A350" t="str">
            <v>5270</v>
          </cell>
        </row>
        <row r="351">
          <cell r="A351" t="str">
            <v>5270</v>
          </cell>
        </row>
        <row r="352">
          <cell r="A352" t="str">
            <v>5270</v>
          </cell>
        </row>
        <row r="353">
          <cell r="A353" t="str">
            <v>5270</v>
          </cell>
        </row>
        <row r="354">
          <cell r="A354" t="str">
            <v>5270</v>
          </cell>
        </row>
        <row r="355">
          <cell r="A355" t="str">
            <v>5270</v>
          </cell>
        </row>
        <row r="356">
          <cell r="A356" t="str">
            <v>5270</v>
          </cell>
        </row>
        <row r="357">
          <cell r="A357" t="str">
            <v>5270</v>
          </cell>
        </row>
        <row r="358">
          <cell r="A358" t="str">
            <v>5270</v>
          </cell>
        </row>
        <row r="359">
          <cell r="A359" t="str">
            <v>5270</v>
          </cell>
        </row>
        <row r="360">
          <cell r="A360" t="str">
            <v>5455</v>
          </cell>
        </row>
        <row r="361">
          <cell r="A361" t="str">
            <v>5460</v>
          </cell>
        </row>
        <row r="362">
          <cell r="A362" t="str">
            <v>5465</v>
          </cell>
        </row>
        <row r="363">
          <cell r="A363" t="str">
            <v>5465</v>
          </cell>
        </row>
        <row r="364">
          <cell r="A364" t="str">
            <v>5465</v>
          </cell>
        </row>
        <row r="365">
          <cell r="A365" t="str">
            <v>5465</v>
          </cell>
        </row>
        <row r="366">
          <cell r="A366" t="str">
            <v>5465</v>
          </cell>
        </row>
        <row r="367">
          <cell r="A367" t="str">
            <v>5465</v>
          </cell>
        </row>
        <row r="368">
          <cell r="A368" t="str">
            <v>5465</v>
          </cell>
        </row>
        <row r="369">
          <cell r="A369" t="str">
            <v>5465</v>
          </cell>
        </row>
        <row r="370">
          <cell r="A370" t="str">
            <v>5465</v>
          </cell>
        </row>
        <row r="371">
          <cell r="A371" t="str">
            <v>5465</v>
          </cell>
        </row>
        <row r="372">
          <cell r="A372" t="str">
            <v>5465</v>
          </cell>
        </row>
        <row r="373">
          <cell r="A373" t="str">
            <v>5465</v>
          </cell>
        </row>
        <row r="374">
          <cell r="A374" t="str">
            <v>5465</v>
          </cell>
        </row>
        <row r="375">
          <cell r="A375" t="str">
            <v>5465</v>
          </cell>
        </row>
        <row r="376">
          <cell r="A376" t="str">
            <v>5465</v>
          </cell>
        </row>
        <row r="377">
          <cell r="A377" t="str">
            <v>5465</v>
          </cell>
        </row>
        <row r="378">
          <cell r="A378" t="str">
            <v>5465</v>
          </cell>
        </row>
        <row r="379">
          <cell r="A379" t="str">
            <v>5465</v>
          </cell>
        </row>
        <row r="380">
          <cell r="A380" t="str">
            <v>5465</v>
          </cell>
        </row>
        <row r="381">
          <cell r="A381" t="str">
            <v>5465</v>
          </cell>
        </row>
        <row r="382">
          <cell r="A382" t="str">
            <v>5465</v>
          </cell>
        </row>
        <row r="383">
          <cell r="A383" t="str">
            <v>5470</v>
          </cell>
        </row>
        <row r="384">
          <cell r="A384" t="str">
            <v>5470</v>
          </cell>
        </row>
        <row r="385">
          <cell r="A385" t="str">
            <v>5470</v>
          </cell>
        </row>
        <row r="386">
          <cell r="A386" t="str">
            <v>5480</v>
          </cell>
        </row>
        <row r="387">
          <cell r="A387" t="str">
            <v>5480</v>
          </cell>
        </row>
        <row r="388">
          <cell r="A388" t="str">
            <v>5480</v>
          </cell>
        </row>
        <row r="389">
          <cell r="A389" t="str">
            <v>5480</v>
          </cell>
        </row>
        <row r="390">
          <cell r="A390" t="str">
            <v>5480</v>
          </cell>
        </row>
        <row r="391">
          <cell r="A391" t="str">
            <v>5480</v>
          </cell>
        </row>
        <row r="392">
          <cell r="A392" t="str">
            <v>5480</v>
          </cell>
        </row>
        <row r="393">
          <cell r="A393" t="str">
            <v>5480</v>
          </cell>
        </row>
        <row r="394">
          <cell r="A394" t="str">
            <v>5480</v>
          </cell>
        </row>
        <row r="395">
          <cell r="A395" t="str">
            <v>5480</v>
          </cell>
        </row>
        <row r="396">
          <cell r="A396" t="str">
            <v>5480</v>
          </cell>
        </row>
        <row r="397">
          <cell r="A397" t="str">
            <v>5480</v>
          </cell>
        </row>
        <row r="398">
          <cell r="A398" t="str">
            <v>5480</v>
          </cell>
        </row>
        <row r="399">
          <cell r="A399" t="str">
            <v>5480</v>
          </cell>
        </row>
        <row r="400">
          <cell r="A400" t="str">
            <v>5480</v>
          </cell>
        </row>
        <row r="401">
          <cell r="A401" t="str">
            <v>5480</v>
          </cell>
        </row>
        <row r="402">
          <cell r="A402" t="str">
            <v>5485</v>
          </cell>
        </row>
        <row r="403">
          <cell r="A403" t="str">
            <v>5485</v>
          </cell>
        </row>
        <row r="404">
          <cell r="A404" t="str">
            <v>5490</v>
          </cell>
        </row>
        <row r="405">
          <cell r="A405" t="str">
            <v>5490</v>
          </cell>
        </row>
        <row r="406">
          <cell r="A406" t="str">
            <v>5490</v>
          </cell>
        </row>
        <row r="407">
          <cell r="A407" t="str">
            <v>5490</v>
          </cell>
        </row>
        <row r="408">
          <cell r="A408" t="str">
            <v>5490</v>
          </cell>
        </row>
        <row r="409">
          <cell r="A409" t="str">
            <v>5490</v>
          </cell>
        </row>
        <row r="410">
          <cell r="A410" t="str">
            <v>5490</v>
          </cell>
        </row>
        <row r="411">
          <cell r="A411" t="str">
            <v>5490</v>
          </cell>
        </row>
        <row r="412">
          <cell r="A412" t="str">
            <v>5490</v>
          </cell>
        </row>
        <row r="413">
          <cell r="A413" t="str">
            <v>5490</v>
          </cell>
        </row>
        <row r="414">
          <cell r="A414" t="str">
            <v>5490</v>
          </cell>
        </row>
        <row r="415">
          <cell r="A415" t="str">
            <v>5490</v>
          </cell>
        </row>
        <row r="416">
          <cell r="A416" t="str">
            <v>5490</v>
          </cell>
        </row>
        <row r="417">
          <cell r="A417" t="str">
            <v>5490</v>
          </cell>
        </row>
        <row r="418">
          <cell r="A418" t="str">
            <v>5490</v>
          </cell>
        </row>
        <row r="419">
          <cell r="A419" t="str">
            <v>5490</v>
          </cell>
        </row>
        <row r="420">
          <cell r="A420" t="str">
            <v>5490</v>
          </cell>
        </row>
        <row r="421">
          <cell r="A421" t="str">
            <v>5490</v>
          </cell>
        </row>
        <row r="422">
          <cell r="A422" t="str">
            <v>5490</v>
          </cell>
        </row>
        <row r="423">
          <cell r="A423" t="str">
            <v>5490</v>
          </cell>
        </row>
        <row r="424">
          <cell r="A424" t="str">
            <v>5495</v>
          </cell>
        </row>
        <row r="425">
          <cell r="A425" t="str">
            <v>5495</v>
          </cell>
        </row>
        <row r="426">
          <cell r="A426" t="str">
            <v>5495</v>
          </cell>
        </row>
        <row r="427">
          <cell r="A427" t="str">
            <v>5495</v>
          </cell>
        </row>
        <row r="428">
          <cell r="A428" t="str">
            <v>5495</v>
          </cell>
        </row>
        <row r="429">
          <cell r="A429" t="str">
            <v>5495</v>
          </cell>
        </row>
        <row r="430">
          <cell r="A430" t="str">
            <v>5495</v>
          </cell>
        </row>
        <row r="431">
          <cell r="A431" t="str">
            <v>5495</v>
          </cell>
        </row>
        <row r="432">
          <cell r="A432" t="str">
            <v>5495</v>
          </cell>
        </row>
        <row r="433">
          <cell r="A433" t="str">
            <v>5495</v>
          </cell>
        </row>
        <row r="434">
          <cell r="A434" t="str">
            <v>5495</v>
          </cell>
        </row>
        <row r="435">
          <cell r="A435" t="str">
            <v>5495</v>
          </cell>
        </row>
        <row r="436">
          <cell r="A436" t="str">
            <v>5495</v>
          </cell>
        </row>
        <row r="437">
          <cell r="A437" t="str">
            <v>5495</v>
          </cell>
        </row>
        <row r="438">
          <cell r="A438" t="str">
            <v>5495</v>
          </cell>
        </row>
        <row r="439">
          <cell r="A439" t="str">
            <v>5495</v>
          </cell>
        </row>
        <row r="440">
          <cell r="A440" t="str">
            <v>5495</v>
          </cell>
        </row>
        <row r="441">
          <cell r="A441" t="str">
            <v>5505</v>
          </cell>
        </row>
        <row r="442">
          <cell r="A442" t="str">
            <v>5505</v>
          </cell>
        </row>
        <row r="443">
          <cell r="A443" t="str">
            <v>5505</v>
          </cell>
        </row>
        <row r="444">
          <cell r="A444" t="str">
            <v>5505</v>
          </cell>
        </row>
        <row r="445">
          <cell r="A445" t="str">
            <v>5505</v>
          </cell>
        </row>
        <row r="446">
          <cell r="A446" t="str">
            <v>5510</v>
          </cell>
        </row>
        <row r="447">
          <cell r="A447" t="str">
            <v>5510</v>
          </cell>
        </row>
        <row r="448">
          <cell r="A448" t="str">
            <v>5510</v>
          </cell>
        </row>
        <row r="449">
          <cell r="A449" t="str">
            <v>5510</v>
          </cell>
        </row>
        <row r="450">
          <cell r="A450" t="str">
            <v>5510</v>
          </cell>
        </row>
        <row r="451">
          <cell r="A451" t="str">
            <v>5510</v>
          </cell>
        </row>
        <row r="452">
          <cell r="A452" t="str">
            <v>5510</v>
          </cell>
        </row>
        <row r="453">
          <cell r="A453" t="str">
            <v>5510</v>
          </cell>
        </row>
        <row r="454">
          <cell r="A454" t="str">
            <v>5510</v>
          </cell>
        </row>
        <row r="455">
          <cell r="A455" t="str">
            <v>5510</v>
          </cell>
        </row>
        <row r="456">
          <cell r="A456" t="str">
            <v>5510</v>
          </cell>
        </row>
        <row r="457">
          <cell r="A457" t="str">
            <v>5510</v>
          </cell>
        </row>
        <row r="458">
          <cell r="A458" t="str">
            <v>5510</v>
          </cell>
        </row>
        <row r="459">
          <cell r="A459" t="str">
            <v>5510</v>
          </cell>
        </row>
        <row r="460">
          <cell r="A460" t="str">
            <v>5510</v>
          </cell>
        </row>
        <row r="461">
          <cell r="A461" t="str">
            <v>5510</v>
          </cell>
        </row>
        <row r="462">
          <cell r="A462" t="str">
            <v>5510</v>
          </cell>
        </row>
        <row r="463">
          <cell r="A463" t="str">
            <v>5525</v>
          </cell>
        </row>
        <row r="464">
          <cell r="A464" t="str">
            <v>5525</v>
          </cell>
        </row>
        <row r="465">
          <cell r="A465" t="str">
            <v>5530</v>
          </cell>
        </row>
        <row r="466">
          <cell r="A466" t="str">
            <v>5530</v>
          </cell>
        </row>
        <row r="467">
          <cell r="A467" t="str">
            <v>5535</v>
          </cell>
        </row>
        <row r="468">
          <cell r="A468" t="str">
            <v>5535</v>
          </cell>
        </row>
        <row r="469">
          <cell r="A469" t="str">
            <v>5540</v>
          </cell>
        </row>
        <row r="470">
          <cell r="A470" t="str">
            <v>5540</v>
          </cell>
        </row>
        <row r="471">
          <cell r="A471" t="str">
            <v>5540</v>
          </cell>
        </row>
        <row r="472">
          <cell r="A472" t="str">
            <v>5545</v>
          </cell>
        </row>
        <row r="473">
          <cell r="A473" t="str">
            <v>5545</v>
          </cell>
        </row>
        <row r="474">
          <cell r="A474" t="str">
            <v>5545</v>
          </cell>
        </row>
        <row r="475">
          <cell r="A475" t="str">
            <v>5545</v>
          </cell>
        </row>
        <row r="476">
          <cell r="A476" t="str">
            <v>5545</v>
          </cell>
        </row>
        <row r="477">
          <cell r="A477" t="str">
            <v>5545</v>
          </cell>
        </row>
        <row r="478">
          <cell r="A478" t="str">
            <v>5545</v>
          </cell>
        </row>
        <row r="479">
          <cell r="A479" t="str">
            <v>5545</v>
          </cell>
        </row>
        <row r="480">
          <cell r="A480" t="str">
            <v>5545</v>
          </cell>
        </row>
        <row r="481">
          <cell r="A481" t="str">
            <v>5545</v>
          </cell>
        </row>
        <row r="482">
          <cell r="A482" t="str">
            <v>5545</v>
          </cell>
        </row>
        <row r="483">
          <cell r="A483" t="str">
            <v>5545</v>
          </cell>
        </row>
        <row r="484">
          <cell r="A484" t="str">
            <v>5545</v>
          </cell>
        </row>
        <row r="485">
          <cell r="A485" t="str">
            <v>5545</v>
          </cell>
        </row>
        <row r="486">
          <cell r="A486" t="str">
            <v>5545</v>
          </cell>
        </row>
        <row r="487">
          <cell r="A487" t="str">
            <v>5545</v>
          </cell>
        </row>
        <row r="488">
          <cell r="A488" t="str">
            <v>5545</v>
          </cell>
        </row>
        <row r="489">
          <cell r="A489" t="str">
            <v>5545</v>
          </cell>
        </row>
        <row r="490">
          <cell r="A490" t="str">
            <v>5545</v>
          </cell>
        </row>
        <row r="491">
          <cell r="A491" t="str">
            <v>5545</v>
          </cell>
        </row>
        <row r="492">
          <cell r="A492" t="str">
            <v>5545</v>
          </cell>
        </row>
        <row r="493">
          <cell r="A493" t="str">
            <v>5625</v>
          </cell>
        </row>
        <row r="494">
          <cell r="A494" t="str">
            <v>5625</v>
          </cell>
        </row>
        <row r="495">
          <cell r="A495" t="str">
            <v>5630</v>
          </cell>
        </row>
        <row r="496">
          <cell r="A496" t="str">
            <v>5630</v>
          </cell>
        </row>
        <row r="497">
          <cell r="A497" t="str">
            <v>5635</v>
          </cell>
        </row>
        <row r="498">
          <cell r="A498" t="str">
            <v>5635</v>
          </cell>
        </row>
        <row r="499">
          <cell r="A499" t="str">
            <v>5640</v>
          </cell>
        </row>
        <row r="500">
          <cell r="A500" t="str">
            <v>5645</v>
          </cell>
        </row>
        <row r="501">
          <cell r="A501" t="str">
            <v>5645</v>
          </cell>
        </row>
        <row r="502">
          <cell r="A502" t="str">
            <v>5650</v>
          </cell>
        </row>
        <row r="503">
          <cell r="A503" t="str">
            <v>5650</v>
          </cell>
        </row>
        <row r="504">
          <cell r="A504" t="str">
            <v>5655</v>
          </cell>
        </row>
        <row r="505">
          <cell r="A505" t="str">
            <v>5655</v>
          </cell>
        </row>
        <row r="506">
          <cell r="A506" t="str">
            <v>5660</v>
          </cell>
        </row>
        <row r="507">
          <cell r="A507" t="str">
            <v>5660</v>
          </cell>
        </row>
        <row r="508">
          <cell r="A508" t="str">
            <v>5660</v>
          </cell>
        </row>
        <row r="509">
          <cell r="A509" t="str">
            <v>5665</v>
          </cell>
        </row>
        <row r="510">
          <cell r="A510" t="str">
            <v>5665</v>
          </cell>
        </row>
        <row r="511">
          <cell r="A511" t="str">
            <v>5670</v>
          </cell>
        </row>
        <row r="512">
          <cell r="A512" t="str">
            <v>5670</v>
          </cell>
        </row>
        <row r="513">
          <cell r="A513" t="str">
            <v>5675</v>
          </cell>
        </row>
        <row r="514">
          <cell r="A514" t="str">
            <v>5680</v>
          </cell>
        </row>
        <row r="515">
          <cell r="A515" t="str">
            <v>5690</v>
          </cell>
        </row>
        <row r="516">
          <cell r="A516" t="str">
            <v>5690</v>
          </cell>
        </row>
        <row r="517">
          <cell r="A517" t="str">
            <v>5715</v>
          </cell>
        </row>
        <row r="518">
          <cell r="A518" t="str">
            <v>5715</v>
          </cell>
        </row>
        <row r="519">
          <cell r="A519" t="str">
            <v>5735</v>
          </cell>
        </row>
        <row r="520">
          <cell r="A520" t="str">
            <v>5735</v>
          </cell>
        </row>
        <row r="521">
          <cell r="A521" t="str">
            <v>5740</v>
          </cell>
        </row>
        <row r="522">
          <cell r="A522" t="str">
            <v>5740</v>
          </cell>
        </row>
        <row r="523">
          <cell r="A523" t="str">
            <v>5745</v>
          </cell>
        </row>
        <row r="524">
          <cell r="A524" t="str">
            <v>5745</v>
          </cell>
        </row>
        <row r="525">
          <cell r="A525" t="str">
            <v>5750</v>
          </cell>
        </row>
        <row r="526">
          <cell r="A526" t="str">
            <v>5750</v>
          </cell>
        </row>
        <row r="527">
          <cell r="A527" t="str">
            <v>5755</v>
          </cell>
        </row>
        <row r="528">
          <cell r="A528" t="str">
            <v>5755</v>
          </cell>
        </row>
        <row r="529">
          <cell r="A529" t="str">
            <v>5760</v>
          </cell>
        </row>
        <row r="530">
          <cell r="A530" t="str">
            <v>5760</v>
          </cell>
        </row>
        <row r="531">
          <cell r="A531" t="str">
            <v>5790</v>
          </cell>
        </row>
        <row r="532">
          <cell r="A532" t="str">
            <v>5790</v>
          </cell>
        </row>
        <row r="533">
          <cell r="A533" t="str">
            <v>5800</v>
          </cell>
        </row>
        <row r="534">
          <cell r="A534" t="str">
            <v>5810</v>
          </cell>
        </row>
        <row r="535">
          <cell r="A535" t="str">
            <v>5810</v>
          </cell>
        </row>
        <row r="536">
          <cell r="A536" t="str">
            <v>5810</v>
          </cell>
        </row>
        <row r="537">
          <cell r="A537" t="str">
            <v>5810</v>
          </cell>
        </row>
        <row r="538">
          <cell r="A538" t="str">
            <v>5810</v>
          </cell>
        </row>
        <row r="539">
          <cell r="A539" t="str">
            <v>5810</v>
          </cell>
        </row>
        <row r="540">
          <cell r="A540" t="str">
            <v>5810</v>
          </cell>
        </row>
        <row r="541">
          <cell r="A541" t="str">
            <v>5810</v>
          </cell>
        </row>
        <row r="542">
          <cell r="A542" t="str">
            <v>5810</v>
          </cell>
        </row>
        <row r="543">
          <cell r="A543" t="str">
            <v>5810</v>
          </cell>
        </row>
        <row r="544">
          <cell r="A544" t="str">
            <v>5820</v>
          </cell>
        </row>
        <row r="545">
          <cell r="A545" t="str">
            <v>5820</v>
          </cell>
        </row>
        <row r="546">
          <cell r="A546" t="str">
            <v>5820</v>
          </cell>
        </row>
        <row r="547">
          <cell r="A547" t="str">
            <v>5820</v>
          </cell>
        </row>
        <row r="548">
          <cell r="A548" t="str">
            <v>5820</v>
          </cell>
        </row>
        <row r="549">
          <cell r="A549" t="str">
            <v>5820</v>
          </cell>
        </row>
        <row r="550">
          <cell r="A550" t="str">
            <v>5820</v>
          </cell>
        </row>
        <row r="551">
          <cell r="A551" t="str">
            <v>5825</v>
          </cell>
        </row>
        <row r="552">
          <cell r="A552" t="str">
            <v>5825</v>
          </cell>
        </row>
        <row r="553">
          <cell r="A553" t="str">
            <v>5825</v>
          </cell>
        </row>
        <row r="554">
          <cell r="A554" t="str">
            <v>5855</v>
          </cell>
        </row>
        <row r="555">
          <cell r="A555" t="str">
            <v>5855</v>
          </cell>
        </row>
        <row r="556">
          <cell r="A556" t="str">
            <v>5860</v>
          </cell>
        </row>
        <row r="557">
          <cell r="A557" t="str">
            <v>5860</v>
          </cell>
        </row>
        <row r="558">
          <cell r="A558" t="str">
            <v>5860</v>
          </cell>
        </row>
        <row r="559">
          <cell r="A559" t="str">
            <v>5865</v>
          </cell>
        </row>
        <row r="560">
          <cell r="A560" t="str">
            <v>5865</v>
          </cell>
        </row>
        <row r="561">
          <cell r="A561" t="str">
            <v>5880</v>
          </cell>
        </row>
        <row r="562">
          <cell r="A562" t="str">
            <v>5880</v>
          </cell>
        </row>
        <row r="563">
          <cell r="A563" t="str">
            <v>5885</v>
          </cell>
        </row>
        <row r="564">
          <cell r="A564" t="str">
            <v>5885</v>
          </cell>
        </row>
        <row r="565">
          <cell r="A565" t="str">
            <v>5885</v>
          </cell>
        </row>
        <row r="566">
          <cell r="A566" t="str">
            <v>5885</v>
          </cell>
        </row>
        <row r="567">
          <cell r="A567" t="str">
            <v>5885</v>
          </cell>
        </row>
        <row r="568">
          <cell r="A568" t="str">
            <v>5885</v>
          </cell>
        </row>
        <row r="569">
          <cell r="A569" t="str">
            <v>5885</v>
          </cell>
        </row>
        <row r="570">
          <cell r="A570" t="str">
            <v>5885</v>
          </cell>
        </row>
        <row r="571">
          <cell r="A571" t="str">
            <v>5885</v>
          </cell>
        </row>
        <row r="572">
          <cell r="A572" t="str">
            <v>5885</v>
          </cell>
        </row>
        <row r="573">
          <cell r="A573" t="str">
            <v>5885</v>
          </cell>
        </row>
        <row r="574">
          <cell r="A574" t="str">
            <v>5885</v>
          </cell>
        </row>
        <row r="575">
          <cell r="A575" t="str">
            <v>5885</v>
          </cell>
        </row>
        <row r="576">
          <cell r="A576" t="str">
            <v>5885</v>
          </cell>
        </row>
        <row r="577">
          <cell r="A577" t="str">
            <v>5885</v>
          </cell>
        </row>
        <row r="578">
          <cell r="A578" t="str">
            <v>5885</v>
          </cell>
        </row>
        <row r="579">
          <cell r="A579" t="str">
            <v>5885</v>
          </cell>
        </row>
        <row r="580">
          <cell r="A580" t="str">
            <v>5885</v>
          </cell>
        </row>
        <row r="581">
          <cell r="A581" t="str">
            <v>5885</v>
          </cell>
        </row>
        <row r="582">
          <cell r="A582" t="str">
            <v>5885</v>
          </cell>
        </row>
        <row r="583">
          <cell r="A583" t="str">
            <v>5885</v>
          </cell>
        </row>
        <row r="584">
          <cell r="A584" t="str">
            <v>5885</v>
          </cell>
        </row>
        <row r="585">
          <cell r="A585" t="str">
            <v>5885</v>
          </cell>
        </row>
        <row r="586">
          <cell r="A586" t="str">
            <v>5890</v>
          </cell>
        </row>
        <row r="587">
          <cell r="A587" t="str">
            <v>5890</v>
          </cell>
        </row>
        <row r="588">
          <cell r="A588" t="str">
            <v>5890</v>
          </cell>
        </row>
        <row r="589">
          <cell r="A589" t="str">
            <v>5890</v>
          </cell>
        </row>
        <row r="590">
          <cell r="A590" t="str">
            <v>5890</v>
          </cell>
        </row>
        <row r="591">
          <cell r="A591" t="str">
            <v>5895</v>
          </cell>
        </row>
        <row r="592">
          <cell r="A592" t="str">
            <v>5895</v>
          </cell>
        </row>
        <row r="593">
          <cell r="A593" t="str">
            <v>5895</v>
          </cell>
        </row>
        <row r="594">
          <cell r="A594" t="str">
            <v>5895</v>
          </cell>
        </row>
        <row r="595">
          <cell r="A595" t="str">
            <v>5895</v>
          </cell>
        </row>
        <row r="596">
          <cell r="A596" t="str">
            <v>5895</v>
          </cell>
        </row>
        <row r="597">
          <cell r="A597" t="str">
            <v>5895</v>
          </cell>
        </row>
        <row r="598">
          <cell r="A598" t="str">
            <v>5895</v>
          </cell>
        </row>
        <row r="599">
          <cell r="A599" t="str">
            <v>5895</v>
          </cell>
        </row>
        <row r="600">
          <cell r="A600" t="str">
            <v>5895</v>
          </cell>
        </row>
        <row r="601">
          <cell r="A601" t="str">
            <v>5895</v>
          </cell>
        </row>
        <row r="602">
          <cell r="A602" t="str">
            <v>5895</v>
          </cell>
        </row>
        <row r="603">
          <cell r="A603" t="str">
            <v>5895</v>
          </cell>
        </row>
        <row r="604">
          <cell r="A604" t="str">
            <v>5895</v>
          </cell>
        </row>
        <row r="605">
          <cell r="A605" t="str">
            <v>5895</v>
          </cell>
        </row>
        <row r="606">
          <cell r="A606" t="str">
            <v>5895</v>
          </cell>
        </row>
        <row r="607">
          <cell r="A607" t="str">
            <v>5895</v>
          </cell>
        </row>
        <row r="608">
          <cell r="A608" t="str">
            <v>5895</v>
          </cell>
        </row>
        <row r="609">
          <cell r="A609" t="str">
            <v>5895</v>
          </cell>
        </row>
        <row r="610">
          <cell r="A610" t="str">
            <v>5900</v>
          </cell>
        </row>
        <row r="611">
          <cell r="A611" t="str">
            <v>5900</v>
          </cell>
        </row>
        <row r="612">
          <cell r="A612" t="str">
            <v>5900</v>
          </cell>
        </row>
        <row r="613">
          <cell r="A613" t="str">
            <v>5900</v>
          </cell>
        </row>
        <row r="614">
          <cell r="A614" t="str">
            <v>5900</v>
          </cell>
        </row>
        <row r="615">
          <cell r="A615" t="str">
            <v>5900</v>
          </cell>
        </row>
        <row r="616">
          <cell r="A616" t="str">
            <v>5900</v>
          </cell>
        </row>
        <row r="617">
          <cell r="A617" t="str">
            <v>5900</v>
          </cell>
        </row>
        <row r="618">
          <cell r="A618" t="str">
            <v>5900</v>
          </cell>
        </row>
        <row r="619">
          <cell r="A619" t="str">
            <v>5900</v>
          </cell>
        </row>
        <row r="620">
          <cell r="A620" t="str">
            <v>5900</v>
          </cell>
        </row>
        <row r="621">
          <cell r="A621" t="str">
            <v>5900</v>
          </cell>
        </row>
        <row r="622">
          <cell r="A622" t="str">
            <v>5900</v>
          </cell>
        </row>
        <row r="623">
          <cell r="A623" t="str">
            <v>5900</v>
          </cell>
        </row>
        <row r="624">
          <cell r="A624" t="str">
            <v>5930</v>
          </cell>
        </row>
        <row r="625">
          <cell r="A625" t="str">
            <v>5930</v>
          </cell>
        </row>
        <row r="626">
          <cell r="A626" t="str">
            <v>5930</v>
          </cell>
        </row>
        <row r="627">
          <cell r="A627" t="str">
            <v>5930</v>
          </cell>
        </row>
        <row r="628">
          <cell r="A628" t="str">
            <v>5935</v>
          </cell>
        </row>
        <row r="629">
          <cell r="A629" t="str">
            <v>5935</v>
          </cell>
        </row>
        <row r="630">
          <cell r="A630" t="str">
            <v>5935</v>
          </cell>
        </row>
        <row r="631">
          <cell r="A631" t="str">
            <v>5935</v>
          </cell>
        </row>
        <row r="632">
          <cell r="A632" t="str">
            <v>5940</v>
          </cell>
        </row>
        <row r="633">
          <cell r="A633" t="str">
            <v>5940</v>
          </cell>
        </row>
        <row r="634">
          <cell r="A634" t="str">
            <v>5945</v>
          </cell>
        </row>
        <row r="635">
          <cell r="A635" t="str">
            <v>5945</v>
          </cell>
        </row>
        <row r="636">
          <cell r="A636" t="str">
            <v>5945</v>
          </cell>
        </row>
        <row r="637">
          <cell r="A637" t="str">
            <v>5945</v>
          </cell>
        </row>
        <row r="638">
          <cell r="A638" t="str">
            <v>5945</v>
          </cell>
        </row>
        <row r="639">
          <cell r="A639" t="str">
            <v>5945</v>
          </cell>
        </row>
        <row r="640">
          <cell r="A640" t="str">
            <v>5945</v>
          </cell>
        </row>
        <row r="641">
          <cell r="A641" t="str">
            <v>5945</v>
          </cell>
        </row>
        <row r="642">
          <cell r="A642" t="str">
            <v>5945</v>
          </cell>
        </row>
        <row r="643">
          <cell r="A643" t="str">
            <v>5950</v>
          </cell>
        </row>
        <row r="644">
          <cell r="A644" t="str">
            <v>5950</v>
          </cell>
        </row>
        <row r="645">
          <cell r="A645" t="str">
            <v>5950</v>
          </cell>
        </row>
        <row r="646">
          <cell r="A646" t="str">
            <v>5950</v>
          </cell>
        </row>
        <row r="647">
          <cell r="A647" t="str">
            <v>5950</v>
          </cell>
        </row>
        <row r="648">
          <cell r="A648" t="str">
            <v>5950</v>
          </cell>
        </row>
        <row r="649">
          <cell r="A649" t="str">
            <v>5955</v>
          </cell>
        </row>
        <row r="650">
          <cell r="A650" t="str">
            <v>5955</v>
          </cell>
        </row>
        <row r="651">
          <cell r="A651" t="str">
            <v>5955</v>
          </cell>
        </row>
        <row r="652">
          <cell r="A652" t="str">
            <v>5955</v>
          </cell>
        </row>
        <row r="653">
          <cell r="A653" t="str">
            <v>5955</v>
          </cell>
        </row>
        <row r="654">
          <cell r="A654" t="str">
            <v>5955</v>
          </cell>
        </row>
        <row r="655">
          <cell r="A655" t="str">
            <v>5955</v>
          </cell>
        </row>
        <row r="656">
          <cell r="A656" t="str">
            <v>5955</v>
          </cell>
        </row>
        <row r="657">
          <cell r="A657" t="str">
            <v>5955</v>
          </cell>
        </row>
        <row r="658">
          <cell r="A658" t="str">
            <v>5955</v>
          </cell>
        </row>
        <row r="659">
          <cell r="A659" t="str">
            <v>5955</v>
          </cell>
        </row>
        <row r="660">
          <cell r="A660" t="str">
            <v>5955</v>
          </cell>
        </row>
        <row r="661">
          <cell r="A661" t="str">
            <v>5955</v>
          </cell>
        </row>
        <row r="662">
          <cell r="A662" t="str">
            <v>5955</v>
          </cell>
        </row>
        <row r="663">
          <cell r="A663" t="str">
            <v>5955</v>
          </cell>
        </row>
        <row r="664">
          <cell r="A664" t="str">
            <v>5955</v>
          </cell>
        </row>
        <row r="665">
          <cell r="A665" t="str">
            <v>5955</v>
          </cell>
        </row>
        <row r="666">
          <cell r="A666" t="str">
            <v>5955</v>
          </cell>
        </row>
        <row r="667">
          <cell r="A667" t="str">
            <v>5960</v>
          </cell>
        </row>
        <row r="668">
          <cell r="A668" t="str">
            <v>5960</v>
          </cell>
        </row>
        <row r="669">
          <cell r="A669" t="str">
            <v>5960</v>
          </cell>
        </row>
        <row r="670">
          <cell r="A670" t="str">
            <v>5960</v>
          </cell>
        </row>
        <row r="671">
          <cell r="A671" t="str">
            <v>5960</v>
          </cell>
        </row>
        <row r="672">
          <cell r="A672" t="str">
            <v>5960</v>
          </cell>
        </row>
        <row r="673">
          <cell r="A673" t="str">
            <v>5965</v>
          </cell>
        </row>
        <row r="674">
          <cell r="A674" t="str">
            <v>5965</v>
          </cell>
        </row>
        <row r="675">
          <cell r="A675" t="str">
            <v>5970</v>
          </cell>
        </row>
        <row r="676">
          <cell r="A676" t="str">
            <v>5970</v>
          </cell>
        </row>
        <row r="677">
          <cell r="A677" t="str">
            <v>5975</v>
          </cell>
        </row>
        <row r="678">
          <cell r="A678" t="str">
            <v>5975</v>
          </cell>
        </row>
        <row r="679">
          <cell r="A679" t="str">
            <v>5985</v>
          </cell>
        </row>
        <row r="680">
          <cell r="A680" t="str">
            <v>5985</v>
          </cell>
        </row>
        <row r="681">
          <cell r="A681" t="str">
            <v>5985</v>
          </cell>
        </row>
        <row r="682">
          <cell r="A682" t="str">
            <v>5985</v>
          </cell>
        </row>
        <row r="683">
          <cell r="A683" t="str">
            <v>5985</v>
          </cell>
        </row>
        <row r="684">
          <cell r="A684" t="str">
            <v>6005</v>
          </cell>
        </row>
        <row r="685">
          <cell r="A685" t="str">
            <v>6005</v>
          </cell>
        </row>
        <row r="686">
          <cell r="A686" t="str">
            <v>6010</v>
          </cell>
        </row>
        <row r="687">
          <cell r="A687" t="str">
            <v>6010</v>
          </cell>
        </row>
        <row r="688">
          <cell r="A688" t="str">
            <v>6015</v>
          </cell>
        </row>
        <row r="689">
          <cell r="A689" t="str">
            <v>6015</v>
          </cell>
        </row>
        <row r="690">
          <cell r="A690" t="str">
            <v>6020</v>
          </cell>
        </row>
        <row r="691">
          <cell r="A691" t="str">
            <v>6025</v>
          </cell>
        </row>
        <row r="692">
          <cell r="A692" t="str">
            <v>6025</v>
          </cell>
        </row>
        <row r="693">
          <cell r="A693" t="str">
            <v>6025</v>
          </cell>
        </row>
        <row r="694">
          <cell r="A694" t="str">
            <v>6035</v>
          </cell>
        </row>
        <row r="695">
          <cell r="A695" t="str">
            <v>6035</v>
          </cell>
        </row>
        <row r="696">
          <cell r="A696" t="str">
            <v>6040</v>
          </cell>
        </row>
        <row r="697">
          <cell r="A697" t="str">
            <v>6040</v>
          </cell>
        </row>
        <row r="698">
          <cell r="A698" t="str">
            <v>6045</v>
          </cell>
        </row>
        <row r="699">
          <cell r="A699" t="str">
            <v>6045</v>
          </cell>
        </row>
        <row r="700">
          <cell r="A700" t="str">
            <v>6050</v>
          </cell>
        </row>
        <row r="701">
          <cell r="A701" t="str">
            <v>6050</v>
          </cell>
        </row>
        <row r="702">
          <cell r="A702" t="str">
            <v>6065</v>
          </cell>
        </row>
        <row r="703">
          <cell r="A703" t="str">
            <v>6065</v>
          </cell>
        </row>
        <row r="704">
          <cell r="A704" t="str">
            <v>6090</v>
          </cell>
        </row>
        <row r="705">
          <cell r="A705" t="str">
            <v>6090</v>
          </cell>
        </row>
        <row r="706">
          <cell r="A706" t="str">
            <v>6090</v>
          </cell>
        </row>
        <row r="707">
          <cell r="A707" t="str">
            <v>6105</v>
          </cell>
        </row>
        <row r="708">
          <cell r="A708" t="str">
            <v>6105</v>
          </cell>
        </row>
        <row r="709">
          <cell r="A709" t="str">
            <v>6110</v>
          </cell>
        </row>
        <row r="710">
          <cell r="A710" t="str">
            <v>6110</v>
          </cell>
        </row>
        <row r="711">
          <cell r="A711" t="str">
            <v>6115</v>
          </cell>
        </row>
        <row r="712">
          <cell r="A712" t="str">
            <v>6115</v>
          </cell>
        </row>
        <row r="713">
          <cell r="A713" t="str">
            <v>6120</v>
          </cell>
        </row>
        <row r="714">
          <cell r="A714" t="str">
            <v>6120</v>
          </cell>
        </row>
        <row r="715">
          <cell r="A715" t="str">
            <v>6125</v>
          </cell>
        </row>
        <row r="716">
          <cell r="A716" t="str">
            <v>6125</v>
          </cell>
        </row>
        <row r="717">
          <cell r="A717" t="str">
            <v>6130</v>
          </cell>
        </row>
        <row r="718">
          <cell r="A718" t="str">
            <v>6130</v>
          </cell>
        </row>
        <row r="719">
          <cell r="A719" t="str">
            <v>6135</v>
          </cell>
        </row>
        <row r="720">
          <cell r="A720" t="str">
            <v>6135</v>
          </cell>
        </row>
        <row r="721">
          <cell r="A721" t="str">
            <v>6140</v>
          </cell>
        </row>
        <row r="722">
          <cell r="A722" t="str">
            <v>6140</v>
          </cell>
        </row>
        <row r="723">
          <cell r="A723" t="str">
            <v>6145</v>
          </cell>
        </row>
        <row r="724">
          <cell r="A724" t="str">
            <v>6150</v>
          </cell>
        </row>
        <row r="725">
          <cell r="A725" t="str">
            <v>6155</v>
          </cell>
        </row>
        <row r="726">
          <cell r="A726" t="str">
            <v>6155</v>
          </cell>
        </row>
        <row r="727">
          <cell r="A727" t="str">
            <v>6160</v>
          </cell>
        </row>
        <row r="728">
          <cell r="A728" t="str">
            <v>6160</v>
          </cell>
        </row>
        <row r="729">
          <cell r="A729" t="str">
            <v>6160</v>
          </cell>
        </row>
        <row r="730">
          <cell r="A730" t="str">
            <v>6160</v>
          </cell>
        </row>
        <row r="731">
          <cell r="A731" t="str">
            <v>6160</v>
          </cell>
        </row>
        <row r="732">
          <cell r="A732" t="str">
            <v>6160</v>
          </cell>
        </row>
        <row r="733">
          <cell r="A733" t="str">
            <v>6160</v>
          </cell>
        </row>
        <row r="734">
          <cell r="A734" t="str">
            <v>6160</v>
          </cell>
        </row>
        <row r="735">
          <cell r="A735" t="str">
            <v>6165</v>
          </cell>
        </row>
        <row r="736">
          <cell r="A736" t="str">
            <v>6165</v>
          </cell>
        </row>
        <row r="737">
          <cell r="A737" t="str">
            <v>6165</v>
          </cell>
        </row>
        <row r="738">
          <cell r="A738" t="str">
            <v>6185</v>
          </cell>
        </row>
        <row r="739">
          <cell r="A739" t="str">
            <v>6185</v>
          </cell>
        </row>
        <row r="740">
          <cell r="A740" t="str">
            <v>6185</v>
          </cell>
        </row>
        <row r="741">
          <cell r="A741" t="str">
            <v>6185</v>
          </cell>
        </row>
        <row r="742">
          <cell r="A742" t="str">
            <v>6185</v>
          </cell>
        </row>
        <row r="743">
          <cell r="A743" t="str">
            <v>6185</v>
          </cell>
        </row>
        <row r="744">
          <cell r="A744" t="str">
            <v>6200</v>
          </cell>
        </row>
        <row r="745">
          <cell r="A745" t="str">
            <v>6200</v>
          </cell>
        </row>
        <row r="746">
          <cell r="A746" t="str">
            <v>6200</v>
          </cell>
        </row>
        <row r="747">
          <cell r="A747" t="str">
            <v>6200</v>
          </cell>
        </row>
        <row r="748">
          <cell r="A748" t="str">
            <v>6200</v>
          </cell>
        </row>
        <row r="749">
          <cell r="A749" t="str">
            <v>6200</v>
          </cell>
        </row>
        <row r="750">
          <cell r="A750" t="str">
            <v>6200</v>
          </cell>
        </row>
        <row r="751">
          <cell r="A751" t="str">
            <v>6200</v>
          </cell>
        </row>
        <row r="752">
          <cell r="A752" t="str">
            <v>6215</v>
          </cell>
        </row>
        <row r="753">
          <cell r="A753" t="str">
            <v>6220</v>
          </cell>
        </row>
        <row r="754">
          <cell r="A754" t="str">
            <v>6225</v>
          </cell>
        </row>
        <row r="755">
          <cell r="A755" t="str">
            <v>6225</v>
          </cell>
        </row>
        <row r="756">
          <cell r="A756" t="str">
            <v>6230</v>
          </cell>
        </row>
        <row r="757">
          <cell r="A757" t="str">
            <v>6230</v>
          </cell>
        </row>
        <row r="758">
          <cell r="A758" t="str">
            <v>6255</v>
          </cell>
        </row>
        <row r="759">
          <cell r="A759" t="str">
            <v>6255</v>
          </cell>
        </row>
        <row r="760">
          <cell r="A760" t="str">
            <v>6255</v>
          </cell>
        </row>
        <row r="761">
          <cell r="A761" t="str">
            <v>6255</v>
          </cell>
        </row>
        <row r="762">
          <cell r="A762" t="str">
            <v>6255</v>
          </cell>
        </row>
        <row r="763">
          <cell r="A763" t="str">
            <v>6255</v>
          </cell>
        </row>
        <row r="764">
          <cell r="A764" t="str">
            <v>6255</v>
          </cell>
        </row>
        <row r="765">
          <cell r="A765" t="str">
            <v>6255</v>
          </cell>
        </row>
        <row r="766">
          <cell r="A766" t="str">
            <v>6255</v>
          </cell>
        </row>
        <row r="767">
          <cell r="A767" t="str">
            <v>6255</v>
          </cell>
        </row>
        <row r="768">
          <cell r="A768" t="str">
            <v>6255</v>
          </cell>
        </row>
        <row r="769">
          <cell r="A769" t="str">
            <v>6255</v>
          </cell>
        </row>
        <row r="770">
          <cell r="A770" t="str">
            <v>6255</v>
          </cell>
        </row>
        <row r="771">
          <cell r="A771" t="str">
            <v>6255</v>
          </cell>
        </row>
        <row r="772">
          <cell r="A772" t="str">
            <v>6255</v>
          </cell>
        </row>
        <row r="773">
          <cell r="A773" t="str">
            <v>6255</v>
          </cell>
        </row>
        <row r="774">
          <cell r="A774" t="str">
            <v>6255</v>
          </cell>
        </row>
        <row r="775">
          <cell r="A775" t="str">
            <v>6255</v>
          </cell>
        </row>
        <row r="776">
          <cell r="A776" t="str">
            <v>6255</v>
          </cell>
        </row>
        <row r="777">
          <cell r="A777" t="str">
            <v>6255</v>
          </cell>
        </row>
        <row r="778">
          <cell r="A778" t="str">
            <v>6255</v>
          </cell>
        </row>
        <row r="779">
          <cell r="A779" t="str">
            <v>6260</v>
          </cell>
        </row>
        <row r="780">
          <cell r="A780" t="str">
            <v>6260</v>
          </cell>
        </row>
        <row r="781">
          <cell r="A781" t="str">
            <v>6260</v>
          </cell>
        </row>
        <row r="782">
          <cell r="A782" t="str">
            <v>6260</v>
          </cell>
        </row>
        <row r="783">
          <cell r="A783" t="str">
            <v>6260</v>
          </cell>
        </row>
        <row r="784">
          <cell r="A784" t="str">
            <v>6260</v>
          </cell>
        </row>
        <row r="785">
          <cell r="A785" t="str">
            <v>6260</v>
          </cell>
        </row>
        <row r="786">
          <cell r="A786" t="str">
            <v>6260</v>
          </cell>
        </row>
        <row r="787">
          <cell r="A787" t="str">
            <v>6260</v>
          </cell>
        </row>
        <row r="788">
          <cell r="A788" t="str">
            <v>6260</v>
          </cell>
        </row>
        <row r="789">
          <cell r="A789" t="str">
            <v>6260</v>
          </cell>
        </row>
        <row r="790">
          <cell r="A790" t="str">
            <v>6260</v>
          </cell>
        </row>
        <row r="791">
          <cell r="A791" t="str">
            <v>6260</v>
          </cell>
        </row>
        <row r="792">
          <cell r="A792" t="str">
            <v>6270</v>
          </cell>
        </row>
        <row r="793">
          <cell r="A793" t="str">
            <v>6270</v>
          </cell>
        </row>
        <row r="794">
          <cell r="A794" t="str">
            <v>6270</v>
          </cell>
        </row>
        <row r="795">
          <cell r="A795" t="str">
            <v>6285</v>
          </cell>
        </row>
        <row r="796">
          <cell r="A796" t="str">
            <v>6285</v>
          </cell>
        </row>
        <row r="797">
          <cell r="A797" t="str">
            <v>6285</v>
          </cell>
        </row>
        <row r="798">
          <cell r="A798" t="str">
            <v>6285</v>
          </cell>
        </row>
        <row r="799">
          <cell r="A799" t="str">
            <v>6285</v>
          </cell>
        </row>
        <row r="800">
          <cell r="A800" t="str">
            <v>6285</v>
          </cell>
        </row>
        <row r="801">
          <cell r="A801" t="str">
            <v>6285</v>
          </cell>
        </row>
        <row r="802">
          <cell r="A802" t="str">
            <v>6285</v>
          </cell>
        </row>
        <row r="803">
          <cell r="A803" t="str">
            <v>6285</v>
          </cell>
        </row>
        <row r="804">
          <cell r="A804" t="str">
            <v>6285</v>
          </cell>
        </row>
        <row r="805">
          <cell r="A805" t="str">
            <v>6285</v>
          </cell>
        </row>
        <row r="806">
          <cell r="A806" t="str">
            <v>6285</v>
          </cell>
        </row>
        <row r="807">
          <cell r="A807" t="str">
            <v>6285</v>
          </cell>
        </row>
        <row r="808">
          <cell r="A808" t="str">
            <v>6285</v>
          </cell>
        </row>
        <row r="809">
          <cell r="A809" t="str">
            <v>6285</v>
          </cell>
        </row>
        <row r="810">
          <cell r="A810" t="str">
            <v>6285</v>
          </cell>
        </row>
        <row r="811">
          <cell r="A811" t="str">
            <v>6285</v>
          </cell>
        </row>
        <row r="812">
          <cell r="A812" t="str">
            <v>6285</v>
          </cell>
        </row>
        <row r="813">
          <cell r="A813" t="str">
            <v>6290</v>
          </cell>
        </row>
        <row r="814">
          <cell r="A814" t="str">
            <v>6290</v>
          </cell>
        </row>
        <row r="815">
          <cell r="A815" t="str">
            <v>6290</v>
          </cell>
        </row>
        <row r="816">
          <cell r="A816" t="str">
            <v>6290</v>
          </cell>
        </row>
        <row r="817">
          <cell r="A817" t="str">
            <v>6290</v>
          </cell>
        </row>
        <row r="818">
          <cell r="A818" t="str">
            <v>6290</v>
          </cell>
        </row>
        <row r="819">
          <cell r="A819" t="str">
            <v>6290</v>
          </cell>
        </row>
        <row r="820">
          <cell r="A820" t="str">
            <v>6290</v>
          </cell>
        </row>
        <row r="821">
          <cell r="A821" t="str">
            <v>6290</v>
          </cell>
        </row>
        <row r="822">
          <cell r="A822" t="str">
            <v>6290</v>
          </cell>
        </row>
        <row r="823">
          <cell r="A823" t="str">
            <v>6290</v>
          </cell>
        </row>
        <row r="824">
          <cell r="A824" t="str">
            <v>6295</v>
          </cell>
        </row>
        <row r="825">
          <cell r="A825" t="str">
            <v>6295</v>
          </cell>
        </row>
        <row r="826">
          <cell r="A826" t="str">
            <v>6295</v>
          </cell>
        </row>
        <row r="827">
          <cell r="A827" t="str">
            <v>6295</v>
          </cell>
        </row>
        <row r="828">
          <cell r="A828" t="str">
            <v>6295</v>
          </cell>
        </row>
        <row r="829">
          <cell r="A829" t="str">
            <v>6295</v>
          </cell>
        </row>
        <row r="830">
          <cell r="A830" t="str">
            <v>6295</v>
          </cell>
        </row>
        <row r="831">
          <cell r="A831" t="str">
            <v>6300</v>
          </cell>
        </row>
        <row r="832">
          <cell r="A832" t="str">
            <v>6300</v>
          </cell>
        </row>
        <row r="833">
          <cell r="A833" t="str">
            <v>6300</v>
          </cell>
        </row>
        <row r="834">
          <cell r="A834" t="str">
            <v>6300</v>
          </cell>
        </row>
        <row r="835">
          <cell r="A835" t="str">
            <v>6300</v>
          </cell>
        </row>
        <row r="836">
          <cell r="A836" t="str">
            <v>6300</v>
          </cell>
        </row>
        <row r="837">
          <cell r="A837" t="str">
            <v>6300</v>
          </cell>
        </row>
        <row r="838">
          <cell r="A838" t="str">
            <v>6300</v>
          </cell>
        </row>
        <row r="839">
          <cell r="A839" t="str">
            <v>6305</v>
          </cell>
        </row>
        <row r="840">
          <cell r="A840" t="str">
            <v>6305</v>
          </cell>
        </row>
        <row r="841">
          <cell r="A841" t="str">
            <v>6305</v>
          </cell>
        </row>
        <row r="842">
          <cell r="A842" t="str">
            <v>6305</v>
          </cell>
        </row>
        <row r="843">
          <cell r="A843" t="str">
            <v>6305</v>
          </cell>
        </row>
        <row r="844">
          <cell r="A844" t="str">
            <v>6305</v>
          </cell>
        </row>
        <row r="845">
          <cell r="A845" t="str">
            <v>6305</v>
          </cell>
        </row>
        <row r="846">
          <cell r="A846" t="str">
            <v>6305</v>
          </cell>
        </row>
        <row r="847">
          <cell r="A847" t="str">
            <v>6305</v>
          </cell>
        </row>
        <row r="848">
          <cell r="A848" t="str">
            <v>6305</v>
          </cell>
        </row>
        <row r="849">
          <cell r="A849" t="str">
            <v>6305</v>
          </cell>
        </row>
        <row r="850">
          <cell r="A850" t="str">
            <v>6305</v>
          </cell>
        </row>
        <row r="851">
          <cell r="A851" t="str">
            <v>6305</v>
          </cell>
        </row>
        <row r="852">
          <cell r="A852" t="str">
            <v>6305</v>
          </cell>
        </row>
        <row r="853">
          <cell r="A853" t="str">
            <v>6305</v>
          </cell>
        </row>
        <row r="854">
          <cell r="A854" t="str">
            <v>6305</v>
          </cell>
        </row>
        <row r="855">
          <cell r="A855" t="str">
            <v>6305</v>
          </cell>
        </row>
        <row r="856">
          <cell r="A856" t="str">
            <v>6305</v>
          </cell>
        </row>
        <row r="857">
          <cell r="A857" t="str">
            <v>6305</v>
          </cell>
        </row>
        <row r="858">
          <cell r="A858" t="str">
            <v>6310</v>
          </cell>
        </row>
        <row r="859">
          <cell r="A859" t="str">
            <v>6310</v>
          </cell>
        </row>
        <row r="860">
          <cell r="A860" t="str">
            <v>6310</v>
          </cell>
        </row>
        <row r="861">
          <cell r="A861" t="str">
            <v>6310</v>
          </cell>
        </row>
        <row r="862">
          <cell r="A862" t="str">
            <v>6310</v>
          </cell>
        </row>
        <row r="863">
          <cell r="A863" t="str">
            <v>6310</v>
          </cell>
        </row>
        <row r="864">
          <cell r="A864" t="str">
            <v>6310</v>
          </cell>
        </row>
        <row r="865">
          <cell r="A865" t="str">
            <v>6310</v>
          </cell>
        </row>
        <row r="866">
          <cell r="A866" t="str">
            <v>6310</v>
          </cell>
        </row>
        <row r="867">
          <cell r="A867" t="str">
            <v>6310</v>
          </cell>
        </row>
        <row r="868">
          <cell r="A868" t="str">
            <v>6310</v>
          </cell>
        </row>
        <row r="869">
          <cell r="A869" t="str">
            <v>6310</v>
          </cell>
        </row>
        <row r="870">
          <cell r="A870" t="str">
            <v>6310</v>
          </cell>
        </row>
        <row r="871">
          <cell r="A871" t="str">
            <v>6310</v>
          </cell>
        </row>
        <row r="872">
          <cell r="A872" t="str">
            <v>6310</v>
          </cell>
        </row>
        <row r="873">
          <cell r="A873" t="str">
            <v>6310</v>
          </cell>
        </row>
        <row r="874">
          <cell r="A874" t="str">
            <v>6310</v>
          </cell>
        </row>
        <row r="875">
          <cell r="A875" t="str">
            <v>6320</v>
          </cell>
        </row>
        <row r="876">
          <cell r="A876" t="str">
            <v>6320</v>
          </cell>
        </row>
        <row r="877">
          <cell r="A877" t="str">
            <v>6325</v>
          </cell>
        </row>
        <row r="878">
          <cell r="A878" t="str">
            <v>6325</v>
          </cell>
        </row>
        <row r="879">
          <cell r="A879" t="str">
            <v>6325</v>
          </cell>
        </row>
        <row r="880">
          <cell r="A880" t="str">
            <v>6325</v>
          </cell>
        </row>
        <row r="881">
          <cell r="A881" t="str">
            <v>6330</v>
          </cell>
        </row>
        <row r="882">
          <cell r="A882" t="str">
            <v>6330</v>
          </cell>
        </row>
        <row r="883">
          <cell r="A883" t="str">
            <v>6330</v>
          </cell>
        </row>
        <row r="884">
          <cell r="A884" t="str">
            <v>6335</v>
          </cell>
        </row>
        <row r="885">
          <cell r="A885" t="str">
            <v>6335</v>
          </cell>
        </row>
        <row r="886">
          <cell r="A886" t="str">
            <v>6335</v>
          </cell>
        </row>
        <row r="887">
          <cell r="A887" t="str">
            <v>6340</v>
          </cell>
        </row>
        <row r="888">
          <cell r="A888" t="str">
            <v>6340</v>
          </cell>
        </row>
        <row r="889">
          <cell r="A889" t="str">
            <v>6345</v>
          </cell>
        </row>
        <row r="890">
          <cell r="A890" t="str">
            <v>6345</v>
          </cell>
        </row>
        <row r="891">
          <cell r="A891" t="str">
            <v>6345</v>
          </cell>
        </row>
        <row r="892">
          <cell r="A892" t="str">
            <v>6345</v>
          </cell>
        </row>
        <row r="893">
          <cell r="A893" t="str">
            <v>6355</v>
          </cell>
        </row>
        <row r="894">
          <cell r="A894" t="str">
            <v>6360</v>
          </cell>
        </row>
        <row r="895">
          <cell r="A895" t="str">
            <v>6360</v>
          </cell>
        </row>
        <row r="896">
          <cell r="A896" t="str">
            <v>6360</v>
          </cell>
        </row>
        <row r="897">
          <cell r="A897" t="str">
            <v>6360</v>
          </cell>
        </row>
        <row r="898">
          <cell r="A898" t="str">
            <v>6360</v>
          </cell>
        </row>
        <row r="899">
          <cell r="A899" t="str">
            <v>6360</v>
          </cell>
        </row>
        <row r="900">
          <cell r="A900" t="str">
            <v>6360</v>
          </cell>
        </row>
        <row r="901">
          <cell r="A901" t="str">
            <v>6360</v>
          </cell>
        </row>
        <row r="902">
          <cell r="A902" t="str">
            <v>6360</v>
          </cell>
        </row>
        <row r="903">
          <cell r="A903" t="str">
            <v>6370</v>
          </cell>
        </row>
        <row r="904">
          <cell r="A904" t="str">
            <v>6385</v>
          </cell>
        </row>
        <row r="905">
          <cell r="A905" t="str">
            <v>6385</v>
          </cell>
        </row>
        <row r="906">
          <cell r="A906" t="str">
            <v>6385</v>
          </cell>
        </row>
        <row r="907">
          <cell r="A907" t="str">
            <v>6385</v>
          </cell>
        </row>
        <row r="908">
          <cell r="A908" t="str">
            <v>6390</v>
          </cell>
        </row>
        <row r="909">
          <cell r="A909" t="str">
            <v>6400</v>
          </cell>
        </row>
        <row r="910">
          <cell r="A910" t="str">
            <v>6400</v>
          </cell>
        </row>
        <row r="911">
          <cell r="A911" t="str">
            <v>6400</v>
          </cell>
        </row>
        <row r="912">
          <cell r="A912" t="str">
            <v>6410</v>
          </cell>
        </row>
        <row r="913">
          <cell r="A913" t="str">
            <v>6410</v>
          </cell>
        </row>
        <row r="914">
          <cell r="A914" t="str">
            <v>6410</v>
          </cell>
        </row>
        <row r="915">
          <cell r="A915" t="str">
            <v>6410</v>
          </cell>
        </row>
        <row r="916">
          <cell r="A916" t="str">
            <v>6445</v>
          </cell>
        </row>
        <row r="917">
          <cell r="A917" t="str">
            <v>6445</v>
          </cell>
        </row>
        <row r="918">
          <cell r="A918" t="str">
            <v>6445</v>
          </cell>
        </row>
        <row r="919">
          <cell r="A919" t="str">
            <v>6445</v>
          </cell>
        </row>
        <row r="920">
          <cell r="A920" t="str">
            <v>6445</v>
          </cell>
        </row>
        <row r="921">
          <cell r="A921" t="str">
            <v>6445</v>
          </cell>
        </row>
        <row r="922">
          <cell r="A922" t="str">
            <v>6445</v>
          </cell>
        </row>
        <row r="923">
          <cell r="A923" t="str">
            <v>6445</v>
          </cell>
        </row>
        <row r="924">
          <cell r="A924" t="str">
            <v>6445</v>
          </cell>
        </row>
        <row r="925">
          <cell r="A925" t="str">
            <v>6445</v>
          </cell>
        </row>
        <row r="926">
          <cell r="A926" t="str">
            <v>6445</v>
          </cell>
        </row>
        <row r="927">
          <cell r="A927" t="str">
            <v>6445</v>
          </cell>
        </row>
        <row r="928">
          <cell r="A928" t="str">
            <v>6445</v>
          </cell>
        </row>
        <row r="929">
          <cell r="A929" t="str">
            <v>6445</v>
          </cell>
        </row>
        <row r="930">
          <cell r="A930" t="str">
            <v>6445</v>
          </cell>
        </row>
        <row r="931">
          <cell r="A931" t="str">
            <v>6445</v>
          </cell>
        </row>
        <row r="932">
          <cell r="A932" t="str">
            <v>6445</v>
          </cell>
        </row>
        <row r="933">
          <cell r="A933" t="str">
            <v>6445</v>
          </cell>
        </row>
        <row r="934">
          <cell r="A934" t="str">
            <v>6445</v>
          </cell>
        </row>
        <row r="935">
          <cell r="A935" t="str">
            <v>6445</v>
          </cell>
        </row>
        <row r="936">
          <cell r="A936" t="str">
            <v>6445</v>
          </cell>
        </row>
        <row r="937">
          <cell r="A937" t="str">
            <v>6445</v>
          </cell>
        </row>
        <row r="938">
          <cell r="A938" t="str">
            <v>6445</v>
          </cell>
        </row>
        <row r="939">
          <cell r="A939" t="str">
            <v>6445</v>
          </cell>
        </row>
        <row r="940">
          <cell r="A940" t="str">
            <v>6455</v>
          </cell>
        </row>
        <row r="941">
          <cell r="A941" t="str">
            <v>6455</v>
          </cell>
        </row>
        <row r="942">
          <cell r="A942" t="str">
            <v>6455</v>
          </cell>
        </row>
        <row r="943">
          <cell r="A943" t="str">
            <v>6455</v>
          </cell>
        </row>
        <row r="944">
          <cell r="A944" t="str">
            <v>6455</v>
          </cell>
        </row>
        <row r="945">
          <cell r="A945" t="str">
            <v>6455</v>
          </cell>
        </row>
        <row r="946">
          <cell r="A946" t="str">
            <v>6455</v>
          </cell>
        </row>
        <row r="947">
          <cell r="A947" t="str">
            <v>6455</v>
          </cell>
        </row>
        <row r="948">
          <cell r="A948" t="str">
            <v>6455</v>
          </cell>
        </row>
        <row r="949">
          <cell r="A949" t="str">
            <v>6455</v>
          </cell>
        </row>
        <row r="950">
          <cell r="A950" t="str">
            <v>6455</v>
          </cell>
        </row>
        <row r="951">
          <cell r="A951" t="str">
            <v>6455</v>
          </cell>
        </row>
        <row r="952">
          <cell r="A952" t="str">
            <v>6455</v>
          </cell>
        </row>
        <row r="953">
          <cell r="A953" t="str">
            <v>6455</v>
          </cell>
        </row>
        <row r="954">
          <cell r="A954" t="str">
            <v>6455</v>
          </cell>
        </row>
        <row r="955">
          <cell r="A955" t="str">
            <v>6455</v>
          </cell>
        </row>
        <row r="956">
          <cell r="A956" t="str">
            <v>6455</v>
          </cell>
        </row>
        <row r="957">
          <cell r="A957" t="str">
            <v>6455</v>
          </cell>
        </row>
        <row r="958">
          <cell r="A958" t="str">
            <v>6460</v>
          </cell>
        </row>
        <row r="959">
          <cell r="A959" t="str">
            <v>6460</v>
          </cell>
        </row>
        <row r="960">
          <cell r="A960" t="str">
            <v>6460</v>
          </cell>
        </row>
        <row r="961">
          <cell r="A961" t="str">
            <v>6460</v>
          </cell>
        </row>
        <row r="962">
          <cell r="A962" t="str">
            <v>6460</v>
          </cell>
        </row>
        <row r="963">
          <cell r="A963" t="str">
            <v>6460</v>
          </cell>
        </row>
        <row r="964">
          <cell r="A964" t="str">
            <v>6460</v>
          </cell>
        </row>
        <row r="965">
          <cell r="A965" t="str">
            <v>6460</v>
          </cell>
        </row>
        <row r="966">
          <cell r="A966" t="str">
            <v>6460</v>
          </cell>
        </row>
        <row r="967">
          <cell r="A967" t="str">
            <v>6460</v>
          </cell>
        </row>
        <row r="968">
          <cell r="A968" t="str">
            <v>6460</v>
          </cell>
        </row>
        <row r="969">
          <cell r="A969" t="str">
            <v>6460</v>
          </cell>
        </row>
        <row r="970">
          <cell r="A970" t="str">
            <v>6460</v>
          </cell>
        </row>
        <row r="971">
          <cell r="A971" t="str">
            <v>6460</v>
          </cell>
        </row>
        <row r="972">
          <cell r="A972" t="str">
            <v>6460</v>
          </cell>
        </row>
        <row r="973">
          <cell r="A973" t="str">
            <v>6460</v>
          </cell>
        </row>
        <row r="974">
          <cell r="A974" t="str">
            <v>6460</v>
          </cell>
        </row>
        <row r="975">
          <cell r="A975" t="str">
            <v>6460</v>
          </cell>
        </row>
        <row r="976">
          <cell r="A976" t="str">
            <v>6460</v>
          </cell>
        </row>
        <row r="977">
          <cell r="A977" t="str">
            <v>6460</v>
          </cell>
        </row>
        <row r="978">
          <cell r="A978" t="str">
            <v>6460</v>
          </cell>
        </row>
        <row r="979">
          <cell r="A979" t="str">
            <v>6485</v>
          </cell>
        </row>
        <row r="980">
          <cell r="A980" t="str">
            <v>6485</v>
          </cell>
        </row>
        <row r="981">
          <cell r="A981" t="str">
            <v>6485</v>
          </cell>
        </row>
        <row r="982">
          <cell r="A982" t="str">
            <v>6485</v>
          </cell>
        </row>
        <row r="983">
          <cell r="A983" t="str">
            <v>6485</v>
          </cell>
        </row>
        <row r="984">
          <cell r="A984" t="str">
            <v>6485</v>
          </cell>
        </row>
        <row r="985">
          <cell r="A985" t="str">
            <v>6485</v>
          </cell>
        </row>
        <row r="986">
          <cell r="A986" t="str">
            <v>6485</v>
          </cell>
        </row>
        <row r="987">
          <cell r="A987" t="str">
            <v>6485</v>
          </cell>
        </row>
        <row r="988">
          <cell r="A988" t="str">
            <v>6485</v>
          </cell>
        </row>
        <row r="989">
          <cell r="A989" t="str">
            <v>6485</v>
          </cell>
        </row>
        <row r="990">
          <cell r="A990" t="str">
            <v>6485</v>
          </cell>
        </row>
        <row r="991">
          <cell r="A991" t="str">
            <v>6485</v>
          </cell>
        </row>
        <row r="992">
          <cell r="A992" t="str">
            <v>6485</v>
          </cell>
        </row>
        <row r="993">
          <cell r="A993" t="str">
            <v>6485</v>
          </cell>
        </row>
        <row r="994">
          <cell r="A994" t="str">
            <v>6485</v>
          </cell>
        </row>
        <row r="995">
          <cell r="A995" t="str">
            <v>6485</v>
          </cell>
        </row>
        <row r="996">
          <cell r="A996" t="str">
            <v>6485</v>
          </cell>
        </row>
        <row r="997">
          <cell r="A997" t="str">
            <v>6485</v>
          </cell>
        </row>
        <row r="998">
          <cell r="A998" t="str">
            <v>6505</v>
          </cell>
        </row>
        <row r="999">
          <cell r="A999" t="str">
            <v>6505</v>
          </cell>
        </row>
        <row r="1000">
          <cell r="A1000" t="str">
            <v>6505</v>
          </cell>
        </row>
        <row r="1001">
          <cell r="A1001" t="str">
            <v>6510</v>
          </cell>
        </row>
        <row r="1002">
          <cell r="A1002" t="str">
            <v>6510</v>
          </cell>
        </row>
        <row r="1003">
          <cell r="A1003" t="str">
            <v>6510</v>
          </cell>
        </row>
        <row r="1004">
          <cell r="A1004" t="str">
            <v>6510</v>
          </cell>
        </row>
        <row r="1005">
          <cell r="A1005" t="str">
            <v>6510</v>
          </cell>
        </row>
        <row r="1006">
          <cell r="A1006" t="str">
            <v>6510</v>
          </cell>
        </row>
        <row r="1007">
          <cell r="A1007" t="str">
            <v>6510</v>
          </cell>
        </row>
        <row r="1008">
          <cell r="A1008" t="str">
            <v>6510</v>
          </cell>
        </row>
        <row r="1009">
          <cell r="A1009" t="str">
            <v>6510</v>
          </cell>
        </row>
        <row r="1010">
          <cell r="A1010" t="str">
            <v>6510</v>
          </cell>
        </row>
        <row r="1011">
          <cell r="A1011" t="str">
            <v>6510</v>
          </cell>
        </row>
        <row r="1012">
          <cell r="A1012" t="str">
            <v>6510</v>
          </cell>
        </row>
        <row r="1013">
          <cell r="A1013" t="str">
            <v>6510</v>
          </cell>
        </row>
        <row r="1014">
          <cell r="A1014" t="str">
            <v>6510</v>
          </cell>
        </row>
        <row r="1015">
          <cell r="A1015" t="str">
            <v>6510</v>
          </cell>
        </row>
        <row r="1016">
          <cell r="A1016" t="str">
            <v>6510</v>
          </cell>
        </row>
        <row r="1017">
          <cell r="A1017" t="str">
            <v>6510</v>
          </cell>
        </row>
        <row r="1018">
          <cell r="A1018" t="str">
            <v>6510</v>
          </cell>
        </row>
        <row r="1019">
          <cell r="A1019" t="str">
            <v>6510</v>
          </cell>
        </row>
        <row r="1020">
          <cell r="A1020" t="str">
            <v>6510</v>
          </cell>
        </row>
        <row r="1021">
          <cell r="A1021" t="str">
            <v>6520</v>
          </cell>
        </row>
        <row r="1022">
          <cell r="A1022" t="str">
            <v>6520</v>
          </cell>
        </row>
        <row r="1023">
          <cell r="A1023" t="str">
            <v>6520</v>
          </cell>
        </row>
        <row r="1024">
          <cell r="A1024" t="str">
            <v>6520</v>
          </cell>
        </row>
        <row r="1025">
          <cell r="A1025" t="str">
            <v>6520</v>
          </cell>
        </row>
        <row r="1026">
          <cell r="A1026" t="str">
            <v>6520</v>
          </cell>
        </row>
        <row r="1027">
          <cell r="A1027" t="str">
            <v>6520</v>
          </cell>
        </row>
        <row r="1028">
          <cell r="A1028" t="str">
            <v>6520</v>
          </cell>
        </row>
        <row r="1029">
          <cell r="A1029" t="str">
            <v>6520</v>
          </cell>
        </row>
        <row r="1030">
          <cell r="A1030" t="str">
            <v>6520</v>
          </cell>
        </row>
        <row r="1031">
          <cell r="A1031" t="str">
            <v>6520</v>
          </cell>
        </row>
        <row r="1032">
          <cell r="A1032" t="str">
            <v>6520</v>
          </cell>
        </row>
        <row r="1033">
          <cell r="A1033" t="str">
            <v>6520</v>
          </cell>
        </row>
        <row r="1034">
          <cell r="A1034" t="str">
            <v>6520</v>
          </cell>
        </row>
        <row r="1035">
          <cell r="A1035" t="str">
            <v>6520</v>
          </cell>
        </row>
        <row r="1036">
          <cell r="A1036" t="str">
            <v>6520</v>
          </cell>
        </row>
        <row r="1037">
          <cell r="A1037" t="str">
            <v>6520</v>
          </cell>
        </row>
        <row r="1038">
          <cell r="A1038" t="str">
            <v>6520</v>
          </cell>
        </row>
        <row r="1039">
          <cell r="A1039" t="str">
            <v>6520</v>
          </cell>
        </row>
        <row r="1040">
          <cell r="A1040" t="str">
            <v>6520</v>
          </cell>
        </row>
        <row r="1041">
          <cell r="A1041" t="str">
            <v>6520</v>
          </cell>
        </row>
        <row r="1042">
          <cell r="A1042" t="str">
            <v>6525</v>
          </cell>
        </row>
        <row r="1043">
          <cell r="A1043" t="str">
            <v>6525</v>
          </cell>
        </row>
        <row r="1044">
          <cell r="A1044" t="str">
            <v>6525</v>
          </cell>
        </row>
        <row r="1045">
          <cell r="A1045" t="str">
            <v>6525</v>
          </cell>
        </row>
        <row r="1046">
          <cell r="A1046" t="str">
            <v>6525</v>
          </cell>
        </row>
        <row r="1047">
          <cell r="A1047" t="str">
            <v>6525</v>
          </cell>
        </row>
        <row r="1048">
          <cell r="A1048" t="str">
            <v>6525</v>
          </cell>
        </row>
        <row r="1049">
          <cell r="A1049" t="str">
            <v>6525</v>
          </cell>
        </row>
        <row r="1050">
          <cell r="A1050" t="str">
            <v>6525</v>
          </cell>
        </row>
        <row r="1051">
          <cell r="A1051" t="str">
            <v>6525</v>
          </cell>
        </row>
        <row r="1052">
          <cell r="A1052" t="str">
            <v>6525</v>
          </cell>
        </row>
        <row r="1053">
          <cell r="A1053" t="str">
            <v>6525</v>
          </cell>
        </row>
        <row r="1054">
          <cell r="A1054" t="str">
            <v>6525</v>
          </cell>
        </row>
        <row r="1055">
          <cell r="A1055" t="str">
            <v>6525</v>
          </cell>
        </row>
        <row r="1056">
          <cell r="A1056" t="str">
            <v>6525</v>
          </cell>
        </row>
        <row r="1057">
          <cell r="A1057" t="str">
            <v>6525</v>
          </cell>
        </row>
        <row r="1058">
          <cell r="A1058" t="str">
            <v>6525</v>
          </cell>
        </row>
        <row r="1059">
          <cell r="A1059" t="str">
            <v>6525</v>
          </cell>
        </row>
        <row r="1060">
          <cell r="A1060" t="str">
            <v>6525</v>
          </cell>
        </row>
        <row r="1061">
          <cell r="A1061" t="str">
            <v>6525</v>
          </cell>
        </row>
        <row r="1062">
          <cell r="A1062" t="str">
            <v>6525</v>
          </cell>
        </row>
        <row r="1063">
          <cell r="A1063" t="str">
            <v>6530</v>
          </cell>
        </row>
        <row r="1064">
          <cell r="A1064" t="str">
            <v>6530</v>
          </cell>
        </row>
        <row r="1065">
          <cell r="A1065" t="str">
            <v>6530</v>
          </cell>
        </row>
        <row r="1066">
          <cell r="A1066" t="str">
            <v>6530</v>
          </cell>
        </row>
        <row r="1067">
          <cell r="A1067" t="str">
            <v>6530</v>
          </cell>
        </row>
        <row r="1068">
          <cell r="A1068" t="str">
            <v>6530</v>
          </cell>
        </row>
        <row r="1069">
          <cell r="A1069" t="str">
            <v>6530</v>
          </cell>
        </row>
        <row r="1070">
          <cell r="A1070" t="str">
            <v>6530</v>
          </cell>
        </row>
        <row r="1071">
          <cell r="A1071" t="str">
            <v>6530</v>
          </cell>
        </row>
        <row r="1072">
          <cell r="A1072" t="str">
            <v>6530</v>
          </cell>
        </row>
        <row r="1073">
          <cell r="A1073" t="str">
            <v>6530</v>
          </cell>
        </row>
        <row r="1074">
          <cell r="A1074" t="str">
            <v>6530</v>
          </cell>
        </row>
        <row r="1075">
          <cell r="A1075" t="str">
            <v>6530</v>
          </cell>
        </row>
        <row r="1076">
          <cell r="A1076" t="str">
            <v>6530</v>
          </cell>
        </row>
        <row r="1077">
          <cell r="A1077" t="str">
            <v>6530</v>
          </cell>
        </row>
        <row r="1078">
          <cell r="A1078" t="str">
            <v>6530</v>
          </cell>
        </row>
        <row r="1079">
          <cell r="A1079" t="str">
            <v>6530</v>
          </cell>
        </row>
        <row r="1080">
          <cell r="A1080" t="str">
            <v>6530</v>
          </cell>
        </row>
        <row r="1081">
          <cell r="A1081" t="str">
            <v>6530</v>
          </cell>
        </row>
        <row r="1082">
          <cell r="A1082" t="str">
            <v>6530</v>
          </cell>
        </row>
        <row r="1083">
          <cell r="A1083" t="str">
            <v>6530</v>
          </cell>
        </row>
        <row r="1084">
          <cell r="A1084" t="str">
            <v>6530</v>
          </cell>
        </row>
        <row r="1085">
          <cell r="A1085" t="str">
            <v>6535</v>
          </cell>
        </row>
        <row r="1086">
          <cell r="A1086" t="str">
            <v>6535</v>
          </cell>
        </row>
        <row r="1087">
          <cell r="A1087" t="str">
            <v>6535</v>
          </cell>
        </row>
        <row r="1088">
          <cell r="A1088" t="str">
            <v>6535</v>
          </cell>
        </row>
        <row r="1089">
          <cell r="A1089" t="str">
            <v>6535</v>
          </cell>
        </row>
        <row r="1090">
          <cell r="A1090" t="str">
            <v>6535</v>
          </cell>
        </row>
        <row r="1091">
          <cell r="A1091" t="str">
            <v>6535</v>
          </cell>
        </row>
        <row r="1092">
          <cell r="A1092" t="str">
            <v>6535</v>
          </cell>
        </row>
        <row r="1093">
          <cell r="A1093" t="str">
            <v>6535</v>
          </cell>
        </row>
        <row r="1094">
          <cell r="A1094" t="str">
            <v>6535</v>
          </cell>
        </row>
        <row r="1095">
          <cell r="A1095" t="str">
            <v>6535</v>
          </cell>
        </row>
        <row r="1096">
          <cell r="A1096" t="str">
            <v>6535</v>
          </cell>
        </row>
        <row r="1097">
          <cell r="A1097" t="str">
            <v>6535</v>
          </cell>
        </row>
        <row r="1098">
          <cell r="A1098" t="str">
            <v>6535</v>
          </cell>
        </row>
        <row r="1099">
          <cell r="A1099" t="str">
            <v>6535</v>
          </cell>
        </row>
        <row r="1100">
          <cell r="A1100" t="str">
            <v>6535</v>
          </cell>
        </row>
        <row r="1101">
          <cell r="A1101" t="str">
            <v>6535</v>
          </cell>
        </row>
        <row r="1102">
          <cell r="A1102" t="str">
            <v>6535</v>
          </cell>
        </row>
        <row r="1103">
          <cell r="A1103" t="str">
            <v>6535</v>
          </cell>
        </row>
        <row r="1104">
          <cell r="A1104" t="str">
            <v>6535</v>
          </cell>
        </row>
        <row r="1105">
          <cell r="A1105" t="str">
            <v>6540</v>
          </cell>
        </row>
        <row r="1106">
          <cell r="A1106" t="str">
            <v>6540</v>
          </cell>
        </row>
        <row r="1107">
          <cell r="A1107" t="str">
            <v>6540</v>
          </cell>
        </row>
        <row r="1108">
          <cell r="A1108" t="str">
            <v>6540</v>
          </cell>
        </row>
        <row r="1109">
          <cell r="A1109" t="str">
            <v>6540</v>
          </cell>
        </row>
        <row r="1110">
          <cell r="A1110" t="str">
            <v>6540</v>
          </cell>
        </row>
        <row r="1111">
          <cell r="A1111" t="str">
            <v>6540</v>
          </cell>
        </row>
        <row r="1112">
          <cell r="A1112" t="str">
            <v>6540</v>
          </cell>
        </row>
        <row r="1113">
          <cell r="A1113" t="str">
            <v>6540</v>
          </cell>
        </row>
        <row r="1114">
          <cell r="A1114" t="str">
            <v>6540</v>
          </cell>
        </row>
        <row r="1115">
          <cell r="A1115" t="str">
            <v>6540</v>
          </cell>
        </row>
        <row r="1116">
          <cell r="A1116" t="str">
            <v>6540</v>
          </cell>
        </row>
        <row r="1117">
          <cell r="A1117" t="str">
            <v>6540</v>
          </cell>
        </row>
        <row r="1118">
          <cell r="A1118" t="str">
            <v>6540</v>
          </cell>
        </row>
        <row r="1119">
          <cell r="A1119" t="str">
            <v>6540</v>
          </cell>
        </row>
        <row r="1120">
          <cell r="A1120" t="str">
            <v>6540</v>
          </cell>
        </row>
        <row r="1121">
          <cell r="A1121" t="str">
            <v>6540</v>
          </cell>
        </row>
        <row r="1122">
          <cell r="A1122" t="str">
            <v>6540</v>
          </cell>
        </row>
        <row r="1123">
          <cell r="A1123" t="str">
            <v>6540</v>
          </cell>
        </row>
        <row r="1124">
          <cell r="A1124" t="str">
            <v>6540</v>
          </cell>
        </row>
        <row r="1125">
          <cell r="A1125" t="str">
            <v>6545</v>
          </cell>
        </row>
        <row r="1126">
          <cell r="A1126" t="str">
            <v>6545</v>
          </cell>
        </row>
        <row r="1127">
          <cell r="A1127" t="str">
            <v>6545</v>
          </cell>
        </row>
        <row r="1128">
          <cell r="A1128" t="str">
            <v>6545</v>
          </cell>
        </row>
        <row r="1129">
          <cell r="A1129" t="str">
            <v>6545</v>
          </cell>
        </row>
        <row r="1130">
          <cell r="A1130" t="str">
            <v>6545</v>
          </cell>
        </row>
        <row r="1131">
          <cell r="A1131" t="str">
            <v>6545</v>
          </cell>
        </row>
        <row r="1132">
          <cell r="A1132" t="str">
            <v>6545</v>
          </cell>
        </row>
        <row r="1133">
          <cell r="A1133" t="str">
            <v>6545</v>
          </cell>
        </row>
        <row r="1134">
          <cell r="A1134" t="str">
            <v>6545</v>
          </cell>
        </row>
        <row r="1135">
          <cell r="A1135" t="str">
            <v>6545</v>
          </cell>
        </row>
        <row r="1136">
          <cell r="A1136" t="str">
            <v>6545</v>
          </cell>
        </row>
        <row r="1137">
          <cell r="A1137" t="str">
            <v>6545</v>
          </cell>
        </row>
        <row r="1138">
          <cell r="A1138" t="str">
            <v>6545</v>
          </cell>
        </row>
        <row r="1139">
          <cell r="A1139" t="str">
            <v>6545</v>
          </cell>
        </row>
        <row r="1140">
          <cell r="A1140" t="str">
            <v>6545</v>
          </cell>
        </row>
        <row r="1141">
          <cell r="A1141" t="str">
            <v>6545</v>
          </cell>
        </row>
        <row r="1142">
          <cell r="A1142" t="str">
            <v>6550</v>
          </cell>
        </row>
        <row r="1143">
          <cell r="A1143" t="str">
            <v>6550</v>
          </cell>
        </row>
        <row r="1144">
          <cell r="A1144" t="str">
            <v>6550</v>
          </cell>
        </row>
        <row r="1145">
          <cell r="A1145" t="str">
            <v>6550</v>
          </cell>
        </row>
        <row r="1146">
          <cell r="A1146" t="str">
            <v>6550</v>
          </cell>
        </row>
        <row r="1147">
          <cell r="A1147" t="str">
            <v>6550</v>
          </cell>
        </row>
        <row r="1148">
          <cell r="A1148" t="str">
            <v>6550</v>
          </cell>
        </row>
        <row r="1149">
          <cell r="A1149" t="str">
            <v>6550</v>
          </cell>
        </row>
        <row r="1150">
          <cell r="A1150" t="str">
            <v>6580</v>
          </cell>
        </row>
        <row r="1151">
          <cell r="A1151" t="str">
            <v>6580</v>
          </cell>
        </row>
        <row r="1152">
          <cell r="A1152" t="str">
            <v>6580</v>
          </cell>
        </row>
        <row r="1153">
          <cell r="A1153" t="str">
            <v>6580</v>
          </cell>
        </row>
        <row r="1154">
          <cell r="A1154" t="str">
            <v>6580</v>
          </cell>
        </row>
        <row r="1155">
          <cell r="A1155" t="str">
            <v>6580</v>
          </cell>
        </row>
        <row r="1156">
          <cell r="A1156" t="str">
            <v>6580</v>
          </cell>
        </row>
        <row r="1157">
          <cell r="A1157" t="str">
            <v>6580</v>
          </cell>
        </row>
        <row r="1158">
          <cell r="A1158" t="str">
            <v>6585</v>
          </cell>
        </row>
        <row r="1159">
          <cell r="A1159" t="str">
            <v>6585</v>
          </cell>
        </row>
        <row r="1160">
          <cell r="A1160" t="str">
            <v>6585</v>
          </cell>
        </row>
        <row r="1161">
          <cell r="A1161" t="str">
            <v>6585</v>
          </cell>
        </row>
        <row r="1162">
          <cell r="A1162" t="str">
            <v>6585</v>
          </cell>
        </row>
        <row r="1163">
          <cell r="A1163" t="str">
            <v>6585</v>
          </cell>
        </row>
        <row r="1164">
          <cell r="A1164" t="str">
            <v>6585</v>
          </cell>
        </row>
        <row r="1165">
          <cell r="A1165" t="str">
            <v>6585</v>
          </cell>
        </row>
        <row r="1166">
          <cell r="A1166" t="str">
            <v>6595</v>
          </cell>
        </row>
        <row r="1167">
          <cell r="A1167" t="str">
            <v>6595</v>
          </cell>
        </row>
        <row r="1168">
          <cell r="A1168" t="str">
            <v>6595</v>
          </cell>
        </row>
        <row r="1169">
          <cell r="A1169" t="str">
            <v>6595</v>
          </cell>
        </row>
        <row r="1170">
          <cell r="A1170" t="str">
            <v>6595</v>
          </cell>
        </row>
        <row r="1171">
          <cell r="A1171" t="str">
            <v>6595</v>
          </cell>
        </row>
        <row r="1172">
          <cell r="A1172" t="str">
            <v>6595</v>
          </cell>
        </row>
        <row r="1173">
          <cell r="A1173" t="str">
            <v>6595</v>
          </cell>
        </row>
        <row r="1174">
          <cell r="A1174" t="str">
            <v>6595</v>
          </cell>
        </row>
        <row r="1175">
          <cell r="A1175" t="str">
            <v>6595</v>
          </cell>
        </row>
        <row r="1176">
          <cell r="A1176" t="str">
            <v>6595</v>
          </cell>
        </row>
        <row r="1177">
          <cell r="A1177" t="str">
            <v>6595</v>
          </cell>
        </row>
        <row r="1178">
          <cell r="A1178" t="str">
            <v>6595</v>
          </cell>
        </row>
        <row r="1179">
          <cell r="A1179" t="str">
            <v>6595</v>
          </cell>
        </row>
        <row r="1180">
          <cell r="A1180" t="str">
            <v>6600</v>
          </cell>
        </row>
        <row r="1181">
          <cell r="A1181" t="str">
            <v>6600</v>
          </cell>
        </row>
        <row r="1182">
          <cell r="A1182" t="str">
            <v>6600</v>
          </cell>
        </row>
        <row r="1183">
          <cell r="A1183" t="str">
            <v>6600</v>
          </cell>
        </row>
        <row r="1184">
          <cell r="A1184" t="str">
            <v>6600</v>
          </cell>
        </row>
        <row r="1185">
          <cell r="A1185" t="str">
            <v>6610</v>
          </cell>
        </row>
        <row r="1186">
          <cell r="A1186" t="str">
            <v>6610</v>
          </cell>
        </row>
        <row r="1187">
          <cell r="A1187" t="str">
            <v>6610</v>
          </cell>
        </row>
        <row r="1188">
          <cell r="A1188" t="str">
            <v>6610</v>
          </cell>
        </row>
        <row r="1189">
          <cell r="A1189" t="str">
            <v>6610</v>
          </cell>
        </row>
        <row r="1190">
          <cell r="A1190" t="str">
            <v>6610</v>
          </cell>
        </row>
        <row r="1191">
          <cell r="A1191" t="str">
            <v>6610</v>
          </cell>
        </row>
        <row r="1192">
          <cell r="A1192" t="str">
            <v>6610</v>
          </cell>
        </row>
        <row r="1193">
          <cell r="A1193" t="str">
            <v>6610</v>
          </cell>
        </row>
        <row r="1194">
          <cell r="A1194" t="str">
            <v>6640</v>
          </cell>
        </row>
        <row r="1195">
          <cell r="A1195" t="str">
            <v>6640</v>
          </cell>
        </row>
        <row r="1196">
          <cell r="A1196" t="str">
            <v>6640</v>
          </cell>
        </row>
        <row r="1197">
          <cell r="A1197" t="str">
            <v>6640</v>
          </cell>
        </row>
        <row r="1198">
          <cell r="A1198" t="str">
            <v>6640</v>
          </cell>
        </row>
        <row r="1199">
          <cell r="A1199" t="str">
            <v>6640</v>
          </cell>
        </row>
        <row r="1200">
          <cell r="A1200" t="str">
            <v>6660</v>
          </cell>
        </row>
        <row r="1201">
          <cell r="A1201" t="str">
            <v>6660</v>
          </cell>
        </row>
        <row r="1202">
          <cell r="A1202" t="str">
            <v>6660</v>
          </cell>
        </row>
        <row r="1203">
          <cell r="A1203" t="str">
            <v>6660</v>
          </cell>
        </row>
        <row r="1204">
          <cell r="A1204" t="str">
            <v>6660</v>
          </cell>
        </row>
        <row r="1205">
          <cell r="A1205" t="str">
            <v>6680</v>
          </cell>
        </row>
        <row r="1206">
          <cell r="A1206" t="str">
            <v>6680</v>
          </cell>
        </row>
        <row r="1207">
          <cell r="A1207" t="str">
            <v>6680</v>
          </cell>
        </row>
        <row r="1208">
          <cell r="A1208" t="str">
            <v>6680</v>
          </cell>
        </row>
        <row r="1209">
          <cell r="A1209" t="str">
            <v>6680</v>
          </cell>
        </row>
        <row r="1210">
          <cell r="A1210" t="str">
            <v>6710</v>
          </cell>
        </row>
        <row r="1211">
          <cell r="A1211" t="str">
            <v>6710</v>
          </cell>
        </row>
        <row r="1212">
          <cell r="A1212" t="str">
            <v>6710</v>
          </cell>
        </row>
        <row r="1213">
          <cell r="A1213" t="str">
            <v>6710</v>
          </cell>
        </row>
        <row r="1214">
          <cell r="A1214" t="str">
            <v>6710</v>
          </cell>
        </row>
        <row r="1215">
          <cell r="A1215" t="str">
            <v>6715</v>
          </cell>
        </row>
        <row r="1216">
          <cell r="A1216" t="str">
            <v>6715</v>
          </cell>
        </row>
        <row r="1217">
          <cell r="A1217" t="str">
            <v>6715</v>
          </cell>
        </row>
        <row r="1218">
          <cell r="A1218" t="str">
            <v>6715</v>
          </cell>
        </row>
        <row r="1219">
          <cell r="A1219" t="str">
            <v>6715</v>
          </cell>
        </row>
        <row r="1220">
          <cell r="A1220" t="str">
            <v>6765</v>
          </cell>
        </row>
        <row r="1221">
          <cell r="A1221" t="str">
            <v>6765</v>
          </cell>
        </row>
        <row r="1222">
          <cell r="A1222" t="str">
            <v>6765</v>
          </cell>
        </row>
        <row r="1223">
          <cell r="A1223" t="str">
            <v>6765</v>
          </cell>
        </row>
        <row r="1224">
          <cell r="A1224" t="str">
            <v>6765</v>
          </cell>
        </row>
        <row r="1225">
          <cell r="A1225" t="str">
            <v>6835</v>
          </cell>
        </row>
        <row r="1226">
          <cell r="A1226" t="str">
            <v>6835</v>
          </cell>
        </row>
        <row r="1227">
          <cell r="A1227" t="str">
            <v>6905</v>
          </cell>
        </row>
        <row r="1228">
          <cell r="A1228" t="str">
            <v>6905</v>
          </cell>
        </row>
        <row r="1229">
          <cell r="A1229" t="str">
            <v>6905</v>
          </cell>
        </row>
        <row r="1230">
          <cell r="A1230" t="str">
            <v>6920</v>
          </cell>
        </row>
        <row r="1231">
          <cell r="A1231" t="str">
            <v>6920</v>
          </cell>
        </row>
        <row r="1232">
          <cell r="A1232" t="str">
            <v>6960</v>
          </cell>
        </row>
        <row r="1233">
          <cell r="A1233" t="str">
            <v>6960</v>
          </cell>
        </row>
        <row r="1234">
          <cell r="A1234" t="str">
            <v>6960</v>
          </cell>
        </row>
        <row r="1235">
          <cell r="A1235" t="str">
            <v>6960</v>
          </cell>
        </row>
        <row r="1236">
          <cell r="A1236" t="str">
            <v>6960</v>
          </cell>
        </row>
        <row r="1237">
          <cell r="A1237" t="str">
            <v>6960</v>
          </cell>
        </row>
        <row r="1238">
          <cell r="A1238" t="str">
            <v>6960</v>
          </cell>
        </row>
        <row r="1239">
          <cell r="A1239" t="str">
            <v>6960</v>
          </cell>
        </row>
        <row r="1240">
          <cell r="A1240" t="str">
            <v>6960</v>
          </cell>
        </row>
        <row r="1241">
          <cell r="A1241" t="str">
            <v>6960</v>
          </cell>
        </row>
        <row r="1242">
          <cell r="A1242" t="str">
            <v>6960</v>
          </cell>
        </row>
        <row r="1243">
          <cell r="A1243" t="str">
            <v>6960</v>
          </cell>
        </row>
        <row r="1244">
          <cell r="A1244" t="str">
            <v>6960</v>
          </cell>
        </row>
        <row r="1245">
          <cell r="A1245" t="str">
            <v>6960</v>
          </cell>
        </row>
        <row r="1246">
          <cell r="A1246" t="str">
            <v>6960</v>
          </cell>
        </row>
        <row r="1247">
          <cell r="A1247" t="str">
            <v>6960</v>
          </cell>
        </row>
        <row r="1248">
          <cell r="A1248" t="str">
            <v>6960</v>
          </cell>
        </row>
        <row r="1249">
          <cell r="A1249" t="str">
            <v>6960</v>
          </cell>
        </row>
        <row r="1250">
          <cell r="A1250" t="str">
            <v>6960</v>
          </cell>
        </row>
        <row r="1251">
          <cell r="A1251" t="str">
            <v>6965</v>
          </cell>
        </row>
        <row r="1252">
          <cell r="A1252" t="str">
            <v>6965</v>
          </cell>
        </row>
        <row r="1253">
          <cell r="A1253" t="str">
            <v>6965</v>
          </cell>
        </row>
        <row r="1254">
          <cell r="A1254" t="str">
            <v>6965</v>
          </cell>
        </row>
        <row r="1255">
          <cell r="A1255" t="str">
            <v>6965</v>
          </cell>
        </row>
        <row r="1256">
          <cell r="A1256" t="str">
            <v>6985</v>
          </cell>
        </row>
        <row r="1257">
          <cell r="A1257" t="str">
            <v>6985</v>
          </cell>
        </row>
        <row r="1258">
          <cell r="A1258" t="str">
            <v>6985</v>
          </cell>
        </row>
        <row r="1259">
          <cell r="A1259" t="str">
            <v>6985</v>
          </cell>
        </row>
        <row r="1260">
          <cell r="A1260" t="str">
            <v>6985</v>
          </cell>
        </row>
        <row r="1261">
          <cell r="A1261" t="str">
            <v>6985</v>
          </cell>
        </row>
        <row r="1262">
          <cell r="A1262" t="str">
            <v>6985</v>
          </cell>
        </row>
        <row r="1263">
          <cell r="A1263" t="str">
            <v>6985</v>
          </cell>
        </row>
        <row r="1264">
          <cell r="A1264" t="str">
            <v>6985</v>
          </cell>
        </row>
        <row r="1265">
          <cell r="A1265" t="str">
            <v>6985</v>
          </cell>
        </row>
        <row r="1266">
          <cell r="A1266" t="str">
            <v>6985</v>
          </cell>
        </row>
        <row r="1267">
          <cell r="A1267" t="str">
            <v>6985</v>
          </cell>
        </row>
        <row r="1268">
          <cell r="A1268" t="str">
            <v>6985</v>
          </cell>
        </row>
        <row r="1269">
          <cell r="A1269" t="str">
            <v>6985</v>
          </cell>
        </row>
        <row r="1270">
          <cell r="A1270" t="str">
            <v>6985</v>
          </cell>
        </row>
        <row r="1271">
          <cell r="A1271" t="str">
            <v>6985</v>
          </cell>
        </row>
        <row r="1272">
          <cell r="A1272" t="str">
            <v>6985</v>
          </cell>
        </row>
        <row r="1273">
          <cell r="A1273" t="str">
            <v>7160</v>
          </cell>
        </row>
        <row r="1274">
          <cell r="A1274" t="str">
            <v>7160</v>
          </cell>
        </row>
        <row r="1275">
          <cell r="A1275" t="str">
            <v>7160</v>
          </cell>
        </row>
        <row r="1276">
          <cell r="A1276" t="str">
            <v>7160</v>
          </cell>
        </row>
        <row r="1277">
          <cell r="A1277" t="str">
            <v>7160</v>
          </cell>
        </row>
        <row r="1278">
          <cell r="A1278" t="str">
            <v>7160</v>
          </cell>
        </row>
        <row r="1279">
          <cell r="A1279" t="str">
            <v>7160</v>
          </cell>
        </row>
        <row r="1280">
          <cell r="A1280" t="str">
            <v>7160</v>
          </cell>
        </row>
        <row r="1281">
          <cell r="A1281" t="str">
            <v>7160</v>
          </cell>
        </row>
        <row r="1282">
          <cell r="A1282" t="str">
            <v>7160</v>
          </cell>
        </row>
        <row r="1283">
          <cell r="A1283" t="str">
            <v>7160</v>
          </cell>
        </row>
        <row r="1284">
          <cell r="A1284" t="str">
            <v>7160</v>
          </cell>
        </row>
        <row r="1285">
          <cell r="A1285" t="str">
            <v>7160</v>
          </cell>
        </row>
        <row r="1286">
          <cell r="A1286" t="str">
            <v>7160</v>
          </cell>
        </row>
        <row r="1287">
          <cell r="A1287" t="str">
            <v>7160</v>
          </cell>
        </row>
        <row r="1288">
          <cell r="A1288" t="str">
            <v>7160</v>
          </cell>
        </row>
        <row r="1289">
          <cell r="A1289" t="str">
            <v>7165</v>
          </cell>
        </row>
        <row r="1290">
          <cell r="A1290" t="str">
            <v>7165</v>
          </cell>
        </row>
        <row r="1291">
          <cell r="A1291" t="str">
            <v>7165</v>
          </cell>
        </row>
        <row r="1292">
          <cell r="A1292" t="str">
            <v>7165</v>
          </cell>
        </row>
        <row r="1293">
          <cell r="A1293" t="str">
            <v>7165</v>
          </cell>
        </row>
        <row r="1294">
          <cell r="A1294" t="str">
            <v>7165</v>
          </cell>
        </row>
        <row r="1295">
          <cell r="A1295" t="str">
            <v>7165</v>
          </cell>
        </row>
        <row r="1296">
          <cell r="A1296" t="str">
            <v>7165</v>
          </cell>
        </row>
        <row r="1297">
          <cell r="A1297" t="str">
            <v>7165</v>
          </cell>
        </row>
        <row r="1298">
          <cell r="A1298" t="str">
            <v>7180</v>
          </cell>
        </row>
        <row r="1299">
          <cell r="A1299" t="str">
            <v>7180</v>
          </cell>
        </row>
        <row r="1300">
          <cell r="A1300" t="str">
            <v>7180</v>
          </cell>
        </row>
        <row r="1301">
          <cell r="A1301" t="str">
            <v>7185</v>
          </cell>
        </row>
        <row r="1302">
          <cell r="A1302" t="str">
            <v>7185</v>
          </cell>
        </row>
        <row r="1303">
          <cell r="A1303" t="str">
            <v>7185</v>
          </cell>
        </row>
        <row r="1304">
          <cell r="A1304" t="str">
            <v>7185</v>
          </cell>
        </row>
        <row r="1305">
          <cell r="A1305" t="str">
            <v>7185</v>
          </cell>
        </row>
        <row r="1306">
          <cell r="A1306" t="str">
            <v>7185</v>
          </cell>
        </row>
        <row r="1307">
          <cell r="A1307" t="str">
            <v>7205</v>
          </cell>
        </row>
        <row r="1308">
          <cell r="A1308" t="str">
            <v>7205</v>
          </cell>
        </row>
        <row r="1309">
          <cell r="A1309" t="str">
            <v>7205</v>
          </cell>
        </row>
        <row r="1310">
          <cell r="A1310" t="str">
            <v>7245</v>
          </cell>
        </row>
        <row r="1311">
          <cell r="A1311" t="str">
            <v>7245</v>
          </cell>
        </row>
        <row r="1312">
          <cell r="A1312" t="str">
            <v>7245</v>
          </cell>
        </row>
        <row r="1313">
          <cell r="A1313" t="str">
            <v>7430</v>
          </cell>
        </row>
        <row r="1314">
          <cell r="A1314" t="str">
            <v>7430</v>
          </cell>
        </row>
        <row r="1315">
          <cell r="A1315" t="str">
            <v>7430</v>
          </cell>
        </row>
        <row r="1316">
          <cell r="A1316" t="str">
            <v>7445</v>
          </cell>
        </row>
        <row r="1317">
          <cell r="A1317" t="str">
            <v>7445</v>
          </cell>
        </row>
        <row r="1318">
          <cell r="A1318" t="str">
            <v>7445</v>
          </cell>
        </row>
        <row r="1319">
          <cell r="A1319" t="str">
            <v>7510</v>
          </cell>
        </row>
        <row r="1320">
          <cell r="A1320" t="str">
            <v>7510</v>
          </cell>
        </row>
        <row r="1321">
          <cell r="A1321" t="str">
            <v>7515</v>
          </cell>
        </row>
        <row r="1322">
          <cell r="A1322" t="str">
            <v>7515</v>
          </cell>
        </row>
        <row r="1323">
          <cell r="A1323" t="str">
            <v>7520</v>
          </cell>
        </row>
        <row r="1324">
          <cell r="A1324" t="str">
            <v>7520</v>
          </cell>
        </row>
        <row r="1325">
          <cell r="A1325" t="str">
            <v>7540</v>
          </cell>
        </row>
        <row r="1326">
          <cell r="A1326" t="str">
            <v>7545</v>
          </cell>
        </row>
        <row r="1327">
          <cell r="A1327" t="str">
            <v>7545</v>
          </cell>
        </row>
        <row r="1328">
          <cell r="A1328" t="str">
            <v>7545</v>
          </cell>
        </row>
        <row r="1329">
          <cell r="A1329" t="str">
            <v>7550</v>
          </cell>
        </row>
        <row r="1330">
          <cell r="A1330" t="str">
            <v>7550</v>
          </cell>
        </row>
        <row r="1331">
          <cell r="A1331" t="str">
            <v>7550</v>
          </cell>
        </row>
        <row r="1332">
          <cell r="A1332" t="str">
            <v>7555</v>
          </cell>
        </row>
        <row r="1333">
          <cell r="A1333" t="str">
            <v>7555</v>
          </cell>
        </row>
        <row r="1334">
          <cell r="A1334" t="str">
            <v>7555</v>
          </cell>
        </row>
        <row r="1335">
          <cell r="A1335" t="str">
            <v>7555</v>
          </cell>
        </row>
        <row r="1336">
          <cell r="A1336" t="str">
            <v>7555</v>
          </cell>
        </row>
        <row r="1337">
          <cell r="A1337" t="str">
            <v>7555</v>
          </cell>
        </row>
        <row r="1338">
          <cell r="A1338" t="str">
            <v>7555</v>
          </cell>
        </row>
        <row r="1339">
          <cell r="A1339" t="str">
            <v>7555</v>
          </cell>
        </row>
        <row r="1340">
          <cell r="A1340" t="str">
            <v>7555</v>
          </cell>
        </row>
        <row r="1341">
          <cell r="A1341" t="str">
            <v>7555</v>
          </cell>
        </row>
        <row r="1342">
          <cell r="A1342" t="str">
            <v>7555</v>
          </cell>
        </row>
        <row r="1343">
          <cell r="A1343" t="str">
            <v>7555</v>
          </cell>
        </row>
        <row r="1344">
          <cell r="A1344" t="str">
            <v>7555</v>
          </cell>
        </row>
        <row r="1345">
          <cell r="A1345" t="str">
            <v>7555</v>
          </cell>
        </row>
        <row r="1346">
          <cell r="A1346" t="str">
            <v>7555</v>
          </cell>
        </row>
        <row r="1347">
          <cell r="A1347" t="str">
            <v>7555</v>
          </cell>
        </row>
        <row r="1348">
          <cell r="A1348" t="str">
            <v>7555</v>
          </cell>
        </row>
        <row r="1349">
          <cell r="A1349" t="str">
            <v>7560</v>
          </cell>
        </row>
        <row r="1350">
          <cell r="A1350" t="str">
            <v>7570</v>
          </cell>
        </row>
        <row r="1351">
          <cell r="A1351" t="str">
            <v>7710</v>
          </cell>
        </row>
        <row r="1352">
          <cell r="A1352" t="str">
            <v>7710</v>
          </cell>
        </row>
        <row r="1353">
          <cell r="A1353" t="str">
            <v>7735</v>
          </cell>
        </row>
        <row r="1354">
          <cell r="A1354" t="str">
            <v>7735</v>
          </cell>
        </row>
        <row r="1355">
          <cell r="A1355" t="str">
            <v>7735</v>
          </cell>
        </row>
        <row r="1356">
          <cell r="A1356" t="str">
            <v>7735</v>
          </cell>
        </row>
        <row r="1357">
          <cell r="A1357" t="str">
            <v>7735</v>
          </cell>
        </row>
        <row r="1358">
          <cell r="A1358" t="str">
            <v>7735</v>
          </cell>
        </row>
        <row r="1359">
          <cell r="A1359" t="str">
            <v>7735</v>
          </cell>
        </row>
        <row r="1360">
          <cell r="A1360" t="str">
            <v>7735</v>
          </cell>
        </row>
        <row r="1361">
          <cell r="A1361" t="str">
            <v>7735</v>
          </cell>
        </row>
        <row r="1362">
          <cell r="A1362" t="str">
            <v>7735</v>
          </cell>
        </row>
        <row r="1363">
          <cell r="A1363" t="str">
            <v>7735</v>
          </cell>
        </row>
        <row r="1364">
          <cell r="A1364" t="str">
            <v>7735</v>
          </cell>
        </row>
        <row r="1365">
          <cell r="A1365" t="str">
            <v>7735</v>
          </cell>
        </row>
        <row r="1366">
          <cell r="A1366" t="str">
            <v>7735</v>
          </cell>
        </row>
        <row r="1367">
          <cell r="A1367" t="str">
            <v>7735</v>
          </cell>
        </row>
        <row r="1368">
          <cell r="A1368" t="str">
            <v>7735</v>
          </cell>
        </row>
        <row r="1369">
          <cell r="A1369" t="str">
            <v>7735</v>
          </cell>
        </row>
        <row r="1370">
          <cell r="A1370" t="str">
            <v>7735</v>
          </cell>
        </row>
        <row r="1371">
          <cell r="A1371" t="str">
            <v>7735</v>
          </cell>
        </row>
        <row r="1372">
          <cell r="A1372" t="str">
            <v>7735</v>
          </cell>
        </row>
        <row r="1373">
          <cell r="A1373" t="str">
            <v>7735</v>
          </cell>
        </row>
        <row r="1374">
          <cell r="A1374" t="str">
            <v>7735</v>
          </cell>
        </row>
        <row r="1375">
          <cell r="A1375" t="str">
            <v>7750</v>
          </cell>
        </row>
        <row r="1376">
          <cell r="A1376" t="str">
            <v>7750</v>
          </cell>
        </row>
        <row r="1377">
          <cell r="A1377" t="str">
            <v>7750</v>
          </cell>
        </row>
        <row r="1378">
          <cell r="A1378" t="str">
            <v>7750</v>
          </cell>
        </row>
        <row r="1379">
          <cell r="A1379" t="str">
            <v>7750</v>
          </cell>
        </row>
        <row r="1380">
          <cell r="A1380" t="str">
            <v>7750</v>
          </cell>
        </row>
        <row r="1381">
          <cell r="A1381" t="str">
            <v>7750</v>
          </cell>
        </row>
      </sheetData>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Cs"/>
      <sheetName val="Input Schedule"/>
      <sheetName val="Control Panel"/>
      <sheetName val="TB for the Filing Template"/>
      <sheetName val="COPY ELECTRONIC TB HERE"/>
      <sheetName val="Linked TB"/>
      <sheetName val="Sch.A-B.S"/>
      <sheetName val="Sch.B-I.S"/>
      <sheetName val="Sch.C-R.B"/>
      <sheetName val="Sch.D&amp;E-REV"/>
      <sheetName val="Sch.F-growth"/>
      <sheetName val="Proposed Rates"/>
      <sheetName val="wp.a-uncoll"/>
      <sheetName val="wp-b-salary"/>
      <sheetName val="wp-b1-Staff Alloc"/>
      <sheetName val="wp-appendix"/>
      <sheetName val="wp-b2-ops charged to plant"/>
      <sheetName val="wp-b3 Calc of Health and Other "/>
      <sheetName val="wp-d-rc.exp"/>
      <sheetName val="wp-e-toi"/>
      <sheetName val="wp-f-depr"/>
      <sheetName val="wp-g-inc.tx"/>
      <sheetName val="wp.h-cap.struc"/>
      <sheetName val="wp-i-wc"/>
      <sheetName val="wp-j-pf.plant"/>
      <sheetName val="wp-k-Purchased Wtr."/>
      <sheetName val="wp-m-penalties"/>
      <sheetName val="wp-l-GL additions - Galena"/>
      <sheetName val="wp-n-CPI"/>
      <sheetName val="wp-o-Purchased Power"/>
      <sheetName val="WP- P - Allocations"/>
      <sheetName val="wp - r7 (w)- 2008"/>
      <sheetName val="wp - r7(s) - 2008"/>
      <sheetName val="Mapping (2)"/>
      <sheetName val="2008 - TB"/>
      <sheetName val="xxxRate-Rev Comp"/>
      <sheetName val="Consumption Data"/>
      <sheetName val="Mapping"/>
      <sheetName val="For Testimony"/>
      <sheetName val="Bill Factor Computation"/>
      <sheetName val="Computation of Rates"/>
    </sheetNames>
    <sheetDataSet>
      <sheetData sheetId="0"/>
      <sheetData sheetId="1">
        <row r="3">
          <cell r="C3" t="str">
            <v>Galena Territory Utilities, Inc.</v>
          </cell>
        </row>
      </sheetData>
      <sheetData sheetId="2"/>
      <sheetData sheetId="3"/>
      <sheetData sheetId="4">
        <row r="1">
          <cell r="A1" t="str">
            <v>Account Number</v>
          </cell>
        </row>
      </sheetData>
      <sheetData sheetId="5">
        <row r="9">
          <cell r="A9">
            <v>1020</v>
          </cell>
          <cell r="B9" t="str">
            <v>ORGANIZATION</v>
          </cell>
          <cell r="C9">
            <v>43138.07</v>
          </cell>
          <cell r="D9">
            <v>0</v>
          </cell>
          <cell r="E9">
            <v>43138.07</v>
          </cell>
          <cell r="F9">
            <v>43138.07</v>
          </cell>
          <cell r="G9">
            <v>0</v>
          </cell>
        </row>
        <row r="10">
          <cell r="A10">
            <v>1025</v>
          </cell>
          <cell r="B10" t="str">
            <v>FRANCHISES</v>
          </cell>
          <cell r="C10">
            <v>37950.85</v>
          </cell>
          <cell r="D10">
            <v>0</v>
          </cell>
          <cell r="E10">
            <v>37950.85</v>
          </cell>
          <cell r="F10">
            <v>37950.85</v>
          </cell>
          <cell r="G10">
            <v>0</v>
          </cell>
        </row>
        <row r="11">
          <cell r="A11">
            <v>1030</v>
          </cell>
          <cell r="B11" t="str">
            <v>LAND &amp; LAND RIGHTS PUMP</v>
          </cell>
          <cell r="C11">
            <v>0</v>
          </cell>
          <cell r="D11">
            <v>0</v>
          </cell>
          <cell r="E11">
            <v>0</v>
          </cell>
          <cell r="F11">
            <v>0</v>
          </cell>
          <cell r="G11">
            <v>0</v>
          </cell>
        </row>
        <row r="12">
          <cell r="A12">
            <v>1040</v>
          </cell>
          <cell r="B12" t="str">
            <v>LAND &amp; LAND RIGHTS TRANS D</v>
          </cell>
          <cell r="C12">
            <v>0</v>
          </cell>
          <cell r="D12">
            <v>0</v>
          </cell>
          <cell r="E12">
            <v>0</v>
          </cell>
          <cell r="F12">
            <v>0</v>
          </cell>
          <cell r="G12">
            <v>0</v>
          </cell>
        </row>
        <row r="13">
          <cell r="A13">
            <v>1045</v>
          </cell>
          <cell r="B13" t="str">
            <v>LAND &amp; LAND RIGHTS GEN PLT</v>
          </cell>
          <cell r="C13">
            <v>10494.99</v>
          </cell>
          <cell r="D13">
            <v>0</v>
          </cell>
          <cell r="E13">
            <v>10494.99</v>
          </cell>
          <cell r="F13">
            <v>10494.99</v>
          </cell>
          <cell r="G13">
            <v>0</v>
          </cell>
        </row>
        <row r="14">
          <cell r="A14">
            <v>1050</v>
          </cell>
          <cell r="B14" t="str">
            <v>STRUCT &amp; IMPRV SRC SUPPLY</v>
          </cell>
          <cell r="C14">
            <v>79558.31</v>
          </cell>
          <cell r="D14">
            <v>0</v>
          </cell>
          <cell r="E14">
            <v>79558.31</v>
          </cell>
          <cell r="F14">
            <v>79558.31</v>
          </cell>
          <cell r="G14">
            <v>0</v>
          </cell>
        </row>
        <row r="15">
          <cell r="A15">
            <v>1055</v>
          </cell>
          <cell r="B15" t="str">
            <v>STRUCT &amp; IMPRV WTR TRT PLT</v>
          </cell>
          <cell r="C15">
            <v>43512.4</v>
          </cell>
          <cell r="D15">
            <v>0</v>
          </cell>
          <cell r="E15">
            <v>43512.4</v>
          </cell>
          <cell r="F15">
            <v>43512.4</v>
          </cell>
          <cell r="G15">
            <v>0</v>
          </cell>
        </row>
        <row r="16">
          <cell r="A16">
            <v>1065</v>
          </cell>
          <cell r="B16" t="str">
            <v>STRUCT &amp; IMPRV GEN PLT</v>
          </cell>
          <cell r="C16">
            <v>62522.1</v>
          </cell>
          <cell r="D16">
            <v>0</v>
          </cell>
          <cell r="E16">
            <v>62522.1</v>
          </cell>
          <cell r="F16">
            <v>62522.1</v>
          </cell>
          <cell r="G16">
            <v>0</v>
          </cell>
        </row>
        <row r="17">
          <cell r="A17">
            <v>1070</v>
          </cell>
          <cell r="B17" t="str">
            <v>COLLECTING RESERVOIRS</v>
          </cell>
          <cell r="C17">
            <v>330</v>
          </cell>
          <cell r="D17">
            <v>0</v>
          </cell>
          <cell r="E17">
            <v>330</v>
          </cell>
          <cell r="F17">
            <v>330</v>
          </cell>
          <cell r="G17">
            <v>0</v>
          </cell>
        </row>
        <row r="18">
          <cell r="A18">
            <v>1080</v>
          </cell>
          <cell r="B18" t="str">
            <v>WELLS &amp; SPRINGS</v>
          </cell>
          <cell r="C18">
            <v>1274929.95</v>
          </cell>
          <cell r="D18">
            <v>0</v>
          </cell>
          <cell r="E18">
            <v>1274929.95</v>
          </cell>
          <cell r="F18">
            <v>1274929.95</v>
          </cell>
          <cell r="G18">
            <v>0</v>
          </cell>
        </row>
        <row r="19">
          <cell r="A19">
            <v>1090</v>
          </cell>
          <cell r="B19" t="str">
            <v>SUPPLY MAINS</v>
          </cell>
          <cell r="C19">
            <v>22596.35</v>
          </cell>
          <cell r="D19">
            <v>0</v>
          </cell>
          <cell r="E19">
            <v>22596.35</v>
          </cell>
          <cell r="F19">
            <v>22596.35</v>
          </cell>
          <cell r="G19">
            <v>0</v>
          </cell>
        </row>
        <row r="20">
          <cell r="A20">
            <v>1100</v>
          </cell>
          <cell r="B20" t="str">
            <v>ELECTRIC PUMP EQUIP SRC PUMP</v>
          </cell>
          <cell r="C20">
            <v>423.04</v>
          </cell>
          <cell r="D20">
            <v>0</v>
          </cell>
          <cell r="E20">
            <v>423.04</v>
          </cell>
          <cell r="F20">
            <v>423.04</v>
          </cell>
          <cell r="G20">
            <v>0</v>
          </cell>
        </row>
        <row r="21">
          <cell r="A21">
            <v>1105</v>
          </cell>
          <cell r="B21" t="str">
            <v>ELECTRIC PUMP EQUIP WTP</v>
          </cell>
          <cell r="C21">
            <v>394762.47</v>
          </cell>
          <cell r="D21">
            <v>0</v>
          </cell>
          <cell r="E21">
            <v>394762.47</v>
          </cell>
          <cell r="F21">
            <v>394762.47</v>
          </cell>
          <cell r="G21">
            <v>0</v>
          </cell>
        </row>
        <row r="22">
          <cell r="A22">
            <v>1110</v>
          </cell>
          <cell r="B22" t="str">
            <v>ELECTRIC PUMP EQUIP TRANS DIST</v>
          </cell>
          <cell r="C22">
            <v>15863.11</v>
          </cell>
          <cell r="D22">
            <v>0</v>
          </cell>
          <cell r="E22">
            <v>15863.11</v>
          </cell>
          <cell r="F22">
            <v>15863.11</v>
          </cell>
          <cell r="G22">
            <v>0</v>
          </cell>
        </row>
        <row r="23">
          <cell r="A23">
            <v>1115</v>
          </cell>
          <cell r="B23" t="str">
            <v>WATER TREATMENT EQPT</v>
          </cell>
          <cell r="C23">
            <v>229094.63</v>
          </cell>
          <cell r="D23">
            <v>0</v>
          </cell>
          <cell r="E23">
            <v>229094.63</v>
          </cell>
          <cell r="F23">
            <v>229094.63</v>
          </cell>
          <cell r="G23">
            <v>0</v>
          </cell>
        </row>
        <row r="24">
          <cell r="A24">
            <v>1120</v>
          </cell>
          <cell r="B24" t="str">
            <v>DIST RESV &amp; STANDPIPES</v>
          </cell>
          <cell r="C24">
            <v>485121.65</v>
          </cell>
          <cell r="D24">
            <v>0</v>
          </cell>
          <cell r="E24">
            <v>485121.65</v>
          </cell>
          <cell r="F24">
            <v>485121.65</v>
          </cell>
          <cell r="G24">
            <v>0</v>
          </cell>
        </row>
        <row r="25">
          <cell r="A25">
            <v>1125</v>
          </cell>
          <cell r="B25" t="str">
            <v>TRANS &amp; DISTR MAINS</v>
          </cell>
          <cell r="C25">
            <v>2379125</v>
          </cell>
          <cell r="D25">
            <v>0</v>
          </cell>
          <cell r="E25">
            <v>2379125</v>
          </cell>
          <cell r="F25">
            <v>2379125</v>
          </cell>
          <cell r="G25">
            <v>0</v>
          </cell>
        </row>
        <row r="26">
          <cell r="A26">
            <v>1130</v>
          </cell>
          <cell r="B26" t="str">
            <v>SERVICE LINES</v>
          </cell>
          <cell r="C26">
            <v>1217396.19</v>
          </cell>
          <cell r="D26">
            <v>0</v>
          </cell>
          <cell r="E26">
            <v>1217396.19</v>
          </cell>
          <cell r="F26">
            <v>1217396.19</v>
          </cell>
          <cell r="G26">
            <v>0</v>
          </cell>
        </row>
        <row r="27">
          <cell r="A27">
            <v>1135</v>
          </cell>
          <cell r="B27" t="str">
            <v>METERS</v>
          </cell>
          <cell r="C27">
            <v>156316.25</v>
          </cell>
          <cell r="D27">
            <v>0</v>
          </cell>
          <cell r="E27">
            <v>156316.25</v>
          </cell>
          <cell r="F27">
            <v>156316.25</v>
          </cell>
          <cell r="G27">
            <v>0</v>
          </cell>
        </row>
        <row r="28">
          <cell r="A28">
            <v>1140</v>
          </cell>
          <cell r="B28" t="str">
            <v>METER INSTALLATIONS</v>
          </cell>
          <cell r="C28">
            <v>34610.76</v>
          </cell>
          <cell r="D28">
            <v>0</v>
          </cell>
          <cell r="E28">
            <v>34610.76</v>
          </cell>
          <cell r="F28">
            <v>34610.76</v>
          </cell>
          <cell r="G28">
            <v>0</v>
          </cell>
        </row>
        <row r="29">
          <cell r="A29">
            <v>1145</v>
          </cell>
          <cell r="B29" t="str">
            <v>HYDRANTS</v>
          </cell>
          <cell r="C29">
            <v>165101.60999999999</v>
          </cell>
          <cell r="D29">
            <v>0</v>
          </cell>
          <cell r="E29">
            <v>165101.60999999999</v>
          </cell>
          <cell r="F29">
            <v>165101.60999999999</v>
          </cell>
          <cell r="G29">
            <v>0</v>
          </cell>
        </row>
        <row r="30">
          <cell r="A30">
            <v>1165</v>
          </cell>
          <cell r="B30" t="str">
            <v>OTH PLT&amp;MISC EQUIP WTP</v>
          </cell>
          <cell r="C30">
            <v>0</v>
          </cell>
          <cell r="D30">
            <v>0</v>
          </cell>
          <cell r="E30">
            <v>0</v>
          </cell>
          <cell r="F30">
            <v>0</v>
          </cell>
          <cell r="G30">
            <v>0</v>
          </cell>
        </row>
        <row r="31">
          <cell r="A31">
            <v>1175</v>
          </cell>
          <cell r="B31" t="str">
            <v>OFFICE STRUCT &amp; IMPRV</v>
          </cell>
          <cell r="C31">
            <v>59229.13</v>
          </cell>
          <cell r="D31">
            <v>0</v>
          </cell>
          <cell r="E31">
            <v>59229.13</v>
          </cell>
          <cell r="F31">
            <v>43467.08977035353</v>
          </cell>
          <cell r="G31">
            <v>15762.040229646467</v>
          </cell>
        </row>
        <row r="32">
          <cell r="A32">
            <v>1180</v>
          </cell>
          <cell r="B32" t="str">
            <v>OFFICE FURN &amp; EQPT</v>
          </cell>
          <cell r="C32">
            <v>17350.169999999998</v>
          </cell>
          <cell r="D32">
            <v>0</v>
          </cell>
          <cell r="E32">
            <v>17350.169999999998</v>
          </cell>
          <cell r="F32">
            <v>12732.947401403577</v>
          </cell>
          <cell r="G32">
            <v>4617.2225985964214</v>
          </cell>
        </row>
        <row r="33">
          <cell r="A33">
            <v>1190</v>
          </cell>
          <cell r="B33" t="str">
            <v>TOOL SHOP &amp; MISC EQPT</v>
          </cell>
          <cell r="C33">
            <v>40415.42</v>
          </cell>
          <cell r="D33">
            <v>0</v>
          </cell>
          <cell r="E33">
            <v>40415.42</v>
          </cell>
          <cell r="F33">
            <v>29660.079242199598</v>
          </cell>
          <cell r="G33">
            <v>10755.340757800401</v>
          </cell>
        </row>
        <row r="34">
          <cell r="A34">
            <v>1195</v>
          </cell>
          <cell r="B34" t="str">
            <v>LABORATORY EQUIPMENT</v>
          </cell>
          <cell r="C34">
            <v>3510.8</v>
          </cell>
          <cell r="D34">
            <v>0</v>
          </cell>
          <cell r="E34">
            <v>3510.8</v>
          </cell>
          <cell r="F34">
            <v>2576.5068432671083</v>
          </cell>
          <cell r="G34">
            <v>934.29315673289193</v>
          </cell>
        </row>
        <row r="35">
          <cell r="A35">
            <v>1205</v>
          </cell>
          <cell r="B35" t="str">
            <v>COMMUNICATION EQPT</v>
          </cell>
          <cell r="C35">
            <v>17360.419999999998</v>
          </cell>
          <cell r="D35">
            <v>0</v>
          </cell>
          <cell r="E35">
            <v>17360.419999999998</v>
          </cell>
          <cell r="F35">
            <v>12740.469674145825</v>
          </cell>
          <cell r="G35">
            <v>4619.9503258541736</v>
          </cell>
        </row>
        <row r="36">
          <cell r="A36">
            <v>1210</v>
          </cell>
          <cell r="B36" t="str">
            <v>MISC EQUIPMENT</v>
          </cell>
          <cell r="C36">
            <v>0</v>
          </cell>
          <cell r="D36">
            <v>0</v>
          </cell>
          <cell r="E36">
            <v>0</v>
          </cell>
          <cell r="F36">
            <v>0</v>
          </cell>
          <cell r="G36">
            <v>0</v>
          </cell>
        </row>
        <row r="37">
          <cell r="A37">
            <v>1245</v>
          </cell>
          <cell r="B37" t="str">
            <v>ORGANIZATION</v>
          </cell>
          <cell r="C37">
            <v>0</v>
          </cell>
          <cell r="D37">
            <v>0</v>
          </cell>
          <cell r="E37">
            <v>0</v>
          </cell>
          <cell r="F37">
            <v>0</v>
          </cell>
          <cell r="G37">
            <v>0</v>
          </cell>
        </row>
        <row r="38">
          <cell r="A38">
            <v>1260</v>
          </cell>
          <cell r="B38" t="str">
            <v>LAND &amp; LAND RIGHTS INTANG PLT</v>
          </cell>
          <cell r="C38">
            <v>0</v>
          </cell>
          <cell r="D38">
            <v>404.42</v>
          </cell>
          <cell r="E38">
            <v>404.42</v>
          </cell>
          <cell r="F38">
            <v>0</v>
          </cell>
          <cell r="G38">
            <v>404.42</v>
          </cell>
        </row>
        <row r="39">
          <cell r="A39">
            <v>1285</v>
          </cell>
          <cell r="B39" t="str">
            <v>LAND &amp; LAND RIGHTS GEN PL</v>
          </cell>
          <cell r="C39">
            <v>0</v>
          </cell>
          <cell r="D39">
            <v>0</v>
          </cell>
          <cell r="E39">
            <v>0</v>
          </cell>
          <cell r="F39">
            <v>0</v>
          </cell>
          <cell r="G39">
            <v>0</v>
          </cell>
        </row>
        <row r="40">
          <cell r="A40">
            <v>1295</v>
          </cell>
          <cell r="B40" t="str">
            <v>STRUCT/IMPRV PUMP PLT LS</v>
          </cell>
          <cell r="C40">
            <v>0</v>
          </cell>
          <cell r="D40">
            <v>69659.899999999994</v>
          </cell>
          <cell r="E40">
            <v>69659.899999999994</v>
          </cell>
          <cell r="F40">
            <v>0</v>
          </cell>
          <cell r="G40">
            <v>69659.899999999994</v>
          </cell>
        </row>
        <row r="41">
          <cell r="A41">
            <v>1315</v>
          </cell>
          <cell r="B41" t="str">
            <v>STRUCT/IMPRV GEN PLT</v>
          </cell>
          <cell r="C41">
            <v>0</v>
          </cell>
          <cell r="D41">
            <v>3340.06</v>
          </cell>
          <cell r="E41">
            <v>3340.06</v>
          </cell>
          <cell r="F41">
            <v>0</v>
          </cell>
          <cell r="G41">
            <v>3340.06</v>
          </cell>
        </row>
        <row r="42">
          <cell r="A42">
            <v>1345</v>
          </cell>
          <cell r="B42" t="str">
            <v>SEWER FORCE MAIN/SRVC LINES</v>
          </cell>
          <cell r="C42">
            <v>0</v>
          </cell>
          <cell r="D42">
            <v>158513.96</v>
          </cell>
          <cell r="E42">
            <v>158513.96</v>
          </cell>
          <cell r="F42">
            <v>0</v>
          </cell>
          <cell r="G42">
            <v>158513.96</v>
          </cell>
        </row>
        <row r="43">
          <cell r="A43">
            <v>1350</v>
          </cell>
          <cell r="B43" t="str">
            <v>SEWER GRAVITY MAIN/MANHOLES</v>
          </cell>
          <cell r="C43">
            <v>0</v>
          </cell>
          <cell r="D43">
            <v>885282.71</v>
          </cell>
          <cell r="E43">
            <v>885282.71</v>
          </cell>
          <cell r="F43">
            <v>0</v>
          </cell>
          <cell r="G43">
            <v>885282.71</v>
          </cell>
        </row>
        <row r="44">
          <cell r="A44">
            <v>1365</v>
          </cell>
          <cell r="B44" t="str">
            <v>FLOW MEASURE DEVICES</v>
          </cell>
          <cell r="C44">
            <v>0</v>
          </cell>
          <cell r="D44">
            <v>0</v>
          </cell>
          <cell r="E44">
            <v>0</v>
          </cell>
          <cell r="F44">
            <v>0</v>
          </cell>
          <cell r="G44">
            <v>0</v>
          </cell>
        </row>
        <row r="45">
          <cell r="A45">
            <v>1380</v>
          </cell>
          <cell r="B45" t="str">
            <v>PUMPING EQUIPMENT PUMP PLT</v>
          </cell>
          <cell r="C45">
            <v>0</v>
          </cell>
          <cell r="D45">
            <v>1512</v>
          </cell>
          <cell r="E45">
            <v>1512</v>
          </cell>
          <cell r="F45">
            <v>0</v>
          </cell>
          <cell r="G45">
            <v>1512</v>
          </cell>
        </row>
        <row r="46">
          <cell r="A46">
            <v>1400</v>
          </cell>
          <cell r="B46" t="str">
            <v>TREAT/DISP EQUIP TRT PLT</v>
          </cell>
          <cell r="C46">
            <v>0</v>
          </cell>
          <cell r="D46">
            <v>1013800.96</v>
          </cell>
          <cell r="E46">
            <v>1013800.96</v>
          </cell>
          <cell r="F46">
            <v>0</v>
          </cell>
          <cell r="G46">
            <v>1013800.96</v>
          </cell>
        </row>
        <row r="47">
          <cell r="A47">
            <v>1410</v>
          </cell>
          <cell r="B47" t="str">
            <v>PLANT SEWERS TRTMT PLT</v>
          </cell>
          <cell r="C47">
            <v>0</v>
          </cell>
          <cell r="D47">
            <v>1112</v>
          </cell>
          <cell r="E47">
            <v>1112</v>
          </cell>
          <cell r="F47">
            <v>0</v>
          </cell>
          <cell r="G47">
            <v>1112</v>
          </cell>
        </row>
        <row r="48">
          <cell r="A48">
            <v>1415</v>
          </cell>
          <cell r="B48" t="str">
            <v>PLANT SEWERS RECLAIM WTP</v>
          </cell>
          <cell r="C48">
            <v>0</v>
          </cell>
          <cell r="D48">
            <v>0</v>
          </cell>
          <cell r="E48">
            <v>0</v>
          </cell>
          <cell r="F48">
            <v>0</v>
          </cell>
          <cell r="G48">
            <v>0</v>
          </cell>
        </row>
        <row r="49">
          <cell r="A49">
            <v>1425</v>
          </cell>
          <cell r="B49" t="str">
            <v>OTHER PLT TANGIBLE</v>
          </cell>
          <cell r="C49">
            <v>0</v>
          </cell>
          <cell r="D49">
            <v>695</v>
          </cell>
          <cell r="E49">
            <v>695</v>
          </cell>
          <cell r="F49">
            <v>0</v>
          </cell>
          <cell r="G49">
            <v>695</v>
          </cell>
        </row>
        <row r="50">
          <cell r="A50">
            <v>1430</v>
          </cell>
          <cell r="B50" t="str">
            <v>OTHER PLT COLLECTION</v>
          </cell>
          <cell r="C50">
            <v>0</v>
          </cell>
          <cell r="D50">
            <v>0</v>
          </cell>
          <cell r="E50">
            <v>0</v>
          </cell>
          <cell r="F50">
            <v>0</v>
          </cell>
          <cell r="G50">
            <v>0</v>
          </cell>
        </row>
        <row r="51">
          <cell r="A51">
            <v>1435</v>
          </cell>
          <cell r="B51" t="str">
            <v>OTHER PLT PUMP</v>
          </cell>
          <cell r="C51">
            <v>0</v>
          </cell>
          <cell r="D51">
            <v>1432.73</v>
          </cell>
          <cell r="E51">
            <v>1432.73</v>
          </cell>
          <cell r="F51">
            <v>0</v>
          </cell>
          <cell r="G51">
            <v>1432.73</v>
          </cell>
        </row>
        <row r="52">
          <cell r="A52">
            <v>1440</v>
          </cell>
          <cell r="B52" t="str">
            <v>OTHER PLT TREATMENT</v>
          </cell>
          <cell r="C52">
            <v>0</v>
          </cell>
          <cell r="D52">
            <v>1158.08</v>
          </cell>
          <cell r="E52">
            <v>1158.08</v>
          </cell>
          <cell r="F52">
            <v>0</v>
          </cell>
          <cell r="G52">
            <v>1158.08</v>
          </cell>
        </row>
        <row r="53">
          <cell r="A53">
            <v>1445</v>
          </cell>
          <cell r="B53" t="str">
            <v>OTHER PLT RECLAIM WTR TRT</v>
          </cell>
          <cell r="C53">
            <v>0</v>
          </cell>
          <cell r="D53">
            <v>363.38</v>
          </cell>
          <cell r="E53">
            <v>363.38</v>
          </cell>
          <cell r="F53">
            <v>0</v>
          </cell>
          <cell r="G53">
            <v>363.38</v>
          </cell>
        </row>
        <row r="54">
          <cell r="A54">
            <v>1455</v>
          </cell>
          <cell r="B54" t="str">
            <v>OFFICE STRUCT &amp; IMPRV</v>
          </cell>
          <cell r="C54">
            <v>0</v>
          </cell>
          <cell r="D54">
            <v>12860</v>
          </cell>
          <cell r="E54">
            <v>12860</v>
          </cell>
          <cell r="F54">
            <v>9437.7002405192579</v>
          </cell>
          <cell r="G54">
            <v>3422.2997594807421</v>
          </cell>
        </row>
        <row r="55">
          <cell r="A55">
            <v>1460</v>
          </cell>
          <cell r="B55" t="str">
            <v>OFFICE FURN &amp; EQPT</v>
          </cell>
          <cell r="C55">
            <v>0</v>
          </cell>
          <cell r="D55">
            <v>0</v>
          </cell>
          <cell r="E55">
            <v>0</v>
          </cell>
          <cell r="F55">
            <v>0</v>
          </cell>
          <cell r="G55">
            <v>0</v>
          </cell>
        </row>
        <row r="56">
          <cell r="A56">
            <v>1470</v>
          </cell>
          <cell r="B56" t="str">
            <v>TOOL SHOP &amp; MISC EQPT</v>
          </cell>
          <cell r="C56">
            <v>0</v>
          </cell>
          <cell r="D56">
            <v>0</v>
          </cell>
          <cell r="E56">
            <v>0</v>
          </cell>
          <cell r="F56">
            <v>0</v>
          </cell>
          <cell r="G56">
            <v>0</v>
          </cell>
        </row>
        <row r="57">
          <cell r="A57">
            <v>1480</v>
          </cell>
          <cell r="B57" t="str">
            <v>POWER OPERATED EQUIP</v>
          </cell>
          <cell r="C57">
            <v>0</v>
          </cell>
          <cell r="D57">
            <v>0</v>
          </cell>
          <cell r="E57">
            <v>0</v>
          </cell>
          <cell r="F57">
            <v>0</v>
          </cell>
          <cell r="G57">
            <v>0</v>
          </cell>
        </row>
        <row r="58">
          <cell r="A58">
            <v>1500</v>
          </cell>
          <cell r="B58" t="str">
            <v>OTHER TANGIBLE PLT SEWER</v>
          </cell>
          <cell r="C58">
            <v>0</v>
          </cell>
          <cell r="D58">
            <v>0</v>
          </cell>
          <cell r="E58">
            <v>0</v>
          </cell>
          <cell r="F58">
            <v>0</v>
          </cell>
          <cell r="G58">
            <v>0</v>
          </cell>
        </row>
        <row r="59">
          <cell r="A59">
            <v>1540</v>
          </cell>
          <cell r="B59" t="str">
            <v>REUSE TRANMISSION &amp; DIST</v>
          </cell>
          <cell r="C59">
            <v>0</v>
          </cell>
          <cell r="D59">
            <v>258.06</v>
          </cell>
          <cell r="E59">
            <v>258.06</v>
          </cell>
          <cell r="F59">
            <v>0</v>
          </cell>
          <cell r="G59">
            <v>258.06</v>
          </cell>
        </row>
        <row r="60">
          <cell r="C60">
            <v>0</v>
          </cell>
          <cell r="D60">
            <v>0</v>
          </cell>
          <cell r="E60">
            <v>0</v>
          </cell>
          <cell r="F60">
            <v>0</v>
          </cell>
          <cell r="G60">
            <v>0</v>
          </cell>
        </row>
        <row r="61">
          <cell r="A61" t="str">
            <v>TOTAL</v>
          </cell>
          <cell r="B61" t="str">
            <v>PLANT IN SERVICE</v>
          </cell>
          <cell r="C61">
            <v>6790713.669999999</v>
          </cell>
          <cell r="D61">
            <v>2150393.2599999998</v>
          </cell>
          <cell r="E61">
            <v>8941106.9300000016</v>
          </cell>
          <cell r="F61">
            <v>6763462.5231718877</v>
          </cell>
          <cell r="G61">
            <v>2177644.406828111</v>
          </cell>
        </row>
        <row r="62">
          <cell r="B62">
            <v>27251.14682811033</v>
          </cell>
        </row>
        <row r="63">
          <cell r="A63">
            <v>1555</v>
          </cell>
          <cell r="B63" t="str">
            <v>TRANSPORTATION EQPT WTR</v>
          </cell>
          <cell r="C63">
            <v>123737.65</v>
          </cell>
          <cell r="D63">
            <v>0</v>
          </cell>
          <cell r="E63">
            <v>123737.65</v>
          </cell>
          <cell r="F63">
            <v>90808.619686336518</v>
          </cell>
          <cell r="G63">
            <v>32929.030313663476</v>
          </cell>
        </row>
        <row r="64">
          <cell r="C64">
            <v>0</v>
          </cell>
          <cell r="D64">
            <v>0</v>
          </cell>
          <cell r="E64">
            <v>0</v>
          </cell>
          <cell r="F64">
            <v>0</v>
          </cell>
          <cell r="G64">
            <v>0</v>
          </cell>
        </row>
        <row r="65">
          <cell r="A65" t="str">
            <v>TOTAL</v>
          </cell>
          <cell r="B65" t="str">
            <v>TRANSPORTATION EQPT</v>
          </cell>
          <cell r="C65">
            <v>123737.65</v>
          </cell>
          <cell r="D65">
            <v>0</v>
          </cell>
          <cell r="E65">
            <v>123737.65</v>
          </cell>
          <cell r="F65">
            <v>90808.619686336518</v>
          </cell>
          <cell r="G65">
            <v>32929.030313663476</v>
          </cell>
        </row>
        <row r="67">
          <cell r="A67">
            <v>1580</v>
          </cell>
          <cell r="B67" t="str">
            <v>MAINFRAME COMPUTER WTR</v>
          </cell>
          <cell r="C67">
            <v>5838.87</v>
          </cell>
          <cell r="D67">
            <v>0</v>
          </cell>
          <cell r="E67">
            <v>5838.87</v>
          </cell>
          <cell r="F67">
            <v>4285.0314777107833</v>
          </cell>
          <cell r="G67">
            <v>1553.8385222892166</v>
          </cell>
        </row>
        <row r="68">
          <cell r="A68">
            <v>1585</v>
          </cell>
          <cell r="B68" t="str">
            <v>MINI COMPUTERS WTR</v>
          </cell>
          <cell r="C68">
            <v>31323.360000000001</v>
          </cell>
          <cell r="D68">
            <v>0</v>
          </cell>
          <cell r="E68">
            <v>31323.360000000001</v>
          </cell>
          <cell r="F68">
            <v>22987.595816941783</v>
          </cell>
          <cell r="G68">
            <v>8335.7641830582179</v>
          </cell>
        </row>
        <row r="69">
          <cell r="A69">
            <v>1590</v>
          </cell>
          <cell r="B69" t="str">
            <v>COMP SYS COST WTR</v>
          </cell>
          <cell r="C69">
            <v>229551.67</v>
          </cell>
          <cell r="D69">
            <v>0</v>
          </cell>
          <cell r="E69">
            <v>229551.67</v>
          </cell>
          <cell r="F69">
            <v>168463.44099304802</v>
          </cell>
          <cell r="G69">
            <v>61088.229006951995</v>
          </cell>
        </row>
        <row r="70">
          <cell r="A70">
            <v>1595</v>
          </cell>
          <cell r="B70" t="str">
            <v>MICRO SYS COST WTR</v>
          </cell>
          <cell r="C70">
            <v>6912.58</v>
          </cell>
          <cell r="D70">
            <v>0</v>
          </cell>
          <cell r="E70">
            <v>6912.58</v>
          </cell>
          <cell r="F70">
            <v>5073.0060597673883</v>
          </cell>
          <cell r="G70">
            <v>1839.5739402326117</v>
          </cell>
        </row>
        <row r="71">
          <cell r="A71">
            <v>1640</v>
          </cell>
          <cell r="B71" t="str">
            <v>OTHER PLANT</v>
          </cell>
          <cell r="C71">
            <v>0</v>
          </cell>
          <cell r="D71">
            <v>0</v>
          </cell>
          <cell r="E71">
            <v>0</v>
          </cell>
          <cell r="F71">
            <v>0</v>
          </cell>
          <cell r="G71">
            <v>0</v>
          </cell>
        </row>
        <row r="72">
          <cell r="C72">
            <v>0</v>
          </cell>
          <cell r="D72">
            <v>0</v>
          </cell>
          <cell r="E72">
            <v>0</v>
          </cell>
          <cell r="F72">
            <v>0</v>
          </cell>
          <cell r="G72">
            <v>0</v>
          </cell>
        </row>
        <row r="73">
          <cell r="A73" t="str">
            <v>TOTAL</v>
          </cell>
          <cell r="B73" t="str">
            <v>COMPUTER EQUIPMENT</v>
          </cell>
          <cell r="C73">
            <v>273626.48000000004</v>
          </cell>
          <cell r="D73">
            <v>0</v>
          </cell>
          <cell r="E73">
            <v>273626.48000000004</v>
          </cell>
          <cell r="F73">
            <v>200809.07434746798</v>
          </cell>
          <cell r="G73">
            <v>72817.405652532048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Sch.F-growth"/>
      <sheetName val="wp.a-uncoll"/>
      <sheetName val="wp-b-salary"/>
      <sheetName val="wp-b2-ops charged to plant"/>
      <sheetName val="wp-c-def charges"/>
      <sheetName val="wp-c2-calc of def charges"/>
      <sheetName val="wp-d-rc.exp"/>
      <sheetName val="wp-e-toi"/>
      <sheetName val="wp-f-depr"/>
      <sheetName val="wp-g-inc.tx"/>
      <sheetName val="wp.h-cap.struc"/>
      <sheetName val="wp-i-wc"/>
      <sheetName val="wp-j-pf.plant"/>
      <sheetName val="wp-k-retirements"/>
      <sheetName val="wp-l-GL additions"/>
      <sheetName val="wp-m-penalties"/>
      <sheetName val="wp-n-CPI"/>
      <sheetName val="wp-o-project phoenix "/>
      <sheetName val="wp-p1-allocation of vehicles"/>
      <sheetName val="wp-p1a-adjustment to trans exp"/>
      <sheetName val="wp-p2-allocation of computers"/>
      <sheetName val="wp-p3-allocations of WSC base"/>
      <sheetName val="wp-p4-allocation of WSC expense"/>
      <sheetName val="wp-p5-alloc of cws office exp"/>
      <sheetName val="wp-p6-closed office exp"/>
      <sheetName val="wp-u-Insurance Exp"/>
      <sheetName val="wp-appendix"/>
      <sheetName val="xxxRate-Rev Comp"/>
      <sheetName val="Allocation data summary"/>
      <sheetName val="Allocation data"/>
      <sheetName val="Consumption Data"/>
      <sheetName val="ERC Count NB 12-07"/>
      <sheetName val="wp-q-Def Chrgs"/>
      <sheetName val="CWS Systems 08 RC template"/>
    </sheetNames>
    <sheetDataSet>
      <sheetData sheetId="0" refreshError="1">
        <row r="3">
          <cell r="C3" t="str">
            <v>CWS Systems, Inc.</v>
          </cell>
        </row>
        <row r="5">
          <cell r="C5" t="str">
            <v>W-778, Sub XXX</v>
          </cell>
        </row>
        <row r="7">
          <cell r="C7">
            <v>39447</v>
          </cell>
        </row>
        <row r="11">
          <cell r="C11">
            <v>8658</v>
          </cell>
        </row>
        <row r="12">
          <cell r="C12">
            <v>4085.7</v>
          </cell>
        </row>
      </sheetData>
      <sheetData sheetId="1" refreshError="1"/>
      <sheetData sheetId="2" refreshError="1">
        <row r="1">
          <cell r="A1" t="str">
            <v>Account Number</v>
          </cell>
          <cell r="B1" t="str">
            <v>Account Name</v>
          </cell>
          <cell r="C1" t="str">
            <v>IS/BS</v>
          </cell>
          <cell r="D1" t="str">
            <v>Balance DR/(CR)</v>
          </cell>
        </row>
        <row r="2">
          <cell r="A2" t="str">
            <v>1020</v>
          </cell>
          <cell r="B2" t="str">
            <v>ORGANIZATION</v>
          </cell>
          <cell r="C2" t="str">
            <v>BS</v>
          </cell>
          <cell r="D2">
            <v>189479.66</v>
          </cell>
          <cell r="E2" t="b">
            <v>0</v>
          </cell>
        </row>
        <row r="3">
          <cell r="A3" t="str">
            <v>1045</v>
          </cell>
          <cell r="B3" t="str">
            <v>LAND &amp; LAND RIGHTS GEN PLT</v>
          </cell>
          <cell r="C3" t="str">
            <v>BS</v>
          </cell>
          <cell r="D3">
            <v>50949.45</v>
          </cell>
          <cell r="E3" t="b">
            <v>0</v>
          </cell>
        </row>
        <row r="4">
          <cell r="A4" t="str">
            <v>1050</v>
          </cell>
          <cell r="B4" t="str">
            <v>STRUCT &amp; IMPRV SRC SUPPLY</v>
          </cell>
          <cell r="C4" t="str">
            <v>BS</v>
          </cell>
          <cell r="D4">
            <v>452181.11</v>
          </cell>
          <cell r="E4" t="b">
            <v>0</v>
          </cell>
        </row>
        <row r="5">
          <cell r="A5" t="str">
            <v>1055</v>
          </cell>
          <cell r="B5" t="str">
            <v>STRUCT &amp; IMPRV WTR TRT PLT</v>
          </cell>
          <cell r="C5" t="str">
            <v>BS</v>
          </cell>
          <cell r="D5">
            <v>184343.38</v>
          </cell>
          <cell r="E5" t="b">
            <v>0</v>
          </cell>
        </row>
        <row r="6">
          <cell r="A6" t="str">
            <v>1080</v>
          </cell>
          <cell r="B6" t="str">
            <v>WELLS &amp; SPRINGS</v>
          </cell>
          <cell r="C6" t="str">
            <v>BS</v>
          </cell>
          <cell r="D6">
            <v>1687630.31</v>
          </cell>
          <cell r="E6" t="b">
            <v>0</v>
          </cell>
        </row>
        <row r="7">
          <cell r="A7" t="str">
            <v>1100</v>
          </cell>
          <cell r="B7" t="str">
            <v>ELECTRIC PUMP EQUIP SRC PUMP</v>
          </cell>
          <cell r="C7" t="str">
            <v>BS</v>
          </cell>
          <cell r="D7">
            <v>490</v>
          </cell>
          <cell r="E7" t="b">
            <v>0</v>
          </cell>
        </row>
        <row r="8">
          <cell r="A8" t="str">
            <v>1105</v>
          </cell>
          <cell r="B8" t="str">
            <v>ELECTRIC PUMP EQUIP WTP</v>
          </cell>
          <cell r="C8" t="str">
            <v>BS</v>
          </cell>
          <cell r="D8">
            <v>942325.82</v>
          </cell>
          <cell r="E8" t="b">
            <v>0</v>
          </cell>
        </row>
        <row r="9">
          <cell r="A9" t="str">
            <v>1115</v>
          </cell>
          <cell r="B9" t="str">
            <v>WATER TREATMENT EQPT</v>
          </cell>
          <cell r="C9" t="str">
            <v>BS</v>
          </cell>
          <cell r="D9">
            <v>304205.25</v>
          </cell>
          <cell r="E9" t="b">
            <v>0</v>
          </cell>
        </row>
        <row r="10">
          <cell r="A10" t="str">
            <v>1120</v>
          </cell>
          <cell r="B10" t="str">
            <v>DIST RESV &amp; STANDPIPES</v>
          </cell>
          <cell r="C10" t="str">
            <v>BS</v>
          </cell>
          <cell r="D10">
            <v>1231742.08</v>
          </cell>
          <cell r="E10" t="b">
            <v>0</v>
          </cell>
        </row>
        <row r="11">
          <cell r="A11" t="str">
            <v>1125</v>
          </cell>
          <cell r="B11" t="str">
            <v>TRANS &amp; DISTR MAINS</v>
          </cell>
          <cell r="C11" t="str">
            <v>BS</v>
          </cell>
          <cell r="D11">
            <v>5047635.62</v>
          </cell>
          <cell r="E11" t="b">
            <v>0</v>
          </cell>
        </row>
        <row r="12">
          <cell r="A12" t="str">
            <v>1130</v>
          </cell>
          <cell r="B12" t="str">
            <v>SERVICE LINES</v>
          </cell>
          <cell r="C12" t="str">
            <v>BS</v>
          </cell>
          <cell r="D12">
            <v>1382625.43</v>
          </cell>
          <cell r="E12" t="b">
            <v>0</v>
          </cell>
        </row>
        <row r="13">
          <cell r="A13" t="str">
            <v>1135</v>
          </cell>
          <cell r="B13" t="str">
            <v>METERS</v>
          </cell>
          <cell r="C13" t="str">
            <v>BS</v>
          </cell>
          <cell r="D13">
            <v>382942.89</v>
          </cell>
          <cell r="E13" t="b">
            <v>0</v>
          </cell>
        </row>
        <row r="14">
          <cell r="A14" t="str">
            <v>1140</v>
          </cell>
          <cell r="B14" t="str">
            <v>METER INSTALLATIONS</v>
          </cell>
          <cell r="C14" t="str">
            <v>BS</v>
          </cell>
          <cell r="D14">
            <v>94239.85</v>
          </cell>
          <cell r="E14" t="b">
            <v>0</v>
          </cell>
        </row>
        <row r="15">
          <cell r="A15" t="str">
            <v>1145</v>
          </cell>
          <cell r="B15" t="str">
            <v>HYDRANTS</v>
          </cell>
          <cell r="C15" t="str">
            <v>BS</v>
          </cell>
          <cell r="D15">
            <v>245340.06</v>
          </cell>
          <cell r="E15" t="b">
            <v>0</v>
          </cell>
        </row>
        <row r="16">
          <cell r="A16" t="str">
            <v>1175</v>
          </cell>
          <cell r="B16" t="str">
            <v>OFFICE STRUCT &amp; IMPRV</v>
          </cell>
          <cell r="C16" t="str">
            <v>BS</v>
          </cell>
          <cell r="D16">
            <v>135331.54999999999</v>
          </cell>
          <cell r="E16" t="b">
            <v>0</v>
          </cell>
        </row>
        <row r="17">
          <cell r="A17" t="str">
            <v>1180</v>
          </cell>
          <cell r="B17" t="str">
            <v>OFFICE FURN &amp; EQPT</v>
          </cell>
          <cell r="C17" t="str">
            <v>BS</v>
          </cell>
          <cell r="D17">
            <v>57413.88</v>
          </cell>
          <cell r="E17" t="b">
            <v>0</v>
          </cell>
        </row>
        <row r="18">
          <cell r="A18" t="str">
            <v>1190</v>
          </cell>
          <cell r="B18" t="str">
            <v>TOOL SHOP &amp; MISC EQPT</v>
          </cell>
          <cell r="C18" t="str">
            <v>BS</v>
          </cell>
          <cell r="D18">
            <v>200282.85</v>
          </cell>
          <cell r="E18" t="b">
            <v>0</v>
          </cell>
        </row>
        <row r="19">
          <cell r="A19" t="str">
            <v>1195</v>
          </cell>
          <cell r="B19" t="str">
            <v>LABORATORY EQUIPMENT</v>
          </cell>
          <cell r="C19" t="str">
            <v>BS</v>
          </cell>
          <cell r="D19">
            <v>10394.76</v>
          </cell>
          <cell r="E19" t="b">
            <v>0</v>
          </cell>
        </row>
        <row r="20">
          <cell r="A20" t="str">
            <v>1205</v>
          </cell>
          <cell r="B20" t="str">
            <v>COMMUNICATION EQPT</v>
          </cell>
          <cell r="C20" t="str">
            <v>BS</v>
          </cell>
          <cell r="D20">
            <v>44641.02</v>
          </cell>
          <cell r="E20" t="b">
            <v>0</v>
          </cell>
        </row>
        <row r="21">
          <cell r="A21" t="str">
            <v>1245</v>
          </cell>
          <cell r="B21" t="str">
            <v>ORGANIZATION</v>
          </cell>
          <cell r="C21" t="str">
            <v>BS</v>
          </cell>
          <cell r="D21">
            <v>21939.08</v>
          </cell>
          <cell r="E21" t="b">
            <v>0</v>
          </cell>
        </row>
        <row r="22">
          <cell r="A22" t="str">
            <v>1295</v>
          </cell>
          <cell r="B22" t="str">
            <v>STRUCT/IMPRV PUMP PLT LS</v>
          </cell>
          <cell r="C22" t="str">
            <v>BS</v>
          </cell>
          <cell r="D22">
            <v>911729.54</v>
          </cell>
          <cell r="E22" t="b">
            <v>0</v>
          </cell>
        </row>
        <row r="23">
          <cell r="A23" t="str">
            <v>1315</v>
          </cell>
          <cell r="B23" t="str">
            <v>STRUCT/IMPRV GEN PLT</v>
          </cell>
          <cell r="C23" t="str">
            <v>BS</v>
          </cell>
          <cell r="D23">
            <v>223512.25</v>
          </cell>
          <cell r="E23" t="b">
            <v>0</v>
          </cell>
        </row>
        <row r="24">
          <cell r="A24" t="str">
            <v>1345</v>
          </cell>
          <cell r="B24" t="str">
            <v>SEWER FORCE MAIN/SRVC LINES</v>
          </cell>
          <cell r="C24" t="str">
            <v>BS</v>
          </cell>
          <cell r="D24">
            <v>551516.54</v>
          </cell>
          <cell r="E24" t="b">
            <v>0</v>
          </cell>
        </row>
        <row r="25">
          <cell r="A25" t="str">
            <v>1350</v>
          </cell>
          <cell r="B25" t="str">
            <v>SEWER GRAVITY MAIN/MANHOLES</v>
          </cell>
          <cell r="C25" t="str">
            <v>BS</v>
          </cell>
          <cell r="D25">
            <v>4613708.05</v>
          </cell>
          <cell r="E25" t="b">
            <v>0</v>
          </cell>
        </row>
        <row r="26">
          <cell r="A26" t="str">
            <v>1400</v>
          </cell>
          <cell r="B26" t="str">
            <v>TREAT/DISP EQUIP TRT PLT</v>
          </cell>
          <cell r="C26" t="str">
            <v>BS</v>
          </cell>
          <cell r="D26">
            <v>2884960.49</v>
          </cell>
          <cell r="E26" t="b">
            <v>0</v>
          </cell>
        </row>
        <row r="27">
          <cell r="A27" t="str">
            <v>1470</v>
          </cell>
          <cell r="B27" t="str">
            <v>TOOL SHOP &amp; MISC EQPT</v>
          </cell>
          <cell r="C27" t="str">
            <v>BS</v>
          </cell>
          <cell r="D27">
            <v>25316</v>
          </cell>
          <cell r="E27" t="b">
            <v>0</v>
          </cell>
        </row>
        <row r="28">
          <cell r="A28" t="str">
            <v>1555</v>
          </cell>
          <cell r="B28" t="str">
            <v>TRANSPORTATION EQPT WTR</v>
          </cell>
          <cell r="C28" t="str">
            <v>BS</v>
          </cell>
          <cell r="D28">
            <v>122297</v>
          </cell>
          <cell r="E28" t="b">
            <v>0</v>
          </cell>
        </row>
        <row r="29">
          <cell r="A29" t="str">
            <v>1580</v>
          </cell>
          <cell r="B29" t="str">
            <v>MAINFRAME COMPUTER WTR</v>
          </cell>
          <cell r="C29" t="str">
            <v>BS</v>
          </cell>
          <cell r="D29">
            <v>23721</v>
          </cell>
          <cell r="E29" t="b">
            <v>0</v>
          </cell>
        </row>
        <row r="30">
          <cell r="A30" t="str">
            <v>1585</v>
          </cell>
          <cell r="B30" t="str">
            <v>MINI COMPUTERS WTR</v>
          </cell>
          <cell r="C30" t="str">
            <v>BS</v>
          </cell>
          <cell r="D30">
            <v>49541</v>
          </cell>
          <cell r="E30" t="b">
            <v>0</v>
          </cell>
        </row>
        <row r="31">
          <cell r="A31" t="str">
            <v>1590</v>
          </cell>
          <cell r="B31" t="str">
            <v>COMP SYS COST WTR</v>
          </cell>
          <cell r="C31" t="str">
            <v>BS</v>
          </cell>
          <cell r="D31">
            <v>35153</v>
          </cell>
          <cell r="E31" t="b">
            <v>0</v>
          </cell>
        </row>
        <row r="32">
          <cell r="A32" t="str">
            <v>1595</v>
          </cell>
          <cell r="B32" t="str">
            <v>MICRO SYS COST WTR</v>
          </cell>
          <cell r="C32" t="str">
            <v>BS</v>
          </cell>
          <cell r="D32">
            <v>20956</v>
          </cell>
          <cell r="E32" t="b">
            <v>0</v>
          </cell>
        </row>
        <row r="33">
          <cell r="A33" t="str">
            <v>1665</v>
          </cell>
          <cell r="B33" t="str">
            <v>WIP - CAPITALIZED TIME</v>
          </cell>
          <cell r="C33" t="str">
            <v>BS</v>
          </cell>
          <cell r="D33">
            <v>9054.2999999999993</v>
          </cell>
          <cell r="E33" t="b">
            <v>0</v>
          </cell>
        </row>
        <row r="34">
          <cell r="A34" t="str">
            <v>1666</v>
          </cell>
          <cell r="B34" t="str">
            <v>WIP - INTEREST DURING CONSTR</v>
          </cell>
          <cell r="C34" t="str">
            <v>BS</v>
          </cell>
          <cell r="D34">
            <v>35020.559999999998</v>
          </cell>
          <cell r="E34" t="b">
            <v>0</v>
          </cell>
        </row>
        <row r="35">
          <cell r="A35" t="str">
            <v>1667</v>
          </cell>
          <cell r="B35" t="str">
            <v>WIP - ENGINEERING</v>
          </cell>
          <cell r="C35" t="str">
            <v>BS</v>
          </cell>
          <cell r="D35">
            <v>49126.77</v>
          </cell>
          <cell r="E35" t="b">
            <v>0</v>
          </cell>
        </row>
        <row r="36">
          <cell r="A36" t="str">
            <v>1668</v>
          </cell>
          <cell r="B36" t="str">
            <v>WIP - LABOR/INSTALLATION</v>
          </cell>
          <cell r="C36" t="str">
            <v>BS</v>
          </cell>
          <cell r="D36">
            <v>563730.27</v>
          </cell>
          <cell r="E36" t="b">
            <v>0</v>
          </cell>
        </row>
        <row r="37">
          <cell r="A37" t="str">
            <v>1669</v>
          </cell>
          <cell r="B37" t="str">
            <v>WIP - EQUIPMENT</v>
          </cell>
          <cell r="C37" t="str">
            <v>BS</v>
          </cell>
          <cell r="D37">
            <v>35221.550000000003</v>
          </cell>
          <cell r="E37" t="b">
            <v>0</v>
          </cell>
        </row>
        <row r="38">
          <cell r="A38" t="str">
            <v>1670</v>
          </cell>
          <cell r="B38" t="str">
            <v>WIP - MATERIAL</v>
          </cell>
          <cell r="C38" t="str">
            <v>BS</v>
          </cell>
          <cell r="D38">
            <v>14662.02</v>
          </cell>
          <cell r="E38" t="b">
            <v>0</v>
          </cell>
        </row>
        <row r="39">
          <cell r="A39" t="str">
            <v>1671</v>
          </cell>
          <cell r="B39" t="str">
            <v>WIP - ELECTRICAL</v>
          </cell>
          <cell r="C39" t="str">
            <v>BS</v>
          </cell>
          <cell r="D39">
            <v>1678.03</v>
          </cell>
          <cell r="E39" t="b">
            <v>0</v>
          </cell>
        </row>
        <row r="40">
          <cell r="A40" t="str">
            <v>1672</v>
          </cell>
          <cell r="B40" t="str">
            <v>WIP - PIPING</v>
          </cell>
          <cell r="C40" t="str">
            <v>BS</v>
          </cell>
          <cell r="D40">
            <v>79047.41</v>
          </cell>
          <cell r="E40" t="b">
            <v>0</v>
          </cell>
        </row>
        <row r="41">
          <cell r="A41" t="str">
            <v>1673</v>
          </cell>
          <cell r="B41" t="str">
            <v>WIP - SITE WORK</v>
          </cell>
          <cell r="C41" t="str">
            <v>BS</v>
          </cell>
          <cell r="D41">
            <v>6645</v>
          </cell>
          <cell r="E41" t="b">
            <v>0</v>
          </cell>
        </row>
        <row r="42">
          <cell r="A42" t="str">
            <v>1674</v>
          </cell>
          <cell r="B42" t="str">
            <v>WIP - BUILDING ADDITION</v>
          </cell>
          <cell r="C42" t="str">
            <v>BS</v>
          </cell>
          <cell r="D42">
            <v>4631.18</v>
          </cell>
          <cell r="E42" t="b">
            <v>0</v>
          </cell>
        </row>
        <row r="43">
          <cell r="A43" t="str">
            <v>1692</v>
          </cell>
          <cell r="B43" t="str">
            <v>WIP - WELL HOUSE</v>
          </cell>
          <cell r="C43" t="str">
            <v>BS</v>
          </cell>
          <cell r="D43">
            <v>24942.22</v>
          </cell>
          <cell r="E43" t="b">
            <v>0</v>
          </cell>
        </row>
        <row r="44">
          <cell r="A44" t="str">
            <v>1697</v>
          </cell>
          <cell r="B44" t="str">
            <v>WIP - CLOSE CP TO GL LEGACY</v>
          </cell>
          <cell r="C44" t="str">
            <v>BS</v>
          </cell>
          <cell r="D44">
            <v>-67742.179999999993</v>
          </cell>
          <cell r="E44" t="b">
            <v>0</v>
          </cell>
        </row>
        <row r="45">
          <cell r="A45" t="str">
            <v>1698</v>
          </cell>
          <cell r="B45" t="str">
            <v>WIP - J/E CLEARING LEGACY</v>
          </cell>
          <cell r="C45" t="str">
            <v>BS</v>
          </cell>
          <cell r="D45">
            <v>67742.179999999993</v>
          </cell>
          <cell r="E45" t="b">
            <v>0</v>
          </cell>
        </row>
        <row r="46">
          <cell r="A46" t="str">
            <v>1705</v>
          </cell>
          <cell r="B46" t="str">
            <v>WIP - CAPITALIZED TIME</v>
          </cell>
          <cell r="C46" t="str">
            <v>BS</v>
          </cell>
          <cell r="D46">
            <v>4029.81</v>
          </cell>
          <cell r="E46" t="b">
            <v>0</v>
          </cell>
        </row>
        <row r="47">
          <cell r="A47" t="str">
            <v>1706</v>
          </cell>
          <cell r="B47" t="str">
            <v>WIP - INTEREST DURING CONSTR</v>
          </cell>
          <cell r="C47" t="str">
            <v>BS</v>
          </cell>
          <cell r="D47">
            <v>5289.94</v>
          </cell>
          <cell r="E47" t="b">
            <v>0</v>
          </cell>
        </row>
        <row r="48">
          <cell r="A48" t="str">
            <v>1707</v>
          </cell>
          <cell r="B48" t="str">
            <v>WIP - ENGINEERING</v>
          </cell>
          <cell r="C48" t="str">
            <v>BS</v>
          </cell>
          <cell r="D48">
            <v>55875.55</v>
          </cell>
          <cell r="E48" t="b">
            <v>0</v>
          </cell>
        </row>
        <row r="49">
          <cell r="A49" t="str">
            <v>1708</v>
          </cell>
          <cell r="B49" t="str">
            <v>WIP - LABOR/INSTALLATION</v>
          </cell>
          <cell r="C49" t="str">
            <v>BS</v>
          </cell>
          <cell r="D49">
            <v>233617.36</v>
          </cell>
          <cell r="E49" t="b">
            <v>0</v>
          </cell>
        </row>
        <row r="50">
          <cell r="A50" t="str">
            <v>1709</v>
          </cell>
          <cell r="B50" t="str">
            <v>WIP - EQUIPMENT</v>
          </cell>
          <cell r="C50" t="str">
            <v>BS</v>
          </cell>
          <cell r="D50">
            <v>183106.77</v>
          </cell>
          <cell r="E50" t="b">
            <v>0</v>
          </cell>
        </row>
        <row r="51">
          <cell r="A51" t="str">
            <v>1710</v>
          </cell>
          <cell r="B51" t="str">
            <v>WIP - MATERIAL</v>
          </cell>
          <cell r="C51" t="str">
            <v>BS</v>
          </cell>
          <cell r="D51">
            <v>11144</v>
          </cell>
          <cell r="E51" t="b">
            <v>0</v>
          </cell>
        </row>
        <row r="52">
          <cell r="A52" t="str">
            <v>1722</v>
          </cell>
          <cell r="B52" t="str">
            <v>WIP - MODIFICATION/LIFT STN</v>
          </cell>
          <cell r="C52" t="str">
            <v>BS</v>
          </cell>
          <cell r="D52">
            <v>2546.73</v>
          </cell>
          <cell r="E52" t="b">
            <v>0</v>
          </cell>
        </row>
        <row r="53">
          <cell r="A53" t="str">
            <v>1726</v>
          </cell>
          <cell r="B53" t="str">
            <v>WIP - PUMPS/EQUIPMENT</v>
          </cell>
          <cell r="C53" t="str">
            <v>BS</v>
          </cell>
          <cell r="D53">
            <v>24926.95</v>
          </cell>
          <cell r="E53" t="b">
            <v>0</v>
          </cell>
        </row>
        <row r="54">
          <cell r="A54" t="str">
            <v>1749</v>
          </cell>
          <cell r="B54" t="str">
            <v>WIP - MATERIAL</v>
          </cell>
          <cell r="C54" t="str">
            <v>BS</v>
          </cell>
          <cell r="D54">
            <v>476539</v>
          </cell>
          <cell r="E54" t="b">
            <v>0</v>
          </cell>
        </row>
        <row r="55">
          <cell r="A55" t="str">
            <v>1835</v>
          </cell>
          <cell r="B55" t="str">
            <v>ACC DEPR-ORGANIZATION</v>
          </cell>
          <cell r="C55" t="str">
            <v>BS</v>
          </cell>
          <cell r="D55">
            <v>30335.48</v>
          </cell>
          <cell r="E55" t="b">
            <v>0</v>
          </cell>
        </row>
        <row r="56">
          <cell r="A56" t="str">
            <v>1845</v>
          </cell>
          <cell r="B56" t="str">
            <v>ACC DEPR-STRUCT&amp;IMPRV SRC SPLY</v>
          </cell>
          <cell r="C56" t="str">
            <v>BS</v>
          </cell>
          <cell r="D56">
            <v>-90364.34</v>
          </cell>
          <cell r="E56" t="b">
            <v>0</v>
          </cell>
        </row>
        <row r="57">
          <cell r="A57" t="str">
            <v>1850</v>
          </cell>
          <cell r="B57" t="str">
            <v>ACC DEPR-STRUCT&amp;IMPRV WTP</v>
          </cell>
          <cell r="C57" t="str">
            <v>BS</v>
          </cell>
          <cell r="D57">
            <v>703.09</v>
          </cell>
          <cell r="E57" t="b">
            <v>0</v>
          </cell>
        </row>
        <row r="58">
          <cell r="A58" t="str">
            <v>1875</v>
          </cell>
          <cell r="B58" t="str">
            <v>ACC DEPR-WELLS &amp; SPRINGS</v>
          </cell>
          <cell r="C58" t="str">
            <v>BS</v>
          </cell>
          <cell r="D58">
            <v>-306071.78999999998</v>
          </cell>
          <cell r="E58" t="b">
            <v>0</v>
          </cell>
        </row>
        <row r="59">
          <cell r="A59" t="str">
            <v>1895</v>
          </cell>
          <cell r="B59" t="str">
            <v>ACC DEPR-ELECT PUMP EQUIP SRC PUMP</v>
          </cell>
          <cell r="C59" t="str">
            <v>BS</v>
          </cell>
          <cell r="D59">
            <v>7151.25</v>
          </cell>
          <cell r="E59" t="b">
            <v>0</v>
          </cell>
        </row>
        <row r="60">
          <cell r="A60" t="str">
            <v>1900</v>
          </cell>
          <cell r="B60" t="str">
            <v>ACC DEPR-ELECT PUMP EQUIP WTP</v>
          </cell>
          <cell r="C60" t="str">
            <v>BS</v>
          </cell>
          <cell r="D60">
            <v>-186369.45</v>
          </cell>
          <cell r="E60" t="b">
            <v>0</v>
          </cell>
        </row>
        <row r="61">
          <cell r="A61" t="str">
            <v>1910</v>
          </cell>
          <cell r="B61" t="str">
            <v>ACC DEPR-WATER TREATMENT EQPT</v>
          </cell>
          <cell r="C61" t="str">
            <v>BS</v>
          </cell>
          <cell r="D61">
            <v>-52957.78</v>
          </cell>
          <cell r="E61" t="b">
            <v>0</v>
          </cell>
        </row>
        <row r="62">
          <cell r="A62" t="str">
            <v>1915</v>
          </cell>
          <cell r="B62" t="str">
            <v>ACC DEPR-DIST RESV &amp; STANDPIPE</v>
          </cell>
          <cell r="C62" t="str">
            <v>BS</v>
          </cell>
          <cell r="D62">
            <v>-251998.26</v>
          </cell>
          <cell r="E62" t="b">
            <v>0</v>
          </cell>
        </row>
        <row r="63">
          <cell r="A63" t="str">
            <v>1920</v>
          </cell>
          <cell r="B63" t="str">
            <v>ACC DEPR-TRANS &amp; DISTR MAINS</v>
          </cell>
          <cell r="C63" t="str">
            <v>BS</v>
          </cell>
          <cell r="D63">
            <v>-1032300.64</v>
          </cell>
          <cell r="E63" t="b">
            <v>0</v>
          </cell>
        </row>
        <row r="64">
          <cell r="A64" t="str">
            <v>1925</v>
          </cell>
          <cell r="B64" t="str">
            <v>ACC DEPR-SERVICE LINES</v>
          </cell>
          <cell r="C64" t="str">
            <v>BS</v>
          </cell>
          <cell r="D64">
            <v>-255462.81</v>
          </cell>
          <cell r="E64" t="b">
            <v>0</v>
          </cell>
        </row>
        <row r="65">
          <cell r="A65" t="str">
            <v>1930</v>
          </cell>
          <cell r="B65" t="str">
            <v>ACC DEPR-METERS</v>
          </cell>
          <cell r="C65" t="str">
            <v>BS</v>
          </cell>
          <cell r="D65">
            <v>-64577.56</v>
          </cell>
          <cell r="E65" t="b">
            <v>0</v>
          </cell>
        </row>
        <row r="66">
          <cell r="A66" t="str">
            <v>1935</v>
          </cell>
          <cell r="B66" t="str">
            <v>ACC DEPR-METER INSTALLS</v>
          </cell>
          <cell r="C66" t="str">
            <v>BS</v>
          </cell>
          <cell r="D66">
            <v>-18378.68</v>
          </cell>
          <cell r="E66" t="b">
            <v>0</v>
          </cell>
        </row>
        <row r="67">
          <cell r="A67" t="str">
            <v>1940</v>
          </cell>
          <cell r="B67" t="str">
            <v>ACC DEPR-HYDRANTS</v>
          </cell>
          <cell r="C67" t="str">
            <v>BS</v>
          </cell>
          <cell r="D67">
            <v>-45588.43</v>
          </cell>
          <cell r="E67" t="b">
            <v>0</v>
          </cell>
        </row>
        <row r="68">
          <cell r="A68" t="str">
            <v>1970</v>
          </cell>
          <cell r="B68" t="str">
            <v>ACC DEPR-OFFICE STRUCTURE</v>
          </cell>
          <cell r="C68" t="str">
            <v>BS</v>
          </cell>
          <cell r="D68">
            <v>-54125.64</v>
          </cell>
          <cell r="E68" t="b">
            <v>0</v>
          </cell>
        </row>
        <row r="69">
          <cell r="A69" t="str">
            <v>1975</v>
          </cell>
          <cell r="B69" t="str">
            <v>ACC DEPR-OFFICE FURN/EQPT</v>
          </cell>
          <cell r="C69" t="str">
            <v>BS</v>
          </cell>
          <cell r="D69">
            <v>-43798.75</v>
          </cell>
          <cell r="E69" t="b">
            <v>0</v>
          </cell>
        </row>
        <row r="70">
          <cell r="A70" t="str">
            <v>1985</v>
          </cell>
          <cell r="B70" t="str">
            <v>ACC DEPR-TOOL SHOP &amp; MISC EQPT</v>
          </cell>
          <cell r="C70" t="str">
            <v>BS</v>
          </cell>
          <cell r="D70">
            <v>-41202.620000000003</v>
          </cell>
          <cell r="E70" t="b">
            <v>0</v>
          </cell>
        </row>
        <row r="71">
          <cell r="A71" t="str">
            <v>1990</v>
          </cell>
          <cell r="B71" t="str">
            <v>ACC DEPR-LABORATORY EQUIPMENT</v>
          </cell>
          <cell r="C71" t="str">
            <v>BS</v>
          </cell>
          <cell r="D71">
            <v>-2144.7199999999998</v>
          </cell>
          <cell r="E71" t="b">
            <v>0</v>
          </cell>
        </row>
        <row r="72">
          <cell r="A72" t="str">
            <v>2000</v>
          </cell>
          <cell r="B72" t="str">
            <v>ACC DEPR-COMMUNICATION EQPT</v>
          </cell>
          <cell r="C72" t="str">
            <v>BS</v>
          </cell>
          <cell r="D72">
            <v>-18254.939999999999</v>
          </cell>
          <cell r="E72" t="b">
            <v>0</v>
          </cell>
        </row>
        <row r="73">
          <cell r="A73" t="str">
            <v>2030</v>
          </cell>
          <cell r="B73" t="str">
            <v>ACC DEPR-ORGANIZATION</v>
          </cell>
          <cell r="C73" t="str">
            <v>BS</v>
          </cell>
          <cell r="D73">
            <v>16483.27</v>
          </cell>
          <cell r="E73" t="b">
            <v>0</v>
          </cell>
        </row>
        <row r="74">
          <cell r="A74" t="str">
            <v>2055</v>
          </cell>
          <cell r="B74" t="str">
            <v>ACC DEPR-STRUCT/IMPRV PUMP PLT LS</v>
          </cell>
          <cell r="C74" t="str">
            <v>BS</v>
          </cell>
          <cell r="D74">
            <v>-173394.09</v>
          </cell>
          <cell r="E74" t="b">
            <v>0</v>
          </cell>
        </row>
        <row r="75">
          <cell r="A75" t="str">
            <v>2075</v>
          </cell>
          <cell r="B75" t="str">
            <v>ACC DEPR-STRUCT/IMPRV GEN PLT</v>
          </cell>
          <cell r="C75" t="str">
            <v>BS</v>
          </cell>
          <cell r="D75">
            <v>-35024.949999999997</v>
          </cell>
          <cell r="E75" t="b">
            <v>0</v>
          </cell>
        </row>
        <row r="76">
          <cell r="A76" t="str">
            <v>2105</v>
          </cell>
          <cell r="B76" t="str">
            <v>ACC DEPR-SEWER FORCE MAIN/SRVC LINES</v>
          </cell>
          <cell r="C76" t="str">
            <v>BS</v>
          </cell>
          <cell r="D76">
            <v>-131555.21</v>
          </cell>
          <cell r="E76" t="b">
            <v>0</v>
          </cell>
        </row>
        <row r="77">
          <cell r="A77" t="str">
            <v>2110</v>
          </cell>
          <cell r="B77" t="str">
            <v>ACC DEPR-SEWER GRVTY MAIN/MAN</v>
          </cell>
          <cell r="C77" t="str">
            <v>BS</v>
          </cell>
          <cell r="D77">
            <v>-927119.53</v>
          </cell>
          <cell r="E77" t="b">
            <v>0</v>
          </cell>
        </row>
        <row r="78">
          <cell r="A78" t="str">
            <v>2160</v>
          </cell>
          <cell r="B78" t="str">
            <v>ACC DEPR-TREAT/DISP EQP TRT PLT</v>
          </cell>
          <cell r="C78" t="str">
            <v>BS</v>
          </cell>
          <cell r="D78">
            <v>-561701.07999999996</v>
          </cell>
          <cell r="E78" t="b">
            <v>0</v>
          </cell>
        </row>
        <row r="79">
          <cell r="A79" t="str">
            <v>2230</v>
          </cell>
          <cell r="B79" t="str">
            <v>ACC DEPR-TOOL SHOP &amp; MISC EQPT</v>
          </cell>
          <cell r="C79" t="str">
            <v>BS</v>
          </cell>
          <cell r="D79">
            <v>-6148.34</v>
          </cell>
          <cell r="E79" t="b">
            <v>0</v>
          </cell>
        </row>
        <row r="80">
          <cell r="A80" t="str">
            <v>2300</v>
          </cell>
          <cell r="B80" t="str">
            <v>ACC DEPR-TRANSPORTATION WTR</v>
          </cell>
          <cell r="C80" t="str">
            <v>BS</v>
          </cell>
          <cell r="D80">
            <v>-75633.990000000005</v>
          </cell>
          <cell r="E80" t="b">
            <v>0</v>
          </cell>
        </row>
        <row r="81">
          <cell r="A81" t="str">
            <v>2320</v>
          </cell>
          <cell r="B81" t="str">
            <v>ACC DEPR-MAINFRAME COMP WTR</v>
          </cell>
          <cell r="C81" t="str">
            <v>BS</v>
          </cell>
          <cell r="D81">
            <v>-22758</v>
          </cell>
          <cell r="E81" t="b">
            <v>0</v>
          </cell>
        </row>
        <row r="82">
          <cell r="A82" t="str">
            <v>2325</v>
          </cell>
          <cell r="B82" t="str">
            <v>ACC DEPR-MINI COMP WTR</v>
          </cell>
          <cell r="C82" t="str">
            <v>BS</v>
          </cell>
          <cell r="D82">
            <v>-38433</v>
          </cell>
          <cell r="E82" t="b">
            <v>0</v>
          </cell>
        </row>
        <row r="83">
          <cell r="A83" t="str">
            <v>2330</v>
          </cell>
          <cell r="B83" t="str">
            <v>COMP SYS AMORTIZATION WTR</v>
          </cell>
          <cell r="C83" t="str">
            <v>BS</v>
          </cell>
          <cell r="D83">
            <v>-34446</v>
          </cell>
          <cell r="E83" t="b">
            <v>0</v>
          </cell>
        </row>
        <row r="84">
          <cell r="A84" t="str">
            <v>2335</v>
          </cell>
          <cell r="B84" t="str">
            <v>MICRO SYS AMORTIZATION WTR</v>
          </cell>
          <cell r="C84" t="str">
            <v>BS</v>
          </cell>
          <cell r="D84">
            <v>-10714</v>
          </cell>
          <cell r="E84" t="b">
            <v>0</v>
          </cell>
        </row>
        <row r="85">
          <cell r="A85" t="str">
            <v>2400</v>
          </cell>
          <cell r="B85" t="str">
            <v>UTILITY PAA WTR PLANT AMORT</v>
          </cell>
          <cell r="C85" t="str">
            <v>BS</v>
          </cell>
          <cell r="D85">
            <v>-641167.39</v>
          </cell>
          <cell r="E85" t="b">
            <v>0</v>
          </cell>
        </row>
        <row r="86">
          <cell r="A86" t="str">
            <v>2410</v>
          </cell>
          <cell r="B86" t="str">
            <v>UTILITY PAA SWR PLANT AMORT</v>
          </cell>
          <cell r="C86" t="str">
            <v>BS</v>
          </cell>
          <cell r="D86">
            <v>-60675.85</v>
          </cell>
          <cell r="E86" t="b">
            <v>0</v>
          </cell>
        </row>
        <row r="87">
          <cell r="A87" t="str">
            <v>2420</v>
          </cell>
          <cell r="B87" t="str">
            <v>ACC AMORT UTIL PAA-WATER</v>
          </cell>
          <cell r="C87" t="str">
            <v>BS</v>
          </cell>
          <cell r="D87">
            <v>126171</v>
          </cell>
          <cell r="E87" t="b">
            <v>0</v>
          </cell>
        </row>
        <row r="88">
          <cell r="A88" t="str">
            <v>2425</v>
          </cell>
          <cell r="B88" t="str">
            <v>ACC AMORT UTIL PAA-SEWER</v>
          </cell>
          <cell r="C88" t="str">
            <v>BS</v>
          </cell>
          <cell r="D88">
            <v>21848.79</v>
          </cell>
          <cell r="E88" t="b">
            <v>0</v>
          </cell>
        </row>
        <row r="89">
          <cell r="A89" t="str">
            <v>2640</v>
          </cell>
          <cell r="B89" t="str">
            <v>CASH-CHASE-WSC DISBURSEMENT</v>
          </cell>
          <cell r="C89" t="str">
            <v>BS</v>
          </cell>
          <cell r="D89">
            <v>-14.59</v>
          </cell>
          <cell r="E89" t="b">
            <v>0</v>
          </cell>
        </row>
        <row r="90">
          <cell r="A90" t="str">
            <v>2665</v>
          </cell>
          <cell r="B90" t="str">
            <v>CASH UNAPPLIED</v>
          </cell>
          <cell r="C90" t="str">
            <v>BS</v>
          </cell>
          <cell r="D90">
            <v>-2216.33</v>
          </cell>
          <cell r="E90" t="b">
            <v>0</v>
          </cell>
        </row>
        <row r="91">
          <cell r="A91" t="str">
            <v>2675</v>
          </cell>
          <cell r="B91" t="str">
            <v>A/R-CUSTOMER TRADE CC&amp;B</v>
          </cell>
          <cell r="C91" t="str">
            <v>BS</v>
          </cell>
          <cell r="D91">
            <v>325247.61</v>
          </cell>
          <cell r="E91" t="b">
            <v>0</v>
          </cell>
        </row>
        <row r="92">
          <cell r="A92" t="str">
            <v>2680</v>
          </cell>
          <cell r="B92" t="str">
            <v>A/R-CUSTOMER ACCRUAL</v>
          </cell>
          <cell r="C92" t="str">
            <v>BS</v>
          </cell>
          <cell r="D92">
            <v>216135</v>
          </cell>
          <cell r="E92" t="b">
            <v>0</v>
          </cell>
        </row>
        <row r="93">
          <cell r="A93" t="str">
            <v>2685</v>
          </cell>
          <cell r="B93" t="str">
            <v>A/R-CUSTOMER REFUNDS</v>
          </cell>
          <cell r="C93" t="str">
            <v>BS</v>
          </cell>
          <cell r="D93">
            <v>-8552.57</v>
          </cell>
          <cell r="E93" t="b">
            <v>0</v>
          </cell>
        </row>
        <row r="94">
          <cell r="A94" t="str">
            <v>2690</v>
          </cell>
          <cell r="B94" t="str">
            <v>ACCUM PROV UNCOLLECT ACCTS</v>
          </cell>
          <cell r="C94" t="str">
            <v>BS</v>
          </cell>
          <cell r="D94">
            <v>-71930.97</v>
          </cell>
          <cell r="E94" t="b">
            <v>0</v>
          </cell>
        </row>
        <row r="95">
          <cell r="A95" t="str">
            <v>2710</v>
          </cell>
          <cell r="B95" t="str">
            <v>A/R ASSOC COS</v>
          </cell>
          <cell r="C95" t="str">
            <v>BS</v>
          </cell>
          <cell r="D95">
            <v>-291543.51</v>
          </cell>
          <cell r="E95" t="b">
            <v>0</v>
          </cell>
        </row>
        <row r="96">
          <cell r="A96" t="str">
            <v>2775</v>
          </cell>
          <cell r="B96" t="str">
            <v>SPECIAL DEPOSITS</v>
          </cell>
          <cell r="C96" t="str">
            <v>BS</v>
          </cell>
          <cell r="D96">
            <v>20</v>
          </cell>
          <cell r="E96" t="b">
            <v>0</v>
          </cell>
        </row>
        <row r="97">
          <cell r="A97" t="str">
            <v>2785</v>
          </cell>
          <cell r="B97" t="str">
            <v>PREPAYMENTS</v>
          </cell>
          <cell r="C97" t="str">
            <v>BS</v>
          </cell>
          <cell r="D97">
            <v>0</v>
          </cell>
          <cell r="E97" t="b">
            <v>0</v>
          </cell>
        </row>
        <row r="98">
          <cell r="A98" t="str">
            <v>2795</v>
          </cell>
          <cell r="B98" t="str">
            <v>PREPAID REIMBURSEMENTS</v>
          </cell>
          <cell r="C98" t="str">
            <v>BS</v>
          </cell>
          <cell r="D98">
            <v>5307.49</v>
          </cell>
          <cell r="E98" t="b">
            <v>0</v>
          </cell>
        </row>
        <row r="99">
          <cell r="A99" t="str">
            <v>2855</v>
          </cell>
          <cell r="B99" t="str">
            <v>PRELIMINARY SURVEY</v>
          </cell>
          <cell r="C99" t="str">
            <v>BS</v>
          </cell>
          <cell r="D99">
            <v>127</v>
          </cell>
          <cell r="E99" t="b">
            <v>0</v>
          </cell>
        </row>
        <row r="100">
          <cell r="A100" t="str">
            <v>2920</v>
          </cell>
          <cell r="B100" t="str">
            <v>RATE CASE ACCUM AMORT</v>
          </cell>
          <cell r="C100" t="str">
            <v>BS</v>
          </cell>
          <cell r="D100">
            <v>0.01</v>
          </cell>
          <cell r="E100" t="b">
            <v>0</v>
          </cell>
        </row>
        <row r="101">
          <cell r="A101" t="str">
            <v>2930</v>
          </cell>
          <cell r="B101" t="str">
            <v>MISC REG ACCUM AMORT</v>
          </cell>
          <cell r="C101" t="str">
            <v>BS</v>
          </cell>
          <cell r="D101">
            <v>1158.28</v>
          </cell>
          <cell r="E101" t="b">
            <v>0</v>
          </cell>
        </row>
        <row r="102">
          <cell r="A102" t="str">
            <v>2960</v>
          </cell>
          <cell r="B102" t="str">
            <v>DEF CHGS-TANK MAINT&amp;REP WTR</v>
          </cell>
          <cell r="C102" t="str">
            <v>BS</v>
          </cell>
          <cell r="D102">
            <v>63645</v>
          </cell>
          <cell r="E102" t="b">
            <v>0</v>
          </cell>
        </row>
        <row r="103">
          <cell r="A103" t="str">
            <v>2965</v>
          </cell>
          <cell r="B103" t="str">
            <v>DEF CHGS-RELOCATION EXPENSES</v>
          </cell>
          <cell r="C103" t="str">
            <v>BS</v>
          </cell>
          <cell r="D103">
            <v>7406.24</v>
          </cell>
          <cell r="E103" t="b">
            <v>0</v>
          </cell>
        </row>
        <row r="104">
          <cell r="A104" t="str">
            <v>2980</v>
          </cell>
          <cell r="B104" t="str">
            <v>DEF CHGS-EMP FEES</v>
          </cell>
          <cell r="C104" t="str">
            <v>BS</v>
          </cell>
          <cell r="D104">
            <v>5341</v>
          </cell>
          <cell r="E104" t="b">
            <v>0</v>
          </cell>
        </row>
        <row r="105">
          <cell r="A105" t="str">
            <v>3005</v>
          </cell>
          <cell r="B105" t="str">
            <v>DEF CHGS-VOC TESTING</v>
          </cell>
          <cell r="C105" t="str">
            <v>BS</v>
          </cell>
          <cell r="D105">
            <v>47656.75</v>
          </cell>
          <cell r="E105" t="b">
            <v>0</v>
          </cell>
        </row>
        <row r="106">
          <cell r="A106" t="str">
            <v>3040</v>
          </cell>
          <cell r="B106" t="str">
            <v>DEF CHGS-TANK MAINT&amp;REP SWR</v>
          </cell>
          <cell r="C106" t="str">
            <v>BS</v>
          </cell>
          <cell r="D106">
            <v>33200</v>
          </cell>
          <cell r="E106" t="b">
            <v>0</v>
          </cell>
        </row>
        <row r="107">
          <cell r="A107" t="str">
            <v>3110</v>
          </cell>
          <cell r="B107" t="str">
            <v>AMORT - TANK MAINT&amp;REP WTR</v>
          </cell>
          <cell r="C107" t="str">
            <v>BS</v>
          </cell>
          <cell r="D107">
            <v>-49579</v>
          </cell>
          <cell r="E107" t="b">
            <v>0</v>
          </cell>
        </row>
        <row r="108">
          <cell r="A108" t="str">
            <v>3120</v>
          </cell>
          <cell r="B108" t="str">
            <v>AMORT - RELOCATION EXP</v>
          </cell>
          <cell r="C108" t="str">
            <v>BS</v>
          </cell>
          <cell r="D108">
            <v>-2512.0500000000002</v>
          </cell>
          <cell r="E108" t="b">
            <v>0</v>
          </cell>
        </row>
        <row r="109">
          <cell r="A109" t="str">
            <v>3135</v>
          </cell>
          <cell r="B109" t="str">
            <v>AMORT - EMPLOYEE FEES</v>
          </cell>
          <cell r="C109" t="str">
            <v>BS</v>
          </cell>
          <cell r="D109">
            <v>-59</v>
          </cell>
          <cell r="E109" t="b">
            <v>0</v>
          </cell>
        </row>
        <row r="110">
          <cell r="A110" t="str">
            <v>3160</v>
          </cell>
          <cell r="B110" t="str">
            <v>AMORT - VOC TESTING</v>
          </cell>
          <cell r="C110" t="str">
            <v>BS</v>
          </cell>
          <cell r="D110">
            <v>-29698.61</v>
          </cell>
          <cell r="E110" t="b">
            <v>0</v>
          </cell>
        </row>
        <row r="111">
          <cell r="A111" t="str">
            <v>3195</v>
          </cell>
          <cell r="B111" t="str">
            <v>AMORT - TANK MAINT&amp;REP SWR</v>
          </cell>
          <cell r="C111" t="str">
            <v>BS</v>
          </cell>
          <cell r="D111">
            <v>-31068</v>
          </cell>
          <cell r="E111" t="b">
            <v>0</v>
          </cell>
        </row>
        <row r="112">
          <cell r="A112" t="str">
            <v>3430</v>
          </cell>
          <cell r="B112" t="str">
            <v>CIAC-OTHER TANGIBLE PLT WATER</v>
          </cell>
          <cell r="C112" t="str">
            <v>BS</v>
          </cell>
          <cell r="D112">
            <v>-4994188.88</v>
          </cell>
          <cell r="E112" t="b">
            <v>0</v>
          </cell>
        </row>
        <row r="113">
          <cell r="A113" t="str">
            <v>3435</v>
          </cell>
          <cell r="B113" t="str">
            <v>CIAC-WATER-TAP</v>
          </cell>
          <cell r="C113" t="str">
            <v>BS</v>
          </cell>
          <cell r="D113">
            <v>-1149303.08</v>
          </cell>
          <cell r="E113" t="b">
            <v>0</v>
          </cell>
        </row>
        <row r="114">
          <cell r="A114" t="str">
            <v>3450</v>
          </cell>
          <cell r="B114" t="str">
            <v>CIAC-WTR PLT MOD FEE</v>
          </cell>
          <cell r="C114" t="str">
            <v>BS</v>
          </cell>
          <cell r="D114">
            <v>-179355</v>
          </cell>
          <cell r="E114" t="b">
            <v>0</v>
          </cell>
        </row>
        <row r="115">
          <cell r="A115" t="str">
            <v>3455</v>
          </cell>
          <cell r="B115" t="str">
            <v>CIAC-WTR PLT MTR FEE</v>
          </cell>
          <cell r="C115" t="str">
            <v>BS</v>
          </cell>
          <cell r="D115">
            <v>-33025</v>
          </cell>
          <cell r="E115" t="b">
            <v>0</v>
          </cell>
        </row>
        <row r="116">
          <cell r="A116" t="str">
            <v>3520</v>
          </cell>
          <cell r="B116" t="str">
            <v>CIAC-STRUCT/IMPRV GEN PLT</v>
          </cell>
          <cell r="C116" t="str">
            <v>BS</v>
          </cell>
          <cell r="D116">
            <v>-6128482.1799999997</v>
          </cell>
          <cell r="E116" t="b">
            <v>0</v>
          </cell>
        </row>
        <row r="117">
          <cell r="A117" t="str">
            <v>3705</v>
          </cell>
          <cell r="B117" t="str">
            <v>CIAC-SEWER-TAP</v>
          </cell>
          <cell r="C117" t="str">
            <v>BS</v>
          </cell>
          <cell r="D117">
            <v>-1060950.04</v>
          </cell>
          <cell r="E117" t="b">
            <v>0</v>
          </cell>
        </row>
        <row r="118">
          <cell r="A118" t="str">
            <v>3720</v>
          </cell>
          <cell r="B118" t="str">
            <v>CIAC-SWR PLT MOD FEE</v>
          </cell>
          <cell r="C118" t="str">
            <v>BS</v>
          </cell>
          <cell r="D118">
            <v>-262275</v>
          </cell>
          <cell r="E118" t="b">
            <v>0</v>
          </cell>
        </row>
        <row r="119">
          <cell r="A119" t="str">
            <v>3800</v>
          </cell>
          <cell r="B119" t="str">
            <v>ACC AMORT ORGANIZATION</v>
          </cell>
          <cell r="C119" t="str">
            <v>BS</v>
          </cell>
          <cell r="D119">
            <v>-3789.7</v>
          </cell>
          <cell r="E119" t="b">
            <v>0</v>
          </cell>
        </row>
        <row r="120">
          <cell r="A120" t="str">
            <v>3975</v>
          </cell>
          <cell r="B120" t="str">
            <v>ACC AMORT OTHER TANG PLT WATER</v>
          </cell>
          <cell r="C120" t="str">
            <v>BS</v>
          </cell>
          <cell r="D120">
            <v>1110012.94</v>
          </cell>
          <cell r="E120" t="b">
            <v>0</v>
          </cell>
        </row>
        <row r="121">
          <cell r="A121" t="str">
            <v>3980</v>
          </cell>
          <cell r="B121" t="str">
            <v>ACC AMORT WATER-CIAC TAP</v>
          </cell>
          <cell r="C121" t="str">
            <v>BS</v>
          </cell>
          <cell r="D121">
            <v>34955.230000000003</v>
          </cell>
          <cell r="E121" t="b">
            <v>0</v>
          </cell>
        </row>
        <row r="122">
          <cell r="A122" t="str">
            <v>4000</v>
          </cell>
          <cell r="B122" t="str">
            <v>ACC AMORT WTR PLT MOD FEE-NC</v>
          </cell>
          <cell r="C122" t="str">
            <v>BS</v>
          </cell>
          <cell r="D122">
            <v>3094.26</v>
          </cell>
          <cell r="E122" t="b">
            <v>0</v>
          </cell>
        </row>
        <row r="123">
          <cell r="A123" t="str">
            <v>4005</v>
          </cell>
          <cell r="B123" t="str">
            <v>ACC AMORT WTR PLT MTR FEE-NC</v>
          </cell>
          <cell r="C123" t="str">
            <v>BS</v>
          </cell>
          <cell r="D123">
            <v>574.28</v>
          </cell>
          <cell r="E123" t="b">
            <v>0</v>
          </cell>
        </row>
        <row r="124">
          <cell r="A124" t="str">
            <v>4030</v>
          </cell>
          <cell r="B124" t="str">
            <v>ACC AMORT ORGANIZATION</v>
          </cell>
          <cell r="C124" t="str">
            <v>BS</v>
          </cell>
          <cell r="D124">
            <v>0</v>
          </cell>
          <cell r="E124" t="b">
            <v>0</v>
          </cell>
        </row>
        <row r="125">
          <cell r="A125" t="str">
            <v>4070</v>
          </cell>
          <cell r="B125" t="str">
            <v>ACC AMORTSTRUCT/IMPRV GEN PLT</v>
          </cell>
          <cell r="C125" t="str">
            <v>BS</v>
          </cell>
          <cell r="D125">
            <v>1522574.99</v>
          </cell>
          <cell r="E125" t="b">
            <v>0</v>
          </cell>
        </row>
        <row r="126">
          <cell r="A126" t="str">
            <v>4265</v>
          </cell>
          <cell r="B126" t="str">
            <v>ACC AMORT SEWER-TAP</v>
          </cell>
          <cell r="C126" t="str">
            <v>BS</v>
          </cell>
          <cell r="D126">
            <v>26182.34</v>
          </cell>
          <cell r="E126" t="b">
            <v>0</v>
          </cell>
        </row>
        <row r="127">
          <cell r="A127" t="str">
            <v>4280</v>
          </cell>
          <cell r="B127" t="str">
            <v>ACC AMORT SWR PLT MOD FEE-NC</v>
          </cell>
          <cell r="C127" t="str">
            <v>BS</v>
          </cell>
          <cell r="D127">
            <v>4561.0200000000004</v>
          </cell>
          <cell r="E127" t="b">
            <v>0</v>
          </cell>
        </row>
        <row r="128">
          <cell r="A128" t="str">
            <v>4369</v>
          </cell>
          <cell r="B128" t="str">
            <v>DEF FED TAX - CIAC PRE 1987</v>
          </cell>
          <cell r="C128" t="str">
            <v>BS</v>
          </cell>
          <cell r="D128">
            <v>75068</v>
          </cell>
          <cell r="E128" t="b">
            <v>0</v>
          </cell>
        </row>
        <row r="129">
          <cell r="A129" t="str">
            <v>4371</v>
          </cell>
          <cell r="B129" t="str">
            <v>DEF FED TAX - TAP FEE POST 2000</v>
          </cell>
          <cell r="C129" t="str">
            <v>BS</v>
          </cell>
          <cell r="D129">
            <v>694298</v>
          </cell>
          <cell r="E129" t="b">
            <v>0</v>
          </cell>
        </row>
        <row r="130">
          <cell r="A130" t="str">
            <v>4377</v>
          </cell>
          <cell r="B130" t="str">
            <v>DEF FED TAX - DEF MAINT</v>
          </cell>
          <cell r="C130" t="str">
            <v>BS</v>
          </cell>
          <cell r="D130">
            <v>-20325</v>
          </cell>
          <cell r="E130" t="b">
            <v>0</v>
          </cell>
        </row>
        <row r="131">
          <cell r="A131" t="str">
            <v>4383</v>
          </cell>
          <cell r="B131" t="str">
            <v>DEF FED TAX - ORGN EXP</v>
          </cell>
          <cell r="C131" t="str">
            <v>BS</v>
          </cell>
          <cell r="D131">
            <v>-75212</v>
          </cell>
          <cell r="E131" t="b">
            <v>0</v>
          </cell>
        </row>
        <row r="132">
          <cell r="A132" t="str">
            <v>4385</v>
          </cell>
          <cell r="B132" t="str">
            <v>DEF FED TAX - BAD DEBT</v>
          </cell>
          <cell r="C132" t="str">
            <v>BS</v>
          </cell>
          <cell r="D132">
            <v>48776</v>
          </cell>
          <cell r="E132" t="b">
            <v>0</v>
          </cell>
        </row>
        <row r="133">
          <cell r="A133" t="str">
            <v>4387</v>
          </cell>
          <cell r="B133" t="str">
            <v>DEF FED TAX - DEPRECIATION</v>
          </cell>
          <cell r="C133" t="str">
            <v>BS</v>
          </cell>
          <cell r="D133">
            <v>-1318655</v>
          </cell>
          <cell r="E133" t="b">
            <v>0</v>
          </cell>
        </row>
        <row r="134">
          <cell r="A134" t="str">
            <v>4419</v>
          </cell>
          <cell r="B134" t="str">
            <v>DEF ST TAX - CIAC PRE 1987</v>
          </cell>
          <cell r="C134" t="str">
            <v>BS</v>
          </cell>
          <cell r="D134">
            <v>18331</v>
          </cell>
          <cell r="E134" t="b">
            <v>0</v>
          </cell>
        </row>
        <row r="135">
          <cell r="A135" t="str">
            <v>4421</v>
          </cell>
          <cell r="B135" t="str">
            <v>DEF ST TAX - TAP FEE POST 2000</v>
          </cell>
          <cell r="C135" t="str">
            <v>BS</v>
          </cell>
          <cell r="D135">
            <v>153686</v>
          </cell>
          <cell r="E135" t="b">
            <v>0</v>
          </cell>
        </row>
        <row r="136">
          <cell r="A136" t="str">
            <v>4427</v>
          </cell>
          <cell r="B136" t="str">
            <v>DEF ST TAX - DEF MAINT</v>
          </cell>
          <cell r="C136" t="str">
            <v>BS</v>
          </cell>
          <cell r="D136">
            <v>-4431</v>
          </cell>
          <cell r="E136" t="b">
            <v>0</v>
          </cell>
        </row>
        <row r="137">
          <cell r="A137" t="str">
            <v>4433</v>
          </cell>
          <cell r="B137" t="str">
            <v>DEF ST TAX - ORGN EXP</v>
          </cell>
          <cell r="C137" t="str">
            <v>BS</v>
          </cell>
          <cell r="D137">
            <v>-488</v>
          </cell>
          <cell r="E137" t="b">
            <v>0</v>
          </cell>
        </row>
        <row r="138">
          <cell r="A138" t="str">
            <v>4435</v>
          </cell>
          <cell r="B138" t="str">
            <v>DEF ST TAX - BAD DEBT</v>
          </cell>
          <cell r="C138" t="str">
            <v>BS</v>
          </cell>
          <cell r="D138">
            <v>-191</v>
          </cell>
          <cell r="E138" t="b">
            <v>0</v>
          </cell>
        </row>
        <row r="139">
          <cell r="A139" t="str">
            <v>4437</v>
          </cell>
          <cell r="B139" t="str">
            <v>DEF ST TAX - DEPRECIATION</v>
          </cell>
          <cell r="C139" t="str">
            <v>BS</v>
          </cell>
          <cell r="D139">
            <v>-245103</v>
          </cell>
          <cell r="E139" t="b">
            <v>0</v>
          </cell>
        </row>
        <row r="140">
          <cell r="A140" t="str">
            <v>4515</v>
          </cell>
          <cell r="B140" t="str">
            <v>A/P TRADE</v>
          </cell>
          <cell r="C140" t="str">
            <v>BS</v>
          </cell>
          <cell r="D140">
            <v>-100763.32</v>
          </cell>
          <cell r="E140" t="b">
            <v>0</v>
          </cell>
        </row>
        <row r="141">
          <cell r="A141" t="str">
            <v>4525</v>
          </cell>
          <cell r="B141" t="str">
            <v>A/P TRADE - ACCRUAL</v>
          </cell>
          <cell r="C141" t="str">
            <v>BS</v>
          </cell>
          <cell r="D141">
            <v>-22838.400000000001</v>
          </cell>
          <cell r="E141" t="b">
            <v>0</v>
          </cell>
        </row>
        <row r="142">
          <cell r="A142" t="str">
            <v>4527</v>
          </cell>
          <cell r="B142" t="str">
            <v>A/P TRADE - RECD NOT VOUCHERED</v>
          </cell>
          <cell r="C142" t="str">
            <v>BS</v>
          </cell>
          <cell r="D142">
            <v>-84617.77</v>
          </cell>
          <cell r="E142" t="b">
            <v>0</v>
          </cell>
        </row>
        <row r="143">
          <cell r="A143" t="str">
            <v>4535</v>
          </cell>
          <cell r="B143" t="str">
            <v>A/P-ASSOC COMPANIES</v>
          </cell>
          <cell r="C143" t="str">
            <v>BS</v>
          </cell>
          <cell r="D143">
            <v>12229199.16</v>
          </cell>
          <cell r="E143" t="b">
            <v>0</v>
          </cell>
        </row>
        <row r="144">
          <cell r="A144" t="str">
            <v>4545</v>
          </cell>
          <cell r="B144" t="str">
            <v>A/P MISCELLANEOUS</v>
          </cell>
          <cell r="C144" t="str">
            <v>BS</v>
          </cell>
          <cell r="D144">
            <v>194180.94</v>
          </cell>
          <cell r="E144" t="b">
            <v>0</v>
          </cell>
        </row>
        <row r="145">
          <cell r="A145" t="str">
            <v>4565</v>
          </cell>
          <cell r="B145" t="str">
            <v>ADVANCES FROM UTILITIES INC</v>
          </cell>
          <cell r="C145" t="str">
            <v>BS</v>
          </cell>
          <cell r="D145">
            <v>-8918414.7899999991</v>
          </cell>
          <cell r="E145" t="b">
            <v>0</v>
          </cell>
        </row>
        <row r="146">
          <cell r="A146" t="str">
            <v>4595</v>
          </cell>
          <cell r="B146" t="str">
            <v>CUSTOMER DEPOSITS</v>
          </cell>
          <cell r="C146" t="str">
            <v>BS</v>
          </cell>
          <cell r="D146">
            <v>-91705</v>
          </cell>
          <cell r="E146" t="b">
            <v>0</v>
          </cell>
        </row>
        <row r="147">
          <cell r="A147" t="str">
            <v>4612</v>
          </cell>
          <cell r="B147" t="str">
            <v>ACCRUED TAXES GENERAL</v>
          </cell>
          <cell r="C147" t="str">
            <v>BS</v>
          </cell>
          <cell r="D147">
            <v>-4936.16</v>
          </cell>
          <cell r="E147" t="b">
            <v>0</v>
          </cell>
        </row>
        <row r="148">
          <cell r="A148" t="str">
            <v>4614</v>
          </cell>
          <cell r="B148" t="str">
            <v>ACCRUED GROSS RECEIPT TAX</v>
          </cell>
          <cell r="C148" t="str">
            <v>BS</v>
          </cell>
          <cell r="D148">
            <v>-34276</v>
          </cell>
          <cell r="E148" t="b">
            <v>0</v>
          </cell>
        </row>
        <row r="149">
          <cell r="A149" t="str">
            <v>4630</v>
          </cell>
          <cell r="B149" t="str">
            <v>ACCRUED PERS PROP &amp; ICT TAX</v>
          </cell>
          <cell r="C149" t="str">
            <v>BS</v>
          </cell>
          <cell r="D149">
            <v>-1800</v>
          </cell>
          <cell r="E149" t="b">
            <v>0</v>
          </cell>
        </row>
        <row r="150">
          <cell r="A150" t="str">
            <v>4634</v>
          </cell>
          <cell r="B150" t="str">
            <v>ACCRUED SALES TAX</v>
          </cell>
          <cell r="C150" t="str">
            <v>BS</v>
          </cell>
          <cell r="D150">
            <v>-64.099999999999994</v>
          </cell>
          <cell r="E150" t="b">
            <v>0</v>
          </cell>
        </row>
        <row r="151">
          <cell r="A151" t="str">
            <v>4661</v>
          </cell>
          <cell r="B151" t="str">
            <v>ACCRUED ST INCOME TAX</v>
          </cell>
          <cell r="C151" t="str">
            <v>BS</v>
          </cell>
          <cell r="D151">
            <v>74448</v>
          </cell>
          <cell r="E151" t="b">
            <v>0</v>
          </cell>
        </row>
        <row r="152">
          <cell r="A152" t="str">
            <v>4685</v>
          </cell>
          <cell r="B152" t="str">
            <v>ACCRUED CUST DEP INTEREST</v>
          </cell>
          <cell r="C152" t="str">
            <v>BS</v>
          </cell>
          <cell r="D152">
            <v>-19570.3</v>
          </cell>
          <cell r="E152" t="b">
            <v>0</v>
          </cell>
        </row>
        <row r="153">
          <cell r="A153" t="str">
            <v>4715</v>
          </cell>
          <cell r="B153" t="str">
            <v>DEFERRED REVENUE</v>
          </cell>
          <cell r="C153" t="str">
            <v>BS</v>
          </cell>
          <cell r="D153">
            <v>-55535</v>
          </cell>
          <cell r="E153" t="b">
            <v>0</v>
          </cell>
        </row>
        <row r="154">
          <cell r="A154" t="str">
            <v>4735</v>
          </cell>
          <cell r="B154" t="str">
            <v>PAYABLE TO DEVELOPER</v>
          </cell>
          <cell r="C154" t="str">
            <v>BS</v>
          </cell>
          <cell r="D154">
            <v>-96778.83</v>
          </cell>
          <cell r="E154" t="b">
            <v>0</v>
          </cell>
        </row>
        <row r="155">
          <cell r="A155" t="str">
            <v>4780</v>
          </cell>
          <cell r="B155" t="str">
            <v>PAID IN CAPITAL</v>
          </cell>
          <cell r="C155" t="str">
            <v>BS</v>
          </cell>
          <cell r="D155">
            <v>-2600000</v>
          </cell>
          <cell r="E155" t="b">
            <v>0</v>
          </cell>
        </row>
        <row r="156">
          <cell r="A156" t="str">
            <v>4785</v>
          </cell>
          <cell r="B156" t="str">
            <v>MISC PAID IN CAPITAL</v>
          </cell>
          <cell r="C156" t="str">
            <v>BS</v>
          </cell>
          <cell r="D156">
            <v>-2766343.12</v>
          </cell>
          <cell r="E156" t="b">
            <v>0</v>
          </cell>
        </row>
        <row r="157">
          <cell r="A157" t="str">
            <v>4998</v>
          </cell>
          <cell r="B157" t="str">
            <v>RETAINED EARN-PRIOR YEARS</v>
          </cell>
          <cell r="C157" t="str">
            <v>BS</v>
          </cell>
          <cell r="D157">
            <v>-4683394.33</v>
          </cell>
          <cell r="E157" t="b">
            <v>0</v>
          </cell>
        </row>
        <row r="158">
          <cell r="A158" t="str">
            <v>5025</v>
          </cell>
          <cell r="B158" t="str">
            <v>WATER REVENUE-RESIDENTIAL</v>
          </cell>
          <cell r="C158" t="str">
            <v>IS</v>
          </cell>
          <cell r="D158">
            <v>-1722662.95</v>
          </cell>
          <cell r="E158" t="b">
            <v>0</v>
          </cell>
        </row>
        <row r="159">
          <cell r="A159" t="str">
            <v>5030</v>
          </cell>
          <cell r="B159" t="str">
            <v>WATER REVENUE-ACCRUALS</v>
          </cell>
          <cell r="C159" t="str">
            <v>IS</v>
          </cell>
          <cell r="D159">
            <v>-1433</v>
          </cell>
          <cell r="E159" t="b">
            <v>0</v>
          </cell>
        </row>
        <row r="160">
          <cell r="A160" t="str">
            <v>5035</v>
          </cell>
          <cell r="B160" t="str">
            <v>WATER REVENUE-COMMERCIAL</v>
          </cell>
          <cell r="C160" t="str">
            <v>IS</v>
          </cell>
          <cell r="D160">
            <v>-141408.35999999999</v>
          </cell>
          <cell r="E160" t="b">
            <v>0</v>
          </cell>
        </row>
        <row r="161">
          <cell r="A161" t="str">
            <v>5100</v>
          </cell>
          <cell r="B161" t="str">
            <v>SEWER REVENUE-RESIDENTIAL</v>
          </cell>
          <cell r="C161" t="str">
            <v>IS</v>
          </cell>
          <cell r="D161">
            <v>-969752.58</v>
          </cell>
          <cell r="E161" t="b">
            <v>0</v>
          </cell>
        </row>
        <row r="162">
          <cell r="A162" t="str">
            <v>5105</v>
          </cell>
          <cell r="B162" t="str">
            <v>SEWER REVENUE-ACCRUALS</v>
          </cell>
          <cell r="C162" t="str">
            <v>IS</v>
          </cell>
          <cell r="D162">
            <v>5887</v>
          </cell>
          <cell r="E162" t="b">
            <v>0</v>
          </cell>
        </row>
        <row r="163">
          <cell r="A163" t="str">
            <v>5110</v>
          </cell>
          <cell r="B163" t="str">
            <v>SEWER REVENUE-COMMERCIAL</v>
          </cell>
          <cell r="C163" t="str">
            <v>IS</v>
          </cell>
          <cell r="D163">
            <v>-135811.04</v>
          </cell>
          <cell r="E163" t="b">
            <v>0</v>
          </cell>
        </row>
        <row r="164">
          <cell r="A164" t="str">
            <v>5265</v>
          </cell>
          <cell r="B164" t="str">
            <v>FORFEITED DISCOUNTS</v>
          </cell>
          <cell r="C164" t="str">
            <v>IS</v>
          </cell>
          <cell r="D164">
            <v>-11600.3</v>
          </cell>
          <cell r="E164" t="b">
            <v>0</v>
          </cell>
        </row>
        <row r="165">
          <cell r="A165" t="str">
            <v>5270</v>
          </cell>
          <cell r="B165" t="str">
            <v>MISC SERVICE REVENUE</v>
          </cell>
          <cell r="C165" t="str">
            <v>IS</v>
          </cell>
          <cell r="D165">
            <v>-51128.160000000003</v>
          </cell>
          <cell r="E165" t="b">
            <v>0</v>
          </cell>
        </row>
        <row r="166">
          <cell r="A166" t="str">
            <v>5455</v>
          </cell>
          <cell r="B166" t="str">
            <v>PURCHASED SEWER TREATMENT</v>
          </cell>
          <cell r="C166" t="str">
            <v>IS</v>
          </cell>
          <cell r="D166">
            <v>161100</v>
          </cell>
          <cell r="E166" t="b">
            <v>0</v>
          </cell>
        </row>
        <row r="167">
          <cell r="A167" t="str">
            <v>5460</v>
          </cell>
          <cell r="B167" t="str">
            <v>PURCHASED SEWER - BILLINGS</v>
          </cell>
          <cell r="C167" t="str">
            <v>IS</v>
          </cell>
          <cell r="D167">
            <v>-152144.29999999999</v>
          </cell>
          <cell r="E167" t="b">
            <v>0</v>
          </cell>
        </row>
        <row r="168">
          <cell r="A168" t="str">
            <v>5465</v>
          </cell>
          <cell r="B168" t="str">
            <v>ELEC PWR - WATER SYSTEM</v>
          </cell>
          <cell r="C168" t="str">
            <v>IS</v>
          </cell>
          <cell r="D168">
            <v>166203.19</v>
          </cell>
          <cell r="E168" t="b">
            <v>0</v>
          </cell>
        </row>
        <row r="169">
          <cell r="A169" t="str">
            <v>5470</v>
          </cell>
          <cell r="B169" t="str">
            <v>ELEC PWR - SWR SYSTEM</v>
          </cell>
          <cell r="C169" t="str">
            <v>IS</v>
          </cell>
          <cell r="D169">
            <v>151512.17000000001</v>
          </cell>
          <cell r="E169" t="b">
            <v>0</v>
          </cell>
        </row>
        <row r="170">
          <cell r="A170" t="str">
            <v>5480</v>
          </cell>
          <cell r="B170" t="str">
            <v>CHLORINE</v>
          </cell>
          <cell r="C170" t="str">
            <v>IS</v>
          </cell>
          <cell r="D170">
            <v>20993.919999999998</v>
          </cell>
          <cell r="E170" t="b">
            <v>0</v>
          </cell>
        </row>
        <row r="171">
          <cell r="A171" t="str">
            <v>5485</v>
          </cell>
          <cell r="B171" t="str">
            <v>ODOR CONTROL CHEMICALS</v>
          </cell>
          <cell r="C171" t="str">
            <v>IS</v>
          </cell>
          <cell r="D171">
            <v>1335.2</v>
          </cell>
          <cell r="E171" t="b">
            <v>0</v>
          </cell>
        </row>
        <row r="172">
          <cell r="A172" t="str">
            <v>5490</v>
          </cell>
          <cell r="B172" t="str">
            <v>OTHER TREATMENT CHEMICALS</v>
          </cell>
          <cell r="C172" t="str">
            <v>IS</v>
          </cell>
          <cell r="D172">
            <v>66984</v>
          </cell>
          <cell r="E172" t="b">
            <v>0</v>
          </cell>
        </row>
        <row r="173">
          <cell r="A173" t="str">
            <v>5495</v>
          </cell>
          <cell r="B173" t="str">
            <v>METER READING</v>
          </cell>
          <cell r="C173" t="str">
            <v>IS</v>
          </cell>
          <cell r="D173">
            <v>42094.78</v>
          </cell>
          <cell r="E173" t="b">
            <v>0</v>
          </cell>
        </row>
        <row r="174">
          <cell r="A174" t="str">
            <v>5505</v>
          </cell>
          <cell r="B174" t="str">
            <v>AGENCY EXPENSE</v>
          </cell>
          <cell r="C174" t="str">
            <v>IS</v>
          </cell>
          <cell r="D174">
            <v>797.96</v>
          </cell>
          <cell r="E174" t="b">
            <v>0</v>
          </cell>
        </row>
        <row r="175">
          <cell r="A175" t="str">
            <v>5510</v>
          </cell>
          <cell r="B175" t="str">
            <v>UNCOLLECTIBLE ACCOUNTS</v>
          </cell>
          <cell r="C175" t="str">
            <v>IS</v>
          </cell>
          <cell r="D175">
            <v>10423.36</v>
          </cell>
          <cell r="E175" t="b">
            <v>0</v>
          </cell>
        </row>
        <row r="176">
          <cell r="A176" t="str">
            <v>5525</v>
          </cell>
          <cell r="B176" t="str">
            <v>BILL STOCK</v>
          </cell>
          <cell r="C176" t="str">
            <v>IS</v>
          </cell>
          <cell r="D176">
            <v>2279</v>
          </cell>
          <cell r="E176" t="b">
            <v>0</v>
          </cell>
        </row>
        <row r="177">
          <cell r="A177" t="str">
            <v>5530</v>
          </cell>
          <cell r="B177" t="str">
            <v>BILLING COMPUTER SUPPLIES</v>
          </cell>
          <cell r="C177" t="str">
            <v>IS</v>
          </cell>
          <cell r="D177">
            <v>1178</v>
          </cell>
          <cell r="E177" t="b">
            <v>0</v>
          </cell>
        </row>
        <row r="178">
          <cell r="A178" t="str">
            <v>5535</v>
          </cell>
          <cell r="B178" t="str">
            <v>BILLING ENVELOPES</v>
          </cell>
          <cell r="C178" t="str">
            <v>IS</v>
          </cell>
          <cell r="D178">
            <v>5337</v>
          </cell>
          <cell r="E178" t="b">
            <v>0</v>
          </cell>
        </row>
        <row r="179">
          <cell r="A179" t="str">
            <v>5540</v>
          </cell>
          <cell r="B179" t="str">
            <v>BILLING POSTAGE</v>
          </cell>
          <cell r="C179" t="str">
            <v>IS</v>
          </cell>
          <cell r="D179">
            <v>39424</v>
          </cell>
          <cell r="E179" t="b">
            <v>0</v>
          </cell>
        </row>
        <row r="180">
          <cell r="A180" t="str">
            <v>5545</v>
          </cell>
          <cell r="B180" t="str">
            <v>CUSTOMER SERVICE PRINTING</v>
          </cell>
          <cell r="C180" t="str">
            <v>IS</v>
          </cell>
          <cell r="D180">
            <v>1169.1500000000001</v>
          </cell>
          <cell r="E180" t="b">
            <v>0</v>
          </cell>
        </row>
        <row r="181">
          <cell r="A181" t="str">
            <v>5625</v>
          </cell>
          <cell r="B181" t="str">
            <v>401K/ESOP CONTRIBUTIONS</v>
          </cell>
          <cell r="C181" t="str">
            <v>IS</v>
          </cell>
          <cell r="D181">
            <v>20172</v>
          </cell>
          <cell r="E181" t="b">
            <v>0</v>
          </cell>
        </row>
        <row r="182">
          <cell r="A182" t="str">
            <v>5630</v>
          </cell>
          <cell r="B182" t="str">
            <v>DENTAL PREMIUMS</v>
          </cell>
          <cell r="C182" t="str">
            <v>IS</v>
          </cell>
          <cell r="D182">
            <v>440</v>
          </cell>
          <cell r="E182" t="b">
            <v>0</v>
          </cell>
        </row>
        <row r="183">
          <cell r="A183" t="str">
            <v>5635</v>
          </cell>
          <cell r="B183" t="str">
            <v>DENTAL INS REIMBURSEMENTS</v>
          </cell>
          <cell r="C183" t="str">
            <v>IS</v>
          </cell>
          <cell r="D183">
            <v>2994</v>
          </cell>
          <cell r="E183" t="b">
            <v>0</v>
          </cell>
        </row>
        <row r="184">
          <cell r="A184" t="str">
            <v>5640</v>
          </cell>
          <cell r="B184" t="str">
            <v>EMP PENSIONS &amp; BENEFITS</v>
          </cell>
          <cell r="C184" t="str">
            <v>IS</v>
          </cell>
          <cell r="D184">
            <v>7</v>
          </cell>
          <cell r="E184" t="b">
            <v>0</v>
          </cell>
        </row>
        <row r="185">
          <cell r="A185" t="str">
            <v>5645</v>
          </cell>
          <cell r="B185" t="str">
            <v>EMPLOYEE INS DEDUCTIONS</v>
          </cell>
          <cell r="C185" t="str">
            <v>IS</v>
          </cell>
          <cell r="D185">
            <v>-10059</v>
          </cell>
          <cell r="E185" t="b">
            <v>0</v>
          </cell>
        </row>
        <row r="186">
          <cell r="A186" t="str">
            <v>5650</v>
          </cell>
          <cell r="B186" t="str">
            <v>HEALTH COSTS &amp; OTHER</v>
          </cell>
          <cell r="C186" t="str">
            <v>IS</v>
          </cell>
          <cell r="D186">
            <v>821</v>
          </cell>
          <cell r="E186" t="b">
            <v>0</v>
          </cell>
        </row>
        <row r="187">
          <cell r="A187" t="str">
            <v>5655</v>
          </cell>
          <cell r="B187" t="str">
            <v>HEALTH INS REIMBURSEMENTS</v>
          </cell>
          <cell r="C187" t="str">
            <v>IS</v>
          </cell>
          <cell r="D187">
            <v>97118</v>
          </cell>
          <cell r="E187" t="b">
            <v>0</v>
          </cell>
        </row>
        <row r="188">
          <cell r="A188" t="str">
            <v>5660</v>
          </cell>
          <cell r="B188" t="str">
            <v>OTHER EMP PENSION/BENEFITS</v>
          </cell>
          <cell r="C188" t="str">
            <v>IS</v>
          </cell>
          <cell r="D188">
            <v>10012.34</v>
          </cell>
          <cell r="E188" t="b">
            <v>0</v>
          </cell>
        </row>
        <row r="189">
          <cell r="A189" t="str">
            <v>5665</v>
          </cell>
          <cell r="B189" t="str">
            <v>PENSION CONTRIBUTIONS</v>
          </cell>
          <cell r="C189" t="str">
            <v>IS</v>
          </cell>
          <cell r="D189">
            <v>15207</v>
          </cell>
          <cell r="E189" t="b">
            <v>0</v>
          </cell>
        </row>
        <row r="190">
          <cell r="A190" t="str">
            <v>5670</v>
          </cell>
          <cell r="B190" t="str">
            <v>TERM LIFE INS</v>
          </cell>
          <cell r="C190" t="str">
            <v>IS</v>
          </cell>
          <cell r="D190">
            <v>1426</v>
          </cell>
          <cell r="E190" t="b">
            <v>0</v>
          </cell>
        </row>
        <row r="191">
          <cell r="A191" t="str">
            <v>5675</v>
          </cell>
          <cell r="B191" t="str">
            <v>TERM LIFE INS-OPT</v>
          </cell>
          <cell r="C191" t="str">
            <v>IS</v>
          </cell>
          <cell r="D191">
            <v>24</v>
          </cell>
          <cell r="E191" t="b">
            <v>0</v>
          </cell>
        </row>
        <row r="192">
          <cell r="A192" t="str">
            <v>5680</v>
          </cell>
          <cell r="B192" t="str">
            <v>DEPEND LIFE INS-OPT</v>
          </cell>
          <cell r="C192" t="str">
            <v>IS</v>
          </cell>
          <cell r="D192">
            <v>2</v>
          </cell>
          <cell r="E192" t="b">
            <v>0</v>
          </cell>
        </row>
        <row r="193">
          <cell r="A193" t="str">
            <v>5690</v>
          </cell>
          <cell r="B193" t="str">
            <v>TUITION</v>
          </cell>
          <cell r="C193" t="str">
            <v>IS</v>
          </cell>
          <cell r="D193">
            <v>564</v>
          </cell>
          <cell r="E193" t="b">
            <v>0</v>
          </cell>
        </row>
        <row r="194">
          <cell r="A194" t="str">
            <v>5715</v>
          </cell>
          <cell r="B194" t="str">
            <v>INSURANCE-OTHER</v>
          </cell>
          <cell r="C194" t="str">
            <v>IS</v>
          </cell>
          <cell r="D194">
            <v>36266</v>
          </cell>
          <cell r="E194" t="b">
            <v>0</v>
          </cell>
        </row>
        <row r="195">
          <cell r="A195" t="str">
            <v>5735</v>
          </cell>
          <cell r="B195" t="str">
            <v>COMPUTER MAINTENANCE</v>
          </cell>
          <cell r="C195" t="str">
            <v>IS</v>
          </cell>
          <cell r="D195">
            <v>38458</v>
          </cell>
          <cell r="E195" t="b">
            <v>0</v>
          </cell>
        </row>
        <row r="196">
          <cell r="A196" t="str">
            <v>5740</v>
          </cell>
          <cell r="B196" t="str">
            <v>COMPUTER SUPPLIES</v>
          </cell>
          <cell r="C196" t="str">
            <v>IS</v>
          </cell>
          <cell r="D196">
            <v>1709</v>
          </cell>
          <cell r="E196" t="b">
            <v>0</v>
          </cell>
        </row>
        <row r="197">
          <cell r="A197" t="str">
            <v>5745</v>
          </cell>
          <cell r="B197" t="str">
            <v>COMPUTER AMORT &amp; PROG COST</v>
          </cell>
          <cell r="C197" t="str">
            <v>IS</v>
          </cell>
          <cell r="D197">
            <v>5052</v>
          </cell>
          <cell r="E197" t="b">
            <v>0</v>
          </cell>
        </row>
        <row r="198">
          <cell r="A198" t="str">
            <v>5750</v>
          </cell>
          <cell r="B198" t="str">
            <v>INTERNET SUPPLIER</v>
          </cell>
          <cell r="C198" t="str">
            <v>IS</v>
          </cell>
          <cell r="D198">
            <v>2311</v>
          </cell>
          <cell r="E198" t="b">
            <v>0</v>
          </cell>
        </row>
        <row r="199">
          <cell r="A199" t="str">
            <v>5755</v>
          </cell>
          <cell r="B199" t="str">
            <v>MICROFILMING</v>
          </cell>
          <cell r="C199" t="str">
            <v>IS</v>
          </cell>
          <cell r="D199">
            <v>409</v>
          </cell>
          <cell r="E199" t="b">
            <v>0</v>
          </cell>
        </row>
        <row r="200">
          <cell r="A200" t="str">
            <v>5760</v>
          </cell>
          <cell r="B200" t="str">
            <v>WEBSITE DEVELOPMENT</v>
          </cell>
          <cell r="C200" t="str">
            <v>IS</v>
          </cell>
          <cell r="D200">
            <v>988</v>
          </cell>
          <cell r="E200" t="b">
            <v>0</v>
          </cell>
        </row>
        <row r="201">
          <cell r="A201" t="str">
            <v>5790</v>
          </cell>
          <cell r="B201" t="str">
            <v>BANK SERVICE CHARGE</v>
          </cell>
          <cell r="C201" t="str">
            <v>IS</v>
          </cell>
          <cell r="D201">
            <v>12495</v>
          </cell>
          <cell r="E201" t="b">
            <v>0</v>
          </cell>
        </row>
        <row r="202">
          <cell r="A202" t="str">
            <v>5800</v>
          </cell>
          <cell r="B202" t="str">
            <v>LETTER OF CREDIT FEE</v>
          </cell>
          <cell r="C202" t="str">
            <v>IS</v>
          </cell>
          <cell r="D202">
            <v>40105.33</v>
          </cell>
          <cell r="E202" t="b">
            <v>0</v>
          </cell>
        </row>
        <row r="203">
          <cell r="A203" t="str">
            <v>5810</v>
          </cell>
          <cell r="B203" t="str">
            <v>MEMBERSHIPS</v>
          </cell>
          <cell r="C203" t="str">
            <v>IS</v>
          </cell>
          <cell r="D203">
            <v>2421</v>
          </cell>
          <cell r="E203" t="b">
            <v>0</v>
          </cell>
        </row>
        <row r="204">
          <cell r="A204" t="str">
            <v>5820</v>
          </cell>
          <cell r="B204" t="str">
            <v>TRAINING EXPENSE</v>
          </cell>
          <cell r="C204" t="str">
            <v>IS</v>
          </cell>
          <cell r="D204">
            <v>6550.84</v>
          </cell>
          <cell r="E204" t="b">
            <v>0</v>
          </cell>
        </row>
        <row r="205">
          <cell r="A205" t="str">
            <v>5825</v>
          </cell>
          <cell r="B205" t="str">
            <v>OTHER MISC EXPENSE</v>
          </cell>
          <cell r="C205" t="str">
            <v>IS</v>
          </cell>
          <cell r="D205">
            <v>7774.72</v>
          </cell>
          <cell r="E205" t="b">
            <v>0</v>
          </cell>
        </row>
        <row r="206">
          <cell r="A206" t="str">
            <v>5855</v>
          </cell>
          <cell r="B206" t="str">
            <v>ANSWERING SERVICE</v>
          </cell>
          <cell r="C206" t="str">
            <v>IS</v>
          </cell>
          <cell r="D206">
            <v>3809</v>
          </cell>
          <cell r="E206" t="b">
            <v>0</v>
          </cell>
        </row>
        <row r="207">
          <cell r="A207" t="str">
            <v>5860</v>
          </cell>
          <cell r="B207" t="str">
            <v>CLEANING SUPPLIES</v>
          </cell>
          <cell r="C207" t="str">
            <v>IS</v>
          </cell>
          <cell r="D207">
            <v>276.19</v>
          </cell>
          <cell r="E207" t="b">
            <v>0</v>
          </cell>
        </row>
        <row r="208">
          <cell r="A208" t="str">
            <v>5865</v>
          </cell>
          <cell r="B208" t="str">
            <v>COPY MACHINE</v>
          </cell>
          <cell r="C208" t="str">
            <v>IS</v>
          </cell>
          <cell r="D208">
            <v>3465</v>
          </cell>
          <cell r="E208" t="b">
            <v>0</v>
          </cell>
        </row>
        <row r="209">
          <cell r="A209" t="str">
            <v>5880</v>
          </cell>
          <cell r="B209" t="str">
            <v>OFFICE SUPPLY STORES</v>
          </cell>
          <cell r="C209" t="str">
            <v>IS</v>
          </cell>
          <cell r="D209">
            <v>3869</v>
          </cell>
          <cell r="E209" t="b">
            <v>0</v>
          </cell>
        </row>
        <row r="210">
          <cell r="A210" t="str">
            <v>5885</v>
          </cell>
          <cell r="B210" t="str">
            <v>PRINTING/BLUEPRINTS</v>
          </cell>
          <cell r="C210" t="str">
            <v>IS</v>
          </cell>
          <cell r="D210">
            <v>1729.01</v>
          </cell>
          <cell r="E210" t="b">
            <v>0</v>
          </cell>
        </row>
        <row r="211">
          <cell r="A211" t="str">
            <v>5890</v>
          </cell>
          <cell r="B211" t="str">
            <v>PUBL SUBSCRIPTIONS/TAPES</v>
          </cell>
          <cell r="C211" t="str">
            <v>IS</v>
          </cell>
          <cell r="D211">
            <v>1291.44</v>
          </cell>
          <cell r="E211" t="b">
            <v>0</v>
          </cell>
        </row>
        <row r="212">
          <cell r="A212" t="str">
            <v>5895</v>
          </cell>
          <cell r="B212" t="str">
            <v>SHIPPING CHARGES</v>
          </cell>
          <cell r="C212" t="str">
            <v>IS</v>
          </cell>
          <cell r="D212">
            <v>7466.77</v>
          </cell>
          <cell r="E212" t="b">
            <v>0</v>
          </cell>
        </row>
        <row r="213">
          <cell r="A213" t="str">
            <v>5900</v>
          </cell>
          <cell r="B213" t="str">
            <v>OTHER OFFICE EXPENSES</v>
          </cell>
          <cell r="C213" t="str">
            <v>IS</v>
          </cell>
          <cell r="D213">
            <v>25701.32</v>
          </cell>
          <cell r="E213" t="b">
            <v>0</v>
          </cell>
        </row>
        <row r="214">
          <cell r="A214" t="str">
            <v>5930</v>
          </cell>
          <cell r="B214" t="str">
            <v>OFFICE ELECTRIC</v>
          </cell>
          <cell r="C214" t="str">
            <v>IS</v>
          </cell>
          <cell r="D214">
            <v>3532.48</v>
          </cell>
          <cell r="E214" t="b">
            <v>0</v>
          </cell>
        </row>
        <row r="215">
          <cell r="A215" t="str">
            <v>5935</v>
          </cell>
          <cell r="B215" t="str">
            <v>OFFICE GAS</v>
          </cell>
          <cell r="C215" t="str">
            <v>IS</v>
          </cell>
          <cell r="D215">
            <v>1070.56</v>
          </cell>
          <cell r="E215" t="b">
            <v>0</v>
          </cell>
        </row>
        <row r="216">
          <cell r="A216" t="str">
            <v>5940</v>
          </cell>
          <cell r="B216" t="str">
            <v>OFFICE WATER</v>
          </cell>
          <cell r="C216" t="str">
            <v>IS</v>
          </cell>
          <cell r="D216">
            <v>120</v>
          </cell>
          <cell r="E216" t="b">
            <v>0</v>
          </cell>
        </row>
        <row r="217">
          <cell r="A217" t="str">
            <v>5945</v>
          </cell>
          <cell r="B217" t="str">
            <v>OFFICE TELECOM</v>
          </cell>
          <cell r="C217" t="str">
            <v>IS</v>
          </cell>
          <cell r="D217">
            <v>52337.29</v>
          </cell>
          <cell r="E217" t="b">
            <v>0</v>
          </cell>
        </row>
        <row r="218">
          <cell r="A218" t="str">
            <v>5950</v>
          </cell>
          <cell r="B218" t="str">
            <v>OFFICE GARBAGE REMOVAL</v>
          </cell>
          <cell r="C218" t="str">
            <v>IS</v>
          </cell>
          <cell r="D218">
            <v>5453.61</v>
          </cell>
          <cell r="E218" t="b">
            <v>0</v>
          </cell>
        </row>
        <row r="219">
          <cell r="A219" t="str">
            <v>5955</v>
          </cell>
          <cell r="B219" t="str">
            <v>OFFICE LANDSCAPE / MOW / PLOW</v>
          </cell>
          <cell r="C219" t="str">
            <v>IS</v>
          </cell>
          <cell r="D219">
            <v>39959</v>
          </cell>
          <cell r="E219" t="b">
            <v>0</v>
          </cell>
        </row>
        <row r="220">
          <cell r="A220" t="str">
            <v>5960</v>
          </cell>
          <cell r="B220" t="str">
            <v>OFFICE ALARM SYS PHONE EXP</v>
          </cell>
          <cell r="C220" t="str">
            <v>IS</v>
          </cell>
          <cell r="D220">
            <v>5646.87</v>
          </cell>
          <cell r="E220" t="b">
            <v>0</v>
          </cell>
        </row>
        <row r="221">
          <cell r="A221" t="str">
            <v>5965</v>
          </cell>
          <cell r="B221" t="str">
            <v>OFFICE MAINTENANCE</v>
          </cell>
          <cell r="C221" t="str">
            <v>IS</v>
          </cell>
          <cell r="D221">
            <v>3670</v>
          </cell>
          <cell r="E221" t="b">
            <v>0</v>
          </cell>
        </row>
        <row r="222">
          <cell r="A222" t="str">
            <v>5970</v>
          </cell>
          <cell r="B222" t="str">
            <v>OFFICE CLEANING SERVICE</v>
          </cell>
          <cell r="C222" t="str">
            <v>IS</v>
          </cell>
          <cell r="D222">
            <v>2902</v>
          </cell>
          <cell r="E222" t="b">
            <v>0</v>
          </cell>
        </row>
        <row r="223">
          <cell r="A223" t="str">
            <v>5975</v>
          </cell>
          <cell r="B223" t="str">
            <v>OFFICE MACHINE/HEAT&amp;COOL</v>
          </cell>
          <cell r="C223" t="str">
            <v>IS</v>
          </cell>
          <cell r="D223">
            <v>245</v>
          </cell>
          <cell r="E223" t="b">
            <v>0</v>
          </cell>
        </row>
        <row r="224">
          <cell r="A224" t="str">
            <v>5985</v>
          </cell>
          <cell r="B224" t="str">
            <v>TELEMETERING PHONE EXPENSE</v>
          </cell>
          <cell r="C224" t="str">
            <v>IS</v>
          </cell>
          <cell r="D224">
            <v>2222</v>
          </cell>
          <cell r="E224" t="b">
            <v>0</v>
          </cell>
        </row>
        <row r="225">
          <cell r="A225" t="str">
            <v>6005</v>
          </cell>
          <cell r="B225" t="str">
            <v>ACCOUNTING STUDIES</v>
          </cell>
          <cell r="C225" t="str">
            <v>IS</v>
          </cell>
          <cell r="D225">
            <v>6826</v>
          </cell>
          <cell r="E225" t="b">
            <v>0</v>
          </cell>
        </row>
        <row r="226">
          <cell r="A226" t="str">
            <v>6010</v>
          </cell>
          <cell r="B226" t="str">
            <v>AUDIT FEES</v>
          </cell>
          <cell r="C226" t="str">
            <v>IS</v>
          </cell>
          <cell r="D226">
            <v>7890</v>
          </cell>
          <cell r="E226" t="b">
            <v>0</v>
          </cell>
        </row>
        <row r="227">
          <cell r="A227" t="str">
            <v>6015</v>
          </cell>
          <cell r="B227" t="str">
            <v>EMPLOY FINDER FEES</v>
          </cell>
          <cell r="C227" t="str">
            <v>IS</v>
          </cell>
          <cell r="D227">
            <v>14522</v>
          </cell>
          <cell r="E227" t="b">
            <v>0</v>
          </cell>
        </row>
        <row r="228">
          <cell r="A228" t="str">
            <v>6020</v>
          </cell>
          <cell r="B228" t="str">
            <v>ENGINEERING FEES</v>
          </cell>
          <cell r="C228" t="str">
            <v>IS</v>
          </cell>
          <cell r="D228">
            <v>138.75</v>
          </cell>
          <cell r="E228" t="b">
            <v>0</v>
          </cell>
        </row>
        <row r="229">
          <cell r="A229" t="str">
            <v>6025</v>
          </cell>
          <cell r="B229" t="str">
            <v>LEGAL FEES</v>
          </cell>
          <cell r="C229" t="str">
            <v>IS</v>
          </cell>
          <cell r="D229">
            <v>5044.5</v>
          </cell>
          <cell r="E229" t="b">
            <v>0</v>
          </cell>
        </row>
        <row r="230">
          <cell r="A230" t="str">
            <v>6035</v>
          </cell>
          <cell r="B230" t="str">
            <v>PAYROLL SERVICES</v>
          </cell>
          <cell r="C230" t="str">
            <v>IS</v>
          </cell>
          <cell r="D230">
            <v>2665</v>
          </cell>
          <cell r="E230" t="b">
            <v>0</v>
          </cell>
        </row>
        <row r="231">
          <cell r="A231" t="str">
            <v>6040</v>
          </cell>
          <cell r="B231" t="str">
            <v>TAX RETURN REVIEW</v>
          </cell>
          <cell r="C231" t="str">
            <v>IS</v>
          </cell>
          <cell r="D231">
            <v>2035</v>
          </cell>
          <cell r="E231" t="b">
            <v>0</v>
          </cell>
        </row>
        <row r="232">
          <cell r="A232" t="str">
            <v>6045</v>
          </cell>
          <cell r="B232" t="str">
            <v>TEMP EMPLOY - CLERICAL</v>
          </cell>
          <cell r="C232" t="str">
            <v>IS</v>
          </cell>
          <cell r="D232">
            <v>16490</v>
          </cell>
          <cell r="E232" t="b">
            <v>0</v>
          </cell>
        </row>
        <row r="233">
          <cell r="A233" t="str">
            <v>6050</v>
          </cell>
          <cell r="B233" t="str">
            <v>OTHER OUTSIDE SERVICES</v>
          </cell>
          <cell r="C233" t="str">
            <v>IS</v>
          </cell>
          <cell r="D233">
            <v>2846</v>
          </cell>
          <cell r="E233" t="b">
            <v>0</v>
          </cell>
        </row>
        <row r="234">
          <cell r="A234" t="str">
            <v>6065</v>
          </cell>
          <cell r="B234" t="str">
            <v>RATE CASE AMORT EXPENSE</v>
          </cell>
          <cell r="C234" t="str">
            <v>IS</v>
          </cell>
          <cell r="D234">
            <v>280.22000000000003</v>
          </cell>
          <cell r="E234" t="b">
            <v>0</v>
          </cell>
        </row>
        <row r="235">
          <cell r="A235" t="str">
            <v>6090</v>
          </cell>
          <cell r="B235" t="str">
            <v>RENT</v>
          </cell>
          <cell r="C235" t="str">
            <v>IS</v>
          </cell>
          <cell r="D235">
            <v>34077.879999999997</v>
          </cell>
          <cell r="E235" t="b">
            <v>0</v>
          </cell>
        </row>
        <row r="236">
          <cell r="A236" t="str">
            <v>6105</v>
          </cell>
          <cell r="B236" t="str">
            <v>SALARIES-SYSTEM PROJECT</v>
          </cell>
          <cell r="C236" t="str">
            <v>IS</v>
          </cell>
          <cell r="D236">
            <v>16150</v>
          </cell>
          <cell r="E236" t="b">
            <v>0</v>
          </cell>
        </row>
        <row r="237">
          <cell r="A237" t="str">
            <v>6110</v>
          </cell>
          <cell r="B237" t="str">
            <v>SALARIES-ACCTG/FINANCE</v>
          </cell>
          <cell r="C237" t="str">
            <v>IS</v>
          </cell>
          <cell r="D237">
            <v>39554</v>
          </cell>
          <cell r="E237" t="b">
            <v>0</v>
          </cell>
        </row>
        <row r="238">
          <cell r="A238" t="str">
            <v>6115</v>
          </cell>
          <cell r="B238" t="str">
            <v>SALARIES-ADMIN</v>
          </cell>
          <cell r="C238" t="str">
            <v>IS</v>
          </cell>
          <cell r="D238">
            <v>9578</v>
          </cell>
          <cell r="E238" t="b">
            <v>0</v>
          </cell>
        </row>
        <row r="239">
          <cell r="A239" t="str">
            <v>6120</v>
          </cell>
          <cell r="B239" t="str">
            <v>SALARIES-OFFICERS/STKHLDR</v>
          </cell>
          <cell r="C239" t="str">
            <v>IS</v>
          </cell>
          <cell r="D239">
            <v>40809</v>
          </cell>
          <cell r="E239" t="b">
            <v>0</v>
          </cell>
        </row>
        <row r="240">
          <cell r="A240" t="str">
            <v>6125</v>
          </cell>
          <cell r="B240" t="str">
            <v>SALARIES-HR</v>
          </cell>
          <cell r="C240" t="str">
            <v>IS</v>
          </cell>
          <cell r="D240">
            <v>15655</v>
          </cell>
          <cell r="E240" t="b">
            <v>0</v>
          </cell>
        </row>
        <row r="241">
          <cell r="A241" t="str">
            <v>6130</v>
          </cell>
          <cell r="B241" t="str">
            <v>SALARIES-MIS</v>
          </cell>
          <cell r="C241" t="str">
            <v>IS</v>
          </cell>
          <cell r="D241">
            <v>13147</v>
          </cell>
          <cell r="E241" t="b">
            <v>0</v>
          </cell>
        </row>
        <row r="242">
          <cell r="A242" t="str">
            <v>6135</v>
          </cell>
          <cell r="B242" t="str">
            <v>SALARIES-LEADERSHIP OPS</v>
          </cell>
          <cell r="C242" t="str">
            <v>IS</v>
          </cell>
          <cell r="D242">
            <v>12732</v>
          </cell>
          <cell r="E242" t="b">
            <v>0</v>
          </cell>
        </row>
        <row r="243">
          <cell r="A243" t="str">
            <v>6140</v>
          </cell>
          <cell r="B243" t="str">
            <v>SALARIES-REGULATORY</v>
          </cell>
          <cell r="C243" t="str">
            <v>IS</v>
          </cell>
          <cell r="D243">
            <v>31715</v>
          </cell>
          <cell r="E243" t="b">
            <v>0</v>
          </cell>
        </row>
        <row r="244">
          <cell r="A244" t="str">
            <v>6145</v>
          </cell>
          <cell r="B244" t="str">
            <v>SALARIES-CUSTOMER SERVICE</v>
          </cell>
          <cell r="C244" t="str">
            <v>IS</v>
          </cell>
          <cell r="D244">
            <v>245</v>
          </cell>
          <cell r="E244" t="b">
            <v>0</v>
          </cell>
        </row>
        <row r="245">
          <cell r="A245" t="str">
            <v>6150</v>
          </cell>
          <cell r="B245" t="str">
            <v>SALARIES-OPERATIONS FIELD</v>
          </cell>
          <cell r="C245" t="str">
            <v>IS</v>
          </cell>
          <cell r="D245">
            <v>451427</v>
          </cell>
          <cell r="E245" t="b">
            <v>0</v>
          </cell>
        </row>
        <row r="246">
          <cell r="A246" t="str">
            <v>6155</v>
          </cell>
          <cell r="B246" t="str">
            <v>SALARIES-OPERATIONS OFFICE</v>
          </cell>
          <cell r="C246" t="str">
            <v>IS</v>
          </cell>
          <cell r="D246">
            <v>93948</v>
          </cell>
          <cell r="E246" t="b">
            <v>0</v>
          </cell>
        </row>
        <row r="247">
          <cell r="A247" t="str">
            <v>6160</v>
          </cell>
          <cell r="B247" t="str">
            <v>SALARIES-CHGD TO PLT-WSC</v>
          </cell>
          <cell r="C247" t="str">
            <v>IS</v>
          </cell>
          <cell r="D247">
            <v>-110584.68</v>
          </cell>
          <cell r="E247" t="b">
            <v>0</v>
          </cell>
        </row>
        <row r="248">
          <cell r="A248" t="str">
            <v>6165</v>
          </cell>
          <cell r="B248" t="str">
            <v>CAPITALIZED TIME ADJUSTMENT</v>
          </cell>
          <cell r="C248" t="str">
            <v>IS</v>
          </cell>
          <cell r="D248">
            <v>-2222.35</v>
          </cell>
          <cell r="E248" t="b">
            <v>0</v>
          </cell>
        </row>
        <row r="249">
          <cell r="A249" t="str">
            <v>6185</v>
          </cell>
          <cell r="B249" t="str">
            <v>MARKETING: TRAVELS/LODGING</v>
          </cell>
          <cell r="C249" t="str">
            <v>IS</v>
          </cell>
          <cell r="D249">
            <v>10112.68</v>
          </cell>
          <cell r="E249" t="b">
            <v>0</v>
          </cell>
        </row>
        <row r="250">
          <cell r="A250" t="str">
            <v>6200</v>
          </cell>
          <cell r="B250" t="str">
            <v>MARKETING: MEALS &amp; RELATED EXP</v>
          </cell>
          <cell r="C250" t="str">
            <v>IS</v>
          </cell>
          <cell r="D250">
            <v>2277.9</v>
          </cell>
          <cell r="E250" t="b">
            <v>0</v>
          </cell>
        </row>
        <row r="251">
          <cell r="A251" t="str">
            <v>6215</v>
          </cell>
          <cell r="B251" t="str">
            <v>FUEL</v>
          </cell>
          <cell r="C251" t="str">
            <v>IS</v>
          </cell>
          <cell r="D251">
            <v>30973.66</v>
          </cell>
          <cell r="E251" t="b">
            <v>0</v>
          </cell>
        </row>
        <row r="252">
          <cell r="A252" t="str">
            <v>6220</v>
          </cell>
          <cell r="B252" t="str">
            <v>AUTO REPAIR/TIRES</v>
          </cell>
          <cell r="C252" t="str">
            <v>IS</v>
          </cell>
          <cell r="D252">
            <v>12446.35</v>
          </cell>
          <cell r="E252" t="b">
            <v>0</v>
          </cell>
        </row>
        <row r="253">
          <cell r="A253" t="str">
            <v>6225</v>
          </cell>
          <cell r="B253" t="str">
            <v>AUTO LICENSES</v>
          </cell>
          <cell r="C253" t="str">
            <v>IS</v>
          </cell>
          <cell r="D253">
            <v>2560.3000000000002</v>
          </cell>
          <cell r="E253" t="b">
            <v>0</v>
          </cell>
        </row>
        <row r="254">
          <cell r="A254" t="str">
            <v>6230</v>
          </cell>
          <cell r="B254" t="str">
            <v>OTHER TRANS EXPENSES</v>
          </cell>
          <cell r="C254" t="str">
            <v>IS</v>
          </cell>
          <cell r="D254">
            <v>917</v>
          </cell>
          <cell r="E254" t="b">
            <v>0</v>
          </cell>
        </row>
        <row r="255">
          <cell r="A255" t="str">
            <v>6255</v>
          </cell>
          <cell r="B255" t="str">
            <v>TEST-WATER</v>
          </cell>
          <cell r="C255" t="str">
            <v>IS</v>
          </cell>
          <cell r="D255">
            <v>32727.37</v>
          </cell>
          <cell r="E255" t="b">
            <v>0</v>
          </cell>
        </row>
        <row r="256">
          <cell r="A256" t="str">
            <v>6260</v>
          </cell>
          <cell r="B256" t="str">
            <v>TEST-EQUIP/CHEMICAL</v>
          </cell>
          <cell r="C256" t="str">
            <v>IS</v>
          </cell>
          <cell r="D256">
            <v>9462.18</v>
          </cell>
          <cell r="E256" t="b">
            <v>0</v>
          </cell>
        </row>
        <row r="257">
          <cell r="A257" t="str">
            <v>6270</v>
          </cell>
          <cell r="B257" t="str">
            <v>TEST-SEWER</v>
          </cell>
          <cell r="C257" t="str">
            <v>IS</v>
          </cell>
          <cell r="D257">
            <v>13522</v>
          </cell>
          <cell r="E257" t="b">
            <v>0</v>
          </cell>
        </row>
        <row r="258">
          <cell r="A258" t="str">
            <v>6285</v>
          </cell>
          <cell r="B258" t="str">
            <v>WATER-MAINT SUPPLIES</v>
          </cell>
          <cell r="C258" t="str">
            <v>IS</v>
          </cell>
          <cell r="D258">
            <v>7256.43</v>
          </cell>
          <cell r="E258" t="b">
            <v>0</v>
          </cell>
        </row>
        <row r="259">
          <cell r="A259" t="str">
            <v>6290</v>
          </cell>
          <cell r="B259" t="str">
            <v>WATER-MAINT REPAIRS</v>
          </cell>
          <cell r="C259" t="str">
            <v>IS</v>
          </cell>
          <cell r="D259">
            <v>32511.13</v>
          </cell>
          <cell r="E259" t="b">
            <v>0</v>
          </cell>
        </row>
        <row r="260">
          <cell r="A260" t="str">
            <v>6295</v>
          </cell>
          <cell r="B260" t="str">
            <v>WATER-MAIN BREAKS</v>
          </cell>
          <cell r="C260" t="str">
            <v>IS</v>
          </cell>
          <cell r="D260">
            <v>9266.1</v>
          </cell>
          <cell r="E260" t="b">
            <v>0</v>
          </cell>
        </row>
        <row r="261">
          <cell r="A261" t="str">
            <v>6300</v>
          </cell>
          <cell r="B261" t="str">
            <v>WATER-ELEC EQUIPT REPAIR</v>
          </cell>
          <cell r="C261" t="str">
            <v>IS</v>
          </cell>
          <cell r="D261">
            <v>6185.92</v>
          </cell>
          <cell r="E261" t="b">
            <v>0</v>
          </cell>
        </row>
        <row r="262">
          <cell r="A262" t="str">
            <v>6305</v>
          </cell>
          <cell r="B262" t="str">
            <v>WATER-PERMITS</v>
          </cell>
          <cell r="C262" t="str">
            <v>IS</v>
          </cell>
          <cell r="D262">
            <v>17421</v>
          </cell>
          <cell r="E262" t="b">
            <v>0</v>
          </cell>
        </row>
        <row r="263">
          <cell r="A263" t="str">
            <v>6310</v>
          </cell>
          <cell r="B263" t="str">
            <v>WATER-OTHER MAINT EXP</v>
          </cell>
          <cell r="C263" t="str">
            <v>IS</v>
          </cell>
          <cell r="D263">
            <v>19800.23</v>
          </cell>
          <cell r="E263" t="b">
            <v>0</v>
          </cell>
        </row>
        <row r="264">
          <cell r="A264" t="str">
            <v>6320</v>
          </cell>
          <cell r="B264" t="str">
            <v>SEWER-MAINT SUPPLIES</v>
          </cell>
          <cell r="C264" t="str">
            <v>IS</v>
          </cell>
          <cell r="D264">
            <v>1269.28</v>
          </cell>
          <cell r="E264" t="b">
            <v>0</v>
          </cell>
        </row>
        <row r="265">
          <cell r="A265" t="str">
            <v>6325</v>
          </cell>
          <cell r="B265" t="str">
            <v>SEWER-MAINT REPAIRS</v>
          </cell>
          <cell r="C265" t="str">
            <v>IS</v>
          </cell>
          <cell r="D265">
            <v>2810.49</v>
          </cell>
          <cell r="E265" t="b">
            <v>0</v>
          </cell>
        </row>
        <row r="266">
          <cell r="A266" t="str">
            <v>6330</v>
          </cell>
          <cell r="B266" t="str">
            <v>SEWER-MAIN BREAKS</v>
          </cell>
          <cell r="C266" t="str">
            <v>IS</v>
          </cell>
          <cell r="D266">
            <v>3277.64</v>
          </cell>
          <cell r="E266" t="b">
            <v>0</v>
          </cell>
        </row>
        <row r="267">
          <cell r="A267" t="str">
            <v>6335</v>
          </cell>
          <cell r="B267" t="str">
            <v>SEWER-ELEC EQUIPT REPAIR</v>
          </cell>
          <cell r="C267" t="str">
            <v>IS</v>
          </cell>
          <cell r="D267">
            <v>7034.48</v>
          </cell>
          <cell r="E267" t="b">
            <v>0</v>
          </cell>
        </row>
        <row r="268">
          <cell r="A268" t="str">
            <v>6340</v>
          </cell>
          <cell r="B268" t="str">
            <v>SEWER-PERMITS</v>
          </cell>
          <cell r="C268" t="str">
            <v>IS</v>
          </cell>
          <cell r="D268">
            <v>3070</v>
          </cell>
          <cell r="E268" t="b">
            <v>0</v>
          </cell>
        </row>
        <row r="269">
          <cell r="A269" t="str">
            <v>6345</v>
          </cell>
          <cell r="B269" t="str">
            <v>SEWER-OTHER MAINT EXP</v>
          </cell>
          <cell r="C269" t="str">
            <v>IS</v>
          </cell>
          <cell r="D269">
            <v>12004.53</v>
          </cell>
          <cell r="E269" t="b">
            <v>0</v>
          </cell>
        </row>
        <row r="270">
          <cell r="A270" t="str">
            <v>6355</v>
          </cell>
          <cell r="B270" t="str">
            <v>DEFERRED MAINT EXPENSE</v>
          </cell>
          <cell r="C270" t="str">
            <v>IS</v>
          </cell>
          <cell r="D270">
            <v>35318.660000000003</v>
          </cell>
          <cell r="E270" t="b">
            <v>0</v>
          </cell>
        </row>
        <row r="271">
          <cell r="A271" t="str">
            <v>6360</v>
          </cell>
          <cell r="B271" t="str">
            <v>COMMUNICATION EXPENSE</v>
          </cell>
          <cell r="C271" t="str">
            <v>IS</v>
          </cell>
          <cell r="D271">
            <v>21088.61</v>
          </cell>
          <cell r="E271" t="b">
            <v>0</v>
          </cell>
        </row>
        <row r="272">
          <cell r="A272" t="str">
            <v>6370</v>
          </cell>
          <cell r="B272" t="str">
            <v>OPER CONTRACTED WORKERS</v>
          </cell>
          <cell r="C272" t="str">
            <v>IS</v>
          </cell>
          <cell r="D272">
            <v>4275</v>
          </cell>
          <cell r="E272" t="b">
            <v>0</v>
          </cell>
        </row>
        <row r="273">
          <cell r="A273" t="str">
            <v>6385</v>
          </cell>
          <cell r="B273" t="str">
            <v>UNIFORMS</v>
          </cell>
          <cell r="C273" t="str">
            <v>IS</v>
          </cell>
          <cell r="D273">
            <v>1756.13</v>
          </cell>
          <cell r="E273" t="b">
            <v>0</v>
          </cell>
        </row>
        <row r="274">
          <cell r="A274" t="str">
            <v>6390</v>
          </cell>
          <cell r="B274" t="str">
            <v>WEATHER/HURRICANE COSTS</v>
          </cell>
          <cell r="C274" t="str">
            <v>IS</v>
          </cell>
          <cell r="D274">
            <v>125.98</v>
          </cell>
          <cell r="E274" t="b">
            <v>0</v>
          </cell>
        </row>
        <row r="275">
          <cell r="A275" t="str">
            <v>6400</v>
          </cell>
          <cell r="B275" t="str">
            <v>SEWER RODDING</v>
          </cell>
          <cell r="C275" t="str">
            <v>IS</v>
          </cell>
          <cell r="D275">
            <v>9235</v>
          </cell>
          <cell r="E275" t="b">
            <v>0</v>
          </cell>
        </row>
        <row r="276">
          <cell r="A276" t="str">
            <v>6410</v>
          </cell>
          <cell r="B276" t="str">
            <v>SLUDGE HAULING</v>
          </cell>
          <cell r="C276" t="str">
            <v>IS</v>
          </cell>
          <cell r="D276">
            <v>44332</v>
          </cell>
          <cell r="E276" t="b">
            <v>0</v>
          </cell>
        </row>
        <row r="277">
          <cell r="A277" t="str">
            <v>6445</v>
          </cell>
          <cell r="B277" t="str">
            <v>DEPREC-WATER PLANT</v>
          </cell>
          <cell r="C277" t="str">
            <v>IS</v>
          </cell>
          <cell r="D277">
            <v>6644.58</v>
          </cell>
          <cell r="E277" t="b">
            <v>0</v>
          </cell>
        </row>
        <row r="278">
          <cell r="A278" t="str">
            <v>6455</v>
          </cell>
          <cell r="B278" t="str">
            <v>DEPREC-STRUCT &amp; IMPRV SRC SUPPLY</v>
          </cell>
          <cell r="C278" t="str">
            <v>IS</v>
          </cell>
          <cell r="D278">
            <v>8343.48</v>
          </cell>
          <cell r="E278" t="b">
            <v>0</v>
          </cell>
        </row>
        <row r="279">
          <cell r="A279" t="str">
            <v>6460</v>
          </cell>
          <cell r="B279" t="str">
            <v>DEPREC-STRUCT &amp; IMPRV WTP</v>
          </cell>
          <cell r="C279" t="str">
            <v>IS</v>
          </cell>
          <cell r="D279">
            <v>3483.69</v>
          </cell>
          <cell r="E279" t="b">
            <v>0</v>
          </cell>
        </row>
        <row r="280">
          <cell r="A280" t="str">
            <v>6485</v>
          </cell>
          <cell r="B280" t="str">
            <v>DEPREC-WELLS &amp; SPRINGS</v>
          </cell>
          <cell r="C280" t="str">
            <v>IS</v>
          </cell>
          <cell r="D280">
            <v>32258.79</v>
          </cell>
          <cell r="E280" t="b">
            <v>0</v>
          </cell>
        </row>
        <row r="281">
          <cell r="A281" t="str">
            <v>6505</v>
          </cell>
          <cell r="B281" t="str">
            <v>DEPREC-ELEC PUMP EQP SRC PUMP</v>
          </cell>
          <cell r="C281" t="str">
            <v>IS</v>
          </cell>
          <cell r="D281">
            <v>-595.17999999999995</v>
          </cell>
          <cell r="E281" t="b">
            <v>0</v>
          </cell>
        </row>
        <row r="282">
          <cell r="A282" t="str">
            <v>6510</v>
          </cell>
          <cell r="B282" t="str">
            <v>DEPREC-ELEC PUMP EQP WTP</v>
          </cell>
          <cell r="C282" t="str">
            <v>IS</v>
          </cell>
          <cell r="D282">
            <v>18535.57</v>
          </cell>
          <cell r="E282" t="b">
            <v>0</v>
          </cell>
        </row>
        <row r="283">
          <cell r="A283" t="str">
            <v>6520</v>
          </cell>
          <cell r="B283" t="str">
            <v>DEPREC-WATER TREATMENT EQPT</v>
          </cell>
          <cell r="C283" t="str">
            <v>IS</v>
          </cell>
          <cell r="D283">
            <v>5880.47</v>
          </cell>
          <cell r="E283" t="b">
            <v>0</v>
          </cell>
        </row>
        <row r="284">
          <cell r="A284" t="str">
            <v>6525</v>
          </cell>
          <cell r="B284" t="str">
            <v>DEPREC-DIST RESV &amp; STANDPIPES</v>
          </cell>
          <cell r="C284" t="str">
            <v>IS</v>
          </cell>
          <cell r="D284">
            <v>21995.84</v>
          </cell>
          <cell r="E284" t="b">
            <v>0</v>
          </cell>
        </row>
        <row r="285">
          <cell r="A285" t="str">
            <v>6530</v>
          </cell>
          <cell r="B285" t="str">
            <v>DEPREC-TRANS &amp; DISTR MAINS</v>
          </cell>
          <cell r="C285" t="str">
            <v>IS</v>
          </cell>
          <cell r="D285">
            <v>88386.58</v>
          </cell>
          <cell r="E285" t="b">
            <v>0</v>
          </cell>
        </row>
        <row r="286">
          <cell r="A286" t="str">
            <v>6535</v>
          </cell>
          <cell r="B286" t="str">
            <v>DEPREC-SERVICE LINES</v>
          </cell>
          <cell r="C286" t="str">
            <v>IS</v>
          </cell>
          <cell r="D286">
            <v>26065.77</v>
          </cell>
          <cell r="E286" t="b">
            <v>0</v>
          </cell>
        </row>
        <row r="287">
          <cell r="A287" t="str">
            <v>6540</v>
          </cell>
          <cell r="B287" t="str">
            <v>DEPREC-METERS</v>
          </cell>
          <cell r="C287" t="str">
            <v>IS</v>
          </cell>
          <cell r="D287">
            <v>7213.06</v>
          </cell>
          <cell r="E287" t="b">
            <v>0</v>
          </cell>
        </row>
        <row r="288">
          <cell r="A288" t="str">
            <v>6545</v>
          </cell>
          <cell r="B288" t="str">
            <v>DEPREC-METER INSTALLS</v>
          </cell>
          <cell r="C288" t="str">
            <v>IS</v>
          </cell>
          <cell r="D288">
            <v>1763.55</v>
          </cell>
          <cell r="E288" t="b">
            <v>0</v>
          </cell>
        </row>
        <row r="289">
          <cell r="A289" t="str">
            <v>6550</v>
          </cell>
          <cell r="B289" t="str">
            <v>DEPREC-HYDRANTS</v>
          </cell>
          <cell r="C289" t="str">
            <v>IS</v>
          </cell>
          <cell r="D289">
            <v>4489.3999999999996</v>
          </cell>
          <cell r="E289" t="b">
            <v>0</v>
          </cell>
        </row>
        <row r="290">
          <cell r="A290" t="str">
            <v>6580</v>
          </cell>
          <cell r="B290" t="str">
            <v>DEPREC-OFFICE STRUCTURE</v>
          </cell>
          <cell r="C290" t="str">
            <v>IS</v>
          </cell>
          <cell r="D290">
            <v>2280</v>
          </cell>
          <cell r="E290" t="b">
            <v>0</v>
          </cell>
        </row>
        <row r="291">
          <cell r="A291" t="str">
            <v>6585</v>
          </cell>
          <cell r="B291" t="str">
            <v>DEPREC-OFFICE FURN/EQPT</v>
          </cell>
          <cell r="C291" t="str">
            <v>IS</v>
          </cell>
          <cell r="D291">
            <v>847.4</v>
          </cell>
          <cell r="E291" t="b">
            <v>0</v>
          </cell>
        </row>
        <row r="292">
          <cell r="A292" t="str">
            <v>6595</v>
          </cell>
          <cell r="B292" t="str">
            <v>DEPREC-TOOL SHOP &amp; MISC EQPT</v>
          </cell>
          <cell r="C292" t="str">
            <v>IS</v>
          </cell>
          <cell r="D292">
            <v>3730.18</v>
          </cell>
          <cell r="E292" t="b">
            <v>0</v>
          </cell>
        </row>
        <row r="293">
          <cell r="A293" t="str">
            <v>6600</v>
          </cell>
          <cell r="B293" t="str">
            <v>DEPREC-LABORATORY EQUIPMENT</v>
          </cell>
          <cell r="C293" t="str">
            <v>IS</v>
          </cell>
          <cell r="D293">
            <v>175.88</v>
          </cell>
          <cell r="E293" t="b">
            <v>0</v>
          </cell>
        </row>
        <row r="294">
          <cell r="A294" t="str">
            <v>6610</v>
          </cell>
          <cell r="B294" t="str">
            <v>DEPREC-COMMUNICATION EQPT</v>
          </cell>
          <cell r="C294" t="str">
            <v>IS</v>
          </cell>
          <cell r="D294">
            <v>552.08000000000004</v>
          </cell>
          <cell r="E294" t="b">
            <v>0</v>
          </cell>
        </row>
        <row r="295">
          <cell r="A295" t="str">
            <v>6640</v>
          </cell>
          <cell r="B295" t="str">
            <v>DEPREC-ORGANIZATION</v>
          </cell>
          <cell r="C295" t="str">
            <v>IS</v>
          </cell>
          <cell r="D295">
            <v>389.8</v>
          </cell>
          <cell r="E295" t="b">
            <v>0</v>
          </cell>
        </row>
        <row r="296">
          <cell r="A296" t="str">
            <v>6660</v>
          </cell>
          <cell r="B296" t="str">
            <v>DEPREC-STRUCT/IMPRV PUMP</v>
          </cell>
          <cell r="C296" t="str">
            <v>IS</v>
          </cell>
          <cell r="D296">
            <v>14702.52</v>
          </cell>
          <cell r="E296" t="b">
            <v>0</v>
          </cell>
        </row>
        <row r="297">
          <cell r="A297" t="str">
            <v>6680</v>
          </cell>
          <cell r="B297" t="str">
            <v>DEPREC-STRUCT/IMPRV GEN PLT</v>
          </cell>
          <cell r="C297" t="str">
            <v>IS</v>
          </cell>
          <cell r="D297">
            <v>2776.85</v>
          </cell>
          <cell r="E297" t="b">
            <v>0</v>
          </cell>
        </row>
        <row r="298">
          <cell r="A298" t="str">
            <v>6710</v>
          </cell>
          <cell r="B298" t="str">
            <v>DEPREC-SEWER FORCE MAIN/SRVC</v>
          </cell>
          <cell r="C298" t="str">
            <v>IS</v>
          </cell>
          <cell r="D298">
            <v>10786.75</v>
          </cell>
          <cell r="E298" t="b">
            <v>0</v>
          </cell>
        </row>
        <row r="299">
          <cell r="A299" t="str">
            <v>6715</v>
          </cell>
          <cell r="B299" t="str">
            <v>DEPREC-SEWER GRAVITY MAIN/MANH</v>
          </cell>
          <cell r="C299" t="str">
            <v>IS</v>
          </cell>
          <cell r="D299">
            <v>74899.59</v>
          </cell>
          <cell r="E299" t="b">
            <v>0</v>
          </cell>
        </row>
        <row r="300">
          <cell r="A300" t="str">
            <v>6765</v>
          </cell>
          <cell r="B300" t="str">
            <v>DEPREC-TREAT/DISP EQ TRT PLT</v>
          </cell>
          <cell r="C300" t="str">
            <v>IS</v>
          </cell>
          <cell r="D300">
            <v>47227.26</v>
          </cell>
          <cell r="E300" t="b">
            <v>0</v>
          </cell>
        </row>
        <row r="301">
          <cell r="A301" t="str">
            <v>6835</v>
          </cell>
          <cell r="B301" t="str">
            <v>DEPREC-TOOL SHOP &amp; MISC EQPT</v>
          </cell>
          <cell r="C301" t="str">
            <v>IS</v>
          </cell>
          <cell r="D301">
            <v>399.99</v>
          </cell>
          <cell r="E301" t="b">
            <v>0</v>
          </cell>
        </row>
        <row r="302">
          <cell r="A302" t="str">
            <v>6905</v>
          </cell>
          <cell r="B302" t="str">
            <v>DEPREC-AUTO TRANS</v>
          </cell>
          <cell r="C302" t="str">
            <v>IS</v>
          </cell>
          <cell r="D302">
            <v>3074.99</v>
          </cell>
          <cell r="E302" t="b">
            <v>0</v>
          </cell>
        </row>
        <row r="303">
          <cell r="A303" t="str">
            <v>6920</v>
          </cell>
          <cell r="B303" t="str">
            <v xml:space="preserve">DEPREC-COMPUTER </v>
          </cell>
          <cell r="C303" t="str">
            <v>IS</v>
          </cell>
          <cell r="D303">
            <v>15586</v>
          </cell>
          <cell r="E303" t="b">
            <v>0</v>
          </cell>
        </row>
        <row r="304">
          <cell r="A304" t="str">
            <v>6960</v>
          </cell>
          <cell r="B304" t="str">
            <v>AMORT OF UTIL PAA-WATER</v>
          </cell>
          <cell r="C304" t="str">
            <v>IS</v>
          </cell>
          <cell r="D304">
            <v>-6270.2</v>
          </cell>
          <cell r="E304" t="b">
            <v>0</v>
          </cell>
        </row>
        <row r="305">
          <cell r="A305" t="str">
            <v>6965</v>
          </cell>
          <cell r="B305" t="str">
            <v>AMORT OF UTIL PAA-SEWER</v>
          </cell>
          <cell r="C305" t="str">
            <v>IS</v>
          </cell>
          <cell r="D305">
            <v>-1278.94</v>
          </cell>
          <cell r="E305" t="b">
            <v>0</v>
          </cell>
        </row>
        <row r="306">
          <cell r="A306" t="str">
            <v>6985</v>
          </cell>
          <cell r="B306" t="str">
            <v>AMORT EXP-CIA-WATER</v>
          </cell>
          <cell r="C306" t="str">
            <v>IS</v>
          </cell>
          <cell r="D306">
            <v>-72.709999999999994</v>
          </cell>
          <cell r="E306" t="b">
            <v>0</v>
          </cell>
        </row>
        <row r="307">
          <cell r="A307" t="str">
            <v>7160</v>
          </cell>
          <cell r="B307" t="str">
            <v>AMORT-OTHER TANGIBLE PLT WATER</v>
          </cell>
          <cell r="C307" t="str">
            <v>IS</v>
          </cell>
          <cell r="D307">
            <v>-99796.18</v>
          </cell>
          <cell r="E307" t="b">
            <v>0</v>
          </cell>
        </row>
        <row r="308">
          <cell r="A308" t="str">
            <v>7165</v>
          </cell>
          <cell r="B308" t="str">
            <v>AMORT-WATER-TAP</v>
          </cell>
          <cell r="C308" t="str">
            <v>IS</v>
          </cell>
          <cell r="D308">
            <v>-22374.09</v>
          </cell>
          <cell r="E308" t="b">
            <v>0</v>
          </cell>
        </row>
        <row r="309">
          <cell r="A309" t="str">
            <v>7180</v>
          </cell>
          <cell r="B309" t="str">
            <v>AMORT-WTR PLT MOD FEE</v>
          </cell>
          <cell r="C309" t="str">
            <v>IS</v>
          </cell>
          <cell r="D309">
            <v>-3094.26</v>
          </cell>
          <cell r="E309" t="b">
            <v>0</v>
          </cell>
        </row>
        <row r="310">
          <cell r="A310" t="str">
            <v>7185</v>
          </cell>
          <cell r="B310" t="str">
            <v>AMORT-WTR PLT MTR FEE</v>
          </cell>
          <cell r="C310" t="str">
            <v>IS</v>
          </cell>
          <cell r="D310">
            <v>-574.28</v>
          </cell>
          <cell r="E310" t="b">
            <v>0</v>
          </cell>
        </row>
        <row r="311">
          <cell r="A311" t="str">
            <v>7205</v>
          </cell>
          <cell r="B311" t="str">
            <v>AMORT-ORGANIZATION</v>
          </cell>
          <cell r="C311" t="str">
            <v>IS</v>
          </cell>
          <cell r="D311">
            <v>0</v>
          </cell>
          <cell r="E311" t="b">
            <v>0</v>
          </cell>
        </row>
        <row r="312">
          <cell r="A312" t="str">
            <v>7245</v>
          </cell>
          <cell r="B312" t="str">
            <v>AMORT-STRUCT/IMPRV GEN PLT</v>
          </cell>
          <cell r="C312" t="str">
            <v>IS</v>
          </cell>
          <cell r="D312">
            <v>-122587.09</v>
          </cell>
          <cell r="E312" t="b">
            <v>0</v>
          </cell>
        </row>
        <row r="313">
          <cell r="A313" t="str">
            <v>7430</v>
          </cell>
          <cell r="B313" t="str">
            <v>AMORT-SEWER-TAP</v>
          </cell>
          <cell r="C313" t="str">
            <v>IS</v>
          </cell>
          <cell r="D313">
            <v>-21055.82</v>
          </cell>
          <cell r="E313" t="b">
            <v>0</v>
          </cell>
        </row>
        <row r="314">
          <cell r="A314" t="str">
            <v>7445</v>
          </cell>
          <cell r="B314" t="str">
            <v>AMORT-SWR PLT MOD FEE</v>
          </cell>
          <cell r="C314" t="str">
            <v>IS</v>
          </cell>
          <cell r="D314">
            <v>-4561.0200000000004</v>
          </cell>
          <cell r="E314" t="b">
            <v>0</v>
          </cell>
        </row>
        <row r="315">
          <cell r="A315" t="str">
            <v>7510</v>
          </cell>
          <cell r="B315" t="str">
            <v>FICA EXPENSE</v>
          </cell>
          <cell r="C315" t="str">
            <v>IS</v>
          </cell>
          <cell r="D315">
            <v>55868</v>
          </cell>
          <cell r="E315" t="b">
            <v>0</v>
          </cell>
        </row>
        <row r="316">
          <cell r="A316" t="str">
            <v>7515</v>
          </cell>
          <cell r="B316" t="str">
            <v>FEDERAL UNEMPLOYMENT TAX</v>
          </cell>
          <cell r="C316" t="str">
            <v>IS</v>
          </cell>
          <cell r="D316">
            <v>1318</v>
          </cell>
          <cell r="E316" t="b">
            <v>0</v>
          </cell>
        </row>
        <row r="317">
          <cell r="A317" t="str">
            <v>7520</v>
          </cell>
          <cell r="B317" t="str">
            <v>STATE UNEMPLOYMENT TAX</v>
          </cell>
          <cell r="C317" t="str">
            <v>IS</v>
          </cell>
          <cell r="D317">
            <v>4893</v>
          </cell>
          <cell r="E317" t="b">
            <v>0</v>
          </cell>
        </row>
        <row r="318">
          <cell r="A318" t="str">
            <v>7540</v>
          </cell>
          <cell r="B318" t="str">
            <v>GROSS RECEIPTS TAX</v>
          </cell>
          <cell r="C318" t="str">
            <v>IS</v>
          </cell>
          <cell r="D318">
            <v>141261</v>
          </cell>
          <cell r="E318" t="b">
            <v>0</v>
          </cell>
        </row>
        <row r="319">
          <cell r="A319" t="str">
            <v>7545</v>
          </cell>
          <cell r="B319" t="str">
            <v>PERSONAL PROPERTY/ICT TAX</v>
          </cell>
          <cell r="C319" t="str">
            <v>IS</v>
          </cell>
          <cell r="D319">
            <v>10340.540000000001</v>
          </cell>
          <cell r="E319" t="b">
            <v>0</v>
          </cell>
        </row>
        <row r="320">
          <cell r="A320" t="str">
            <v>7550</v>
          </cell>
          <cell r="B320" t="str">
            <v>PROPERTY/OTHER GENERAL TAX</v>
          </cell>
          <cell r="C320" t="str">
            <v>IS</v>
          </cell>
          <cell r="D320">
            <v>5072.16</v>
          </cell>
          <cell r="E320" t="b">
            <v>0</v>
          </cell>
        </row>
        <row r="321">
          <cell r="A321" t="str">
            <v>7555</v>
          </cell>
          <cell r="B321" t="str">
            <v>REAL ESTATE TAX</v>
          </cell>
          <cell r="C321" t="str">
            <v>IS</v>
          </cell>
          <cell r="D321">
            <v>8990.58</v>
          </cell>
          <cell r="E321" t="b">
            <v>0</v>
          </cell>
        </row>
        <row r="322">
          <cell r="A322" t="str">
            <v>7560</v>
          </cell>
          <cell r="B322" t="str">
            <v>SALES/USE TAX EXPENSE</v>
          </cell>
          <cell r="C322" t="str">
            <v>IS</v>
          </cell>
          <cell r="D322">
            <v>418.17</v>
          </cell>
          <cell r="E322" t="b">
            <v>0</v>
          </cell>
        </row>
        <row r="323">
          <cell r="A323" t="str">
            <v>7570</v>
          </cell>
          <cell r="B323" t="str">
            <v>UTILITY/COMMISSION TAX</v>
          </cell>
          <cell r="C323" t="str">
            <v>IS</v>
          </cell>
          <cell r="D323">
            <v>3556.72</v>
          </cell>
          <cell r="E323" t="b">
            <v>0</v>
          </cell>
        </row>
        <row r="324">
          <cell r="A324" t="str">
            <v>7610</v>
          </cell>
          <cell r="B324" t="str">
            <v>INCOME TAXES-STATE</v>
          </cell>
          <cell r="C324" t="str">
            <v>IS</v>
          </cell>
          <cell r="D324">
            <v>0</v>
          </cell>
          <cell r="E324" t="b">
            <v>0</v>
          </cell>
        </row>
        <row r="325">
          <cell r="A325" t="str">
            <v>7691</v>
          </cell>
          <cell r="B325" t="str">
            <v>NET BOOK VALUE-DISPOSAL</v>
          </cell>
          <cell r="C325" t="str">
            <v>IS</v>
          </cell>
          <cell r="D325">
            <v>0</v>
          </cell>
          <cell r="E325" t="b">
            <v>0</v>
          </cell>
        </row>
        <row r="326">
          <cell r="A326" t="str">
            <v>7710</v>
          </cell>
          <cell r="B326" t="str">
            <v>INTEREST EXPENSE-INTERCO</v>
          </cell>
          <cell r="C326" t="str">
            <v>IS</v>
          </cell>
          <cell r="D326">
            <v>242307.5</v>
          </cell>
          <cell r="E326" t="b">
            <v>0</v>
          </cell>
        </row>
        <row r="327">
          <cell r="A327" t="str">
            <v>7735</v>
          </cell>
          <cell r="B327" t="str">
            <v>S/T INT EXP BANK ONE</v>
          </cell>
          <cell r="C327" t="str">
            <v>IS</v>
          </cell>
          <cell r="D327">
            <v>5379.91</v>
          </cell>
          <cell r="E327" t="b">
            <v>0</v>
          </cell>
        </row>
        <row r="328">
          <cell r="A328" t="str">
            <v>7750</v>
          </cell>
          <cell r="B328" t="str">
            <v>INTEREST DURING CONSTRUCTION</v>
          </cell>
          <cell r="C328" t="str">
            <v>IS</v>
          </cell>
          <cell r="D328">
            <v>-27361.35</v>
          </cell>
          <cell r="E328" t="b">
            <v>0</v>
          </cell>
        </row>
        <row r="329">
          <cell r="D329">
            <v>0</v>
          </cell>
        </row>
        <row r="330">
          <cell r="A330" t="str">
            <v>Trial balance variance</v>
          </cell>
          <cell r="D330">
            <v>-1.6552803572267294E-9</v>
          </cell>
        </row>
        <row r="332">
          <cell r="A332" t="str">
            <v>Balance Sheet</v>
          </cell>
          <cell r="C332" t="str">
            <v>BS</v>
          </cell>
          <cell r="D332">
            <v>420906.28999999817</v>
          </cell>
        </row>
        <row r="333">
          <cell r="A333" t="str">
            <v>Income Statement</v>
          </cell>
          <cell r="C333" t="str">
            <v>IS</v>
          </cell>
          <cell r="D333">
            <v>-420906.29000000126</v>
          </cell>
        </row>
        <row r="334">
          <cell r="A334" t="str">
            <v>Trial balance variance</v>
          </cell>
          <cell r="D334">
            <v>-3.0850060284137726E-9</v>
          </cell>
        </row>
      </sheetData>
      <sheetData sheetId="3" refreshError="1">
        <row r="531">
          <cell r="B531" t="str">
            <v>CUSTOMERS</v>
          </cell>
          <cell r="C531">
            <v>8658</v>
          </cell>
          <cell r="D531">
            <v>4085.7</v>
          </cell>
          <cell r="E531">
            <v>12743.7</v>
          </cell>
          <cell r="F531">
            <v>0.67939452435320979</v>
          </cell>
          <cell r="G531">
            <v>0.32060547564679015</v>
          </cell>
          <cell r="H531">
            <v>1</v>
          </cell>
        </row>
        <row r="532">
          <cell r="B532" t="str">
            <v>REVENUES</v>
          </cell>
          <cell r="C532">
            <v>-1865504.31</v>
          </cell>
          <cell r="D532">
            <v>-1099676.6199999999</v>
          </cell>
          <cell r="E532">
            <v>-2965180.9299999997</v>
          </cell>
          <cell r="F532">
            <v>0.62913675557734017</v>
          </cell>
          <cell r="G532">
            <v>0.37086324442265989</v>
          </cell>
          <cell r="H532">
            <v>1</v>
          </cell>
        </row>
        <row r="533">
          <cell r="B533" t="str">
            <v>PLANT IN SERVICE</v>
          </cell>
          <cell r="C533">
            <v>12644194.970000001</v>
          </cell>
          <cell r="D533">
            <v>9232681.9499999993</v>
          </cell>
          <cell r="E533">
            <v>21876876.920000002</v>
          </cell>
          <cell r="F533">
            <v>0.57797075040636103</v>
          </cell>
          <cell r="G533">
            <v>0.42202924959363891</v>
          </cell>
          <cell r="H533">
            <v>1</v>
          </cell>
        </row>
        <row r="534">
          <cell r="B534" t="str">
            <v>NET PLANT</v>
          </cell>
          <cell r="C534">
            <v>10036803.390000001</v>
          </cell>
          <cell r="D534">
            <v>7414222.0199999996</v>
          </cell>
          <cell r="E534">
            <v>17451025.41</v>
          </cell>
          <cell r="F534">
            <v>0.5751411824916941</v>
          </cell>
          <cell r="G534">
            <v>0.4248588175083059</v>
          </cell>
          <cell r="H534">
            <v>1</v>
          </cell>
        </row>
        <row r="535">
          <cell r="B535" t="str">
            <v>DEFERRED MAINTENANCE</v>
          </cell>
          <cell r="C535">
            <v>33967.245631959326</v>
          </cell>
          <cell r="D535">
            <v>11523.37436804069</v>
          </cell>
          <cell r="E535">
            <v>45490.620000000017</v>
          </cell>
          <cell r="F535">
            <v>0.74668680338846372</v>
          </cell>
          <cell r="G535">
            <v>0.25331319661153628</v>
          </cell>
          <cell r="H535">
            <v>1</v>
          </cell>
        </row>
        <row r="536">
          <cell r="B536" t="str">
            <v>CIAC</v>
          </cell>
          <cell r="C536">
            <v>-5211024.95</v>
          </cell>
          <cell r="D536">
            <v>-5898388.8700000001</v>
          </cell>
          <cell r="E536">
            <v>-11109413.82</v>
          </cell>
          <cell r="F536">
            <v>0.46906389791860326</v>
          </cell>
          <cell r="G536">
            <v>0.53093610208139674</v>
          </cell>
          <cell r="H53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 Return - RB"/>
      <sheetName val="Sewer - Return - RB"/>
      <sheetName val="Combined  Rate Base"/>
      <sheetName val="Water Rate Base"/>
      <sheetName val="Sewer Rate Base "/>
      <sheetName val="Plant Adj"/>
      <sheetName val="Total accum. deprec."/>
      <sheetName val="transfer accum. deprec."/>
      <sheetName val="accum. deprec."/>
      <sheetName val="CIAC"/>
      <sheetName val="WSC RB"/>
      <sheetName val="CWS Off RB"/>
      <sheetName val="Deferred Charges-rate base"/>
      <sheetName val="ADIT"/>
      <sheetName val="Combined noi"/>
      <sheetName val="Water noi"/>
      <sheetName val="Water footnotes"/>
      <sheetName val="Sewer noi"/>
      <sheetName val="Sewer footnotes"/>
      <sheetName val="Uncollect"/>
      <sheetName val="Adj-Exp"/>
      <sheetName val="Power"/>
      <sheetName val="Salaries"/>
      <sheetName val="Maint - Common"/>
      <sheetName val="Trans"/>
      <sheetName val="Rate Case"/>
      <sheetName val="WSC Exp"/>
      <sheetName val="WSC Exp Adj"/>
      <sheetName val="WSC Adj Factors"/>
      <sheetName val="CWS Off Exp"/>
      <sheetName val="CWS Off Factor"/>
      <sheetName val="Water Inc. Taxes"/>
      <sheetName val="Prod Deduct"/>
      <sheetName val="Sewer Inc. Taxes"/>
      <sheetName val="Water Rev. Req."/>
      <sheetName val="Sewer Rev. Req."/>
      <sheetName val="Water - Return - OR"/>
      <sheetName val="Water Ratios"/>
      <sheetName val="Sewer - Return - OR"/>
      <sheetName val="Sewer Ratios"/>
      <sheetName val="Plant Detail"/>
      <sheetName val="Book Expenses"/>
      <sheetName val="Vehicles"/>
      <sheetName val="WSC Salary"/>
      <sheetName val="Cust Equiv"/>
      <sheetName val="WSC Detail"/>
      <sheetName val="WSC Detail-PS"/>
      <sheetName val="WSC RB Compare"/>
      <sheetName val="Out Svc"/>
      <sheetName val="Insur"/>
      <sheetName val="Rents"/>
      <sheetName val="Prop Tax"/>
      <sheetName val="Amortization"/>
      <sheetName val="Misc Rev"/>
    </sheetNames>
    <sheetDataSet>
      <sheetData sheetId="0">
        <row r="2">
          <cell r="C2" t="str">
            <v>TRANSYLVANIA UTILITIES, INC.</v>
          </cell>
        </row>
        <row r="5">
          <cell r="C5" t="str">
            <v xml:space="preserve">  </v>
          </cell>
        </row>
      </sheetData>
      <sheetData sheetId="1"/>
      <sheetData sheetId="2"/>
      <sheetData sheetId="3"/>
      <sheetData sheetId="4">
        <row r="12">
          <cell r="I12">
            <v>4145611</v>
          </cell>
        </row>
      </sheetData>
      <sheetData sheetId="5"/>
      <sheetData sheetId="6"/>
      <sheetData sheetId="7"/>
      <sheetData sheetId="8">
        <row r="16">
          <cell r="E16">
            <v>2800232</v>
          </cell>
        </row>
      </sheetData>
      <sheetData sheetId="9">
        <row r="17">
          <cell r="G17">
            <v>368529</v>
          </cell>
        </row>
      </sheetData>
      <sheetData sheetId="10">
        <row r="117">
          <cell r="D117">
            <v>1406993</v>
          </cell>
        </row>
      </sheetData>
      <sheetData sheetId="11">
        <row r="34">
          <cell r="E34">
            <v>-310890</v>
          </cell>
        </row>
      </sheetData>
      <sheetData sheetId="12">
        <row r="48">
          <cell r="J48">
            <v>7631</v>
          </cell>
        </row>
      </sheetData>
      <sheetData sheetId="13">
        <row r="26">
          <cell r="H26">
            <v>12615</v>
          </cell>
        </row>
      </sheetData>
      <sheetData sheetId="14">
        <row r="21">
          <cell r="E21">
            <v>48293</v>
          </cell>
        </row>
      </sheetData>
      <sheetData sheetId="15">
        <row r="21">
          <cell r="I21">
            <v>-247366</v>
          </cell>
        </row>
      </sheetData>
      <sheetData sheetId="16"/>
      <sheetData sheetId="17">
        <row r="44">
          <cell r="I44">
            <v>288289</v>
          </cell>
        </row>
      </sheetData>
      <sheetData sheetId="18"/>
      <sheetData sheetId="19">
        <row r="44">
          <cell r="I44">
            <v>243099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B.S"/>
      <sheetName val="Sch.B-I.S"/>
      <sheetName val="Sch.C-R.B"/>
      <sheetName val="Sch.D&amp;E-REV"/>
      <sheetName val="wp.a-uncoll"/>
      <sheetName val="Sch.F-growth"/>
      <sheetName val="wp-b-salary"/>
      <sheetName val="wp-b1-Staff Alloc"/>
      <sheetName val="wp-b2-ops charged to plant"/>
      <sheetName val="wp-b3 Calc of Health and Other "/>
      <sheetName val="wp-d-rc.exp"/>
      <sheetName val="wp-e-toi"/>
      <sheetName val="wp-f-depr"/>
      <sheetName val="wp-g-inc.tx"/>
      <sheetName val="wp.h-cap.struc"/>
      <sheetName val="wp-i-wc"/>
      <sheetName val="wp-j-pf.plant"/>
      <sheetName val="wp-k-Purchased Wtr."/>
      <sheetName val="wp-l-GL additions App Can"/>
      <sheetName val="wp-m-penalties"/>
      <sheetName val="wp-n-CPI"/>
      <sheetName val="wp-o-Purchased Power - WG"/>
      <sheetName val=" WP - P -Allocations"/>
      <sheetName val="wp-q - Prior Rate Order"/>
      <sheetName val="wp-q1-ITC"/>
      <sheetName val="wp-q2-UPIS"/>
      <sheetName val="wp-q3-CIAC"/>
      <sheetName val="wp-q4-Advances"/>
      <sheetName val="wp-q5-PHFU"/>
      <sheetName val="wp-q6-COA"/>
      <sheetName val="wp - r - Lead Schedule"/>
      <sheetName val="wp - r1 - 2002"/>
      <sheetName val="wp - r2 - 2003"/>
      <sheetName val="wp - r3 - 2004"/>
      <sheetName val="wp - r4 - 2005"/>
      <sheetName val="wp - r5 - 2006"/>
      <sheetName val="wp - r6 - 2007"/>
      <sheetName val="wp - r7 - 2008"/>
      <sheetName val="xxxRate-Rev Comp"/>
      <sheetName val="Consumption Data"/>
      <sheetName val="Mapping"/>
      <sheetName val="2002 - TB"/>
      <sheetName val="2003 - TB"/>
      <sheetName val="2004 - TB"/>
      <sheetName val="2005 - TB"/>
      <sheetName val="2006 - TB"/>
      <sheetName val="2007 - TB"/>
      <sheetName val="2008 - TB"/>
      <sheetName val="Mapping (2)"/>
      <sheetName val="ERCs"/>
      <sheetName val="Input Schedule"/>
      <sheetName val="Control Panel"/>
      <sheetName val="TB for Template"/>
      <sheetName val="COPY ELECTRONIC TB HERE"/>
      <sheetName val="Linked TB"/>
      <sheetName val="wp-append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Apple Canyon </v>
          </cell>
        </row>
        <row r="2">
          <cell r="A2" t="str">
            <v>Trail Balance - 02</v>
          </cell>
        </row>
        <row r="4">
          <cell r="A4" t="str">
            <v>PERIOD ENDING: 12/31/02               12:29:13 22 DEC 2008 (NV.1CO.TB5LY)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24315.96</v>
          </cell>
          <cell r="D19">
            <v>0</v>
          </cell>
          <cell r="E19">
            <v>24315.96</v>
          </cell>
        </row>
        <row r="20">
          <cell r="A20">
            <v>3044031</v>
          </cell>
          <cell r="B20" t="str">
            <v>STRUCT &amp; IMPRV (WATER T P)</v>
          </cell>
          <cell r="C20">
            <v>240.56</v>
          </cell>
          <cell r="D20">
            <v>0</v>
          </cell>
          <cell r="E20">
            <v>240.56</v>
          </cell>
        </row>
        <row r="21">
          <cell r="A21">
            <v>3072014</v>
          </cell>
          <cell r="B21" t="str">
            <v>WELLS &amp; SPRINGS</v>
          </cell>
          <cell r="C21">
            <v>64251.97</v>
          </cell>
          <cell r="D21">
            <v>0</v>
          </cell>
          <cell r="E21">
            <v>64251.97</v>
          </cell>
        </row>
        <row r="22">
          <cell r="A22">
            <v>3113025</v>
          </cell>
          <cell r="B22" t="str">
            <v>ELECTRIC PUMP EQUIP</v>
          </cell>
          <cell r="C22">
            <v>79290.22</v>
          </cell>
          <cell r="D22">
            <v>0</v>
          </cell>
          <cell r="E22">
            <v>79290.22</v>
          </cell>
        </row>
        <row r="23">
          <cell r="A23">
            <v>3204032</v>
          </cell>
          <cell r="B23" t="str">
            <v>WATER TREATMENT EQPT</v>
          </cell>
          <cell r="C23">
            <v>8626.89</v>
          </cell>
          <cell r="D23">
            <v>0</v>
          </cell>
          <cell r="E23">
            <v>8626.89</v>
          </cell>
        </row>
        <row r="24">
          <cell r="A24">
            <v>3305042</v>
          </cell>
          <cell r="B24" t="str">
            <v>DIST RESV &amp; STNDPIPES</v>
          </cell>
          <cell r="C24">
            <v>57860.05</v>
          </cell>
          <cell r="D24">
            <v>0</v>
          </cell>
          <cell r="E24">
            <v>57860.05</v>
          </cell>
        </row>
        <row r="25">
          <cell r="A25">
            <v>3315043</v>
          </cell>
          <cell r="B25" t="str">
            <v>TRANS &amp; DISTR MAINS</v>
          </cell>
          <cell r="C25">
            <v>1221117.72</v>
          </cell>
          <cell r="D25">
            <v>0</v>
          </cell>
          <cell r="E25">
            <v>1221117.72</v>
          </cell>
        </row>
        <row r="26">
          <cell r="A26">
            <v>3335045</v>
          </cell>
          <cell r="B26" t="str">
            <v>SERVICE LINES</v>
          </cell>
          <cell r="C26">
            <v>299623.11</v>
          </cell>
          <cell r="D26">
            <v>0</v>
          </cell>
          <cell r="E26">
            <v>299623.11</v>
          </cell>
        </row>
        <row r="27">
          <cell r="A27">
            <v>3345046</v>
          </cell>
          <cell r="B27" t="str">
            <v>METERS</v>
          </cell>
          <cell r="C27">
            <v>26037.22</v>
          </cell>
          <cell r="D27">
            <v>0</v>
          </cell>
          <cell r="E27">
            <v>26037.22</v>
          </cell>
        </row>
        <row r="28">
          <cell r="A28">
            <v>3345047</v>
          </cell>
          <cell r="B28" t="str">
            <v>METER INSTALLATIONS</v>
          </cell>
          <cell r="C28">
            <v>9886.74</v>
          </cell>
          <cell r="D28">
            <v>0</v>
          </cell>
          <cell r="E28">
            <v>9886.74</v>
          </cell>
        </row>
        <row r="29">
          <cell r="A29">
            <v>3355048</v>
          </cell>
          <cell r="B29" t="str">
            <v>HYDRANTS</v>
          </cell>
          <cell r="C29">
            <v>68752.42</v>
          </cell>
          <cell r="D29">
            <v>0</v>
          </cell>
          <cell r="E29">
            <v>68752.42</v>
          </cell>
        </row>
        <row r="30">
          <cell r="A30">
            <v>3406090</v>
          </cell>
          <cell r="B30" t="str">
            <v>OFF STRUCT &amp; IMPRV</v>
          </cell>
          <cell r="C30">
            <v>30739.46</v>
          </cell>
          <cell r="D30">
            <v>0</v>
          </cell>
          <cell r="E30">
            <v>30739.46</v>
          </cell>
        </row>
        <row r="31">
          <cell r="A31">
            <v>3466094</v>
          </cell>
          <cell r="B31" t="str">
            <v>TOOLS SHOP &amp; MISC EQPT</v>
          </cell>
          <cell r="C31">
            <v>8174.43</v>
          </cell>
          <cell r="D31">
            <v>0</v>
          </cell>
          <cell r="E31">
            <v>8174.43</v>
          </cell>
        </row>
        <row r="32">
          <cell r="A32">
            <v>3466097</v>
          </cell>
          <cell r="B32" t="str">
            <v>COMMUNICATION EQPT</v>
          </cell>
          <cell r="C32">
            <v>1642.69</v>
          </cell>
          <cell r="D32">
            <v>0</v>
          </cell>
          <cell r="E32">
            <v>1642.69</v>
          </cell>
        </row>
        <row r="34">
          <cell r="A34">
            <v>101.1</v>
          </cell>
          <cell r="B34" t="str">
            <v>WTR UTILITY PLANT IN SERVICE</v>
          </cell>
          <cell r="C34">
            <v>1924809.67</v>
          </cell>
          <cell r="D34">
            <v>0</v>
          </cell>
          <cell r="E34">
            <v>1924809.67</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1052091</v>
          </cell>
          <cell r="B40" t="str">
            <v>WATER PLANT IN PROCESS</v>
          </cell>
          <cell r="C40">
            <v>109587.35</v>
          </cell>
          <cell r="D40">
            <v>0</v>
          </cell>
          <cell r="E40">
            <v>109587.35</v>
          </cell>
        </row>
        <row r="42">
          <cell r="A42">
            <v>105.1</v>
          </cell>
          <cell r="B42" t="str">
            <v>WORK IN PROGRESS</v>
          </cell>
          <cell r="C42">
            <v>109587.35</v>
          </cell>
          <cell r="D42">
            <v>0</v>
          </cell>
          <cell r="E42">
            <v>109587.35</v>
          </cell>
        </row>
        <row r="44">
          <cell r="A44">
            <v>1083010</v>
          </cell>
          <cell r="B44" t="str">
            <v>ACCUM DEPR-WATER PLANT</v>
          </cell>
          <cell r="C44">
            <v>-468145.84</v>
          </cell>
          <cell r="D44">
            <v>0</v>
          </cell>
          <cell r="E44">
            <v>-468145.84</v>
          </cell>
        </row>
        <row r="46">
          <cell r="A46">
            <v>108.3</v>
          </cell>
          <cell r="B46" t="str">
            <v>ACCUM DEPR WATER PLANT</v>
          </cell>
          <cell r="C46">
            <v>-468145.84</v>
          </cell>
          <cell r="D46">
            <v>0</v>
          </cell>
          <cell r="E46">
            <v>-468145.84</v>
          </cell>
        </row>
        <row r="48">
          <cell r="A48">
            <v>1311001</v>
          </cell>
          <cell r="B48" t="str">
            <v>CASH UNAPPLIED-NSF'S</v>
          </cell>
          <cell r="C48">
            <v>30</v>
          </cell>
          <cell r="D48">
            <v>0</v>
          </cell>
          <cell r="E48">
            <v>30</v>
          </cell>
        </row>
        <row r="50">
          <cell r="A50">
            <v>131.1</v>
          </cell>
          <cell r="B50" t="str">
            <v>CASH UNAPPLIED</v>
          </cell>
          <cell r="C50">
            <v>30</v>
          </cell>
          <cell r="D50">
            <v>0</v>
          </cell>
          <cell r="E50">
            <v>30</v>
          </cell>
        </row>
        <row r="52">
          <cell r="A52">
            <v>1411000</v>
          </cell>
          <cell r="B52" t="str">
            <v>A/R-CUSTOMER</v>
          </cell>
          <cell r="C52">
            <v>34122.730000000003</v>
          </cell>
          <cell r="D52">
            <v>0</v>
          </cell>
          <cell r="E52">
            <v>34122.730000000003</v>
          </cell>
        </row>
        <row r="53">
          <cell r="A53">
            <v>1411002</v>
          </cell>
          <cell r="B53" t="str">
            <v>A/R-CUSTOMER ACCRUAL</v>
          </cell>
          <cell r="C53">
            <v>27456</v>
          </cell>
          <cell r="D53">
            <v>0</v>
          </cell>
          <cell r="E53">
            <v>27456</v>
          </cell>
        </row>
        <row r="55">
          <cell r="A55">
            <v>141.1</v>
          </cell>
          <cell r="B55" t="str">
            <v>ACCOUNTS RECEIVABLE CUSTOMER</v>
          </cell>
          <cell r="C55">
            <v>61578.73</v>
          </cell>
          <cell r="D55">
            <v>0</v>
          </cell>
          <cell r="E55">
            <v>61578.73</v>
          </cell>
        </row>
        <row r="57">
          <cell r="A57">
            <v>1431000</v>
          </cell>
          <cell r="B57" t="str">
            <v>ACCUM PROV UNCOLLECT ACCTS</v>
          </cell>
          <cell r="C57">
            <v>-19694.59</v>
          </cell>
          <cell r="D57">
            <v>0</v>
          </cell>
          <cell r="E57">
            <v>-19694.59</v>
          </cell>
        </row>
        <row r="59">
          <cell r="A59">
            <v>143.1</v>
          </cell>
          <cell r="B59" t="str">
            <v>ACCUM PROV UNCOLL AC</v>
          </cell>
          <cell r="C59">
            <v>-19694.59</v>
          </cell>
          <cell r="D59">
            <v>0</v>
          </cell>
          <cell r="E59">
            <v>-19694.59</v>
          </cell>
        </row>
        <row r="61">
          <cell r="A61">
            <v>1512000</v>
          </cell>
          <cell r="B61" t="str">
            <v>INVENTORY</v>
          </cell>
          <cell r="C61">
            <v>3037.98</v>
          </cell>
          <cell r="D61">
            <v>0</v>
          </cell>
          <cell r="E61">
            <v>3037.98</v>
          </cell>
        </row>
        <row r="64">
          <cell r="A64" t="str">
            <v>PERIOD ENDING: 12/31/02               12:29:13 22 DEC 2008 (NV.1CO.TB5LY)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151.19999999999999</v>
          </cell>
          <cell r="B75" t="str">
            <v>INVENTORY</v>
          </cell>
          <cell r="C75">
            <v>3037.98</v>
          </cell>
          <cell r="D75">
            <v>0</v>
          </cell>
          <cell r="E75">
            <v>3037.98</v>
          </cell>
        </row>
        <row r="77">
          <cell r="A77">
            <v>1862024</v>
          </cell>
          <cell r="B77" t="str">
            <v>DEF CHGS-TANK MAINT&amp;REP(WTR)-4</v>
          </cell>
          <cell r="C77">
            <v>9915</v>
          </cell>
          <cell r="D77">
            <v>0</v>
          </cell>
          <cell r="E77">
            <v>9915</v>
          </cell>
        </row>
        <row r="78">
          <cell r="A78">
            <v>1865024</v>
          </cell>
          <cell r="B78" t="str">
            <v>AMORT - TANK MAINT&amp;REP (WTR)-4</v>
          </cell>
          <cell r="C78">
            <v>-7952</v>
          </cell>
          <cell r="D78">
            <v>0</v>
          </cell>
          <cell r="E78">
            <v>-7952</v>
          </cell>
        </row>
        <row r="80">
          <cell r="A80">
            <v>186.2</v>
          </cell>
          <cell r="B80" t="str">
            <v>OTHER DEFERRED CHARGES</v>
          </cell>
          <cell r="C80">
            <v>1963</v>
          </cell>
          <cell r="D80">
            <v>0</v>
          </cell>
          <cell r="E80">
            <v>1963</v>
          </cell>
        </row>
        <row r="82">
          <cell r="A82">
            <v>1901011</v>
          </cell>
          <cell r="B82" t="str">
            <v>DEF FED TAX - CIAC PRE 1987</v>
          </cell>
          <cell r="C82">
            <v>6604</v>
          </cell>
          <cell r="D82">
            <v>0</v>
          </cell>
          <cell r="E82">
            <v>6604</v>
          </cell>
        </row>
        <row r="83">
          <cell r="A83">
            <v>1901012</v>
          </cell>
          <cell r="B83" t="str">
            <v>DEF FED TAX-TAP FEE POST 2000</v>
          </cell>
          <cell r="C83">
            <v>8374</v>
          </cell>
          <cell r="D83">
            <v>0</v>
          </cell>
          <cell r="E83">
            <v>8374</v>
          </cell>
        </row>
        <row r="84">
          <cell r="A84">
            <v>1901021</v>
          </cell>
          <cell r="B84" t="str">
            <v>DEF FED TAX - DEF MAINT</v>
          </cell>
          <cell r="C84">
            <v>-618</v>
          </cell>
          <cell r="D84">
            <v>0</v>
          </cell>
          <cell r="E84">
            <v>-618</v>
          </cell>
        </row>
        <row r="85">
          <cell r="A85">
            <v>1901024</v>
          </cell>
          <cell r="B85" t="str">
            <v>DEF FED TAX - ORGN EXP</v>
          </cell>
          <cell r="C85">
            <v>-176</v>
          </cell>
          <cell r="D85">
            <v>0</v>
          </cell>
          <cell r="E85">
            <v>-176</v>
          </cell>
        </row>
        <row r="86">
          <cell r="A86">
            <v>1901025</v>
          </cell>
          <cell r="B86" t="str">
            <v>DEF FED TAX - BAD DEBTS '86</v>
          </cell>
          <cell r="C86">
            <v>11910</v>
          </cell>
          <cell r="D86">
            <v>0</v>
          </cell>
          <cell r="E86">
            <v>11910</v>
          </cell>
        </row>
        <row r="87">
          <cell r="A87">
            <v>1901026</v>
          </cell>
          <cell r="B87" t="str">
            <v>DEF FED TAX - BAD DEBTS CURRENT</v>
          </cell>
          <cell r="C87">
            <v>-6065</v>
          </cell>
          <cell r="D87">
            <v>0</v>
          </cell>
          <cell r="E87">
            <v>-6065</v>
          </cell>
        </row>
        <row r="88">
          <cell r="A88">
            <v>1901031</v>
          </cell>
          <cell r="B88" t="str">
            <v>DEF FED TAX - DEPRECIATION</v>
          </cell>
          <cell r="C88">
            <v>-66897</v>
          </cell>
          <cell r="D88">
            <v>0</v>
          </cell>
          <cell r="E88">
            <v>-66897</v>
          </cell>
        </row>
        <row r="90">
          <cell r="A90">
            <v>190.1</v>
          </cell>
          <cell r="B90" t="str">
            <v>ACCUM DEFERRED FIT</v>
          </cell>
          <cell r="C90">
            <v>-46868</v>
          </cell>
          <cell r="D90">
            <v>0</v>
          </cell>
          <cell r="E90">
            <v>-46868</v>
          </cell>
        </row>
        <row r="92">
          <cell r="A92">
            <v>1902011</v>
          </cell>
          <cell r="B92" t="str">
            <v>DEF ST TAX - CIAC PRE 1987</v>
          </cell>
          <cell r="C92">
            <v>1041</v>
          </cell>
          <cell r="D92">
            <v>0</v>
          </cell>
          <cell r="E92">
            <v>1041</v>
          </cell>
        </row>
        <row r="93">
          <cell r="A93">
            <v>1902012</v>
          </cell>
          <cell r="B93" t="str">
            <v>DEF ST TAX-TAP FEE POST 2000</v>
          </cell>
          <cell r="C93">
            <v>1940</v>
          </cell>
          <cell r="D93">
            <v>0</v>
          </cell>
          <cell r="E93">
            <v>1940</v>
          </cell>
        </row>
        <row r="94">
          <cell r="A94">
            <v>1902021</v>
          </cell>
          <cell r="B94" t="str">
            <v>DEF ST TAX - DEF MAINT</v>
          </cell>
          <cell r="C94">
            <v>-142</v>
          </cell>
          <cell r="D94">
            <v>0</v>
          </cell>
          <cell r="E94">
            <v>-142</v>
          </cell>
        </row>
        <row r="96">
          <cell r="A96">
            <v>190.2</v>
          </cell>
          <cell r="B96" t="str">
            <v>ACCUM DEFERRED SIT</v>
          </cell>
          <cell r="C96">
            <v>2839</v>
          </cell>
          <cell r="D96">
            <v>0</v>
          </cell>
          <cell r="E96">
            <v>2839</v>
          </cell>
        </row>
        <row r="98">
          <cell r="A98">
            <v>2021010</v>
          </cell>
          <cell r="B98" t="str">
            <v>COMMON STOCK</v>
          </cell>
          <cell r="C98">
            <v>-450000</v>
          </cell>
          <cell r="D98">
            <v>0</v>
          </cell>
          <cell r="E98">
            <v>-450000</v>
          </cell>
        </row>
        <row r="100">
          <cell r="A100">
            <v>202.1</v>
          </cell>
          <cell r="B100" t="e">
            <v>#NAME?</v>
          </cell>
          <cell r="C100">
            <v>-450000</v>
          </cell>
          <cell r="D100">
            <v>0</v>
          </cell>
          <cell r="E100">
            <v>-450000</v>
          </cell>
        </row>
        <row r="102">
          <cell r="A102">
            <v>2112000</v>
          </cell>
          <cell r="B102" t="str">
            <v>MISC PAID-IN CAPITAL</v>
          </cell>
          <cell r="C102">
            <v>-32142.12</v>
          </cell>
          <cell r="D102">
            <v>0</v>
          </cell>
          <cell r="E102">
            <v>-32142.12</v>
          </cell>
        </row>
        <row r="104">
          <cell r="A104">
            <v>211.2</v>
          </cell>
          <cell r="B104" t="str">
            <v>MISC PAID IN CAPITAL</v>
          </cell>
          <cell r="C104">
            <v>-32142.12</v>
          </cell>
          <cell r="D104">
            <v>0</v>
          </cell>
          <cell r="E104">
            <v>-32142.12</v>
          </cell>
        </row>
        <row r="106">
          <cell r="A106">
            <v>2151000</v>
          </cell>
          <cell r="B106" t="str">
            <v>RETAINED EARN-PRIOR YEARS</v>
          </cell>
          <cell r="C106">
            <v>-187535.61</v>
          </cell>
          <cell r="D106">
            <v>-29054.87</v>
          </cell>
          <cell r="E106">
            <v>-216590.48</v>
          </cell>
        </row>
        <row r="108">
          <cell r="A108">
            <v>215.1</v>
          </cell>
          <cell r="B108" t="str">
            <v>RETAINED EARNINGS PRIOR</v>
          </cell>
          <cell r="C108">
            <v>-187535.61</v>
          </cell>
          <cell r="D108">
            <v>-29054.87</v>
          </cell>
          <cell r="E108">
            <v>-216590.48</v>
          </cell>
        </row>
        <row r="110">
          <cell r="A110">
            <v>2334002</v>
          </cell>
          <cell r="B110" t="str">
            <v>A/P WATER SERVICE CORP</v>
          </cell>
          <cell r="C110">
            <v>-1392489.68</v>
          </cell>
          <cell r="D110">
            <v>-65456.5</v>
          </cell>
          <cell r="E110">
            <v>-1457946.18</v>
          </cell>
        </row>
        <row r="111">
          <cell r="A111">
            <v>2334003</v>
          </cell>
          <cell r="B111" t="str">
            <v>A/P WATER SERVICE DISB</v>
          </cell>
          <cell r="C111">
            <v>2273305.02</v>
          </cell>
          <cell r="D111">
            <v>0</v>
          </cell>
          <cell r="E111">
            <v>2273305.02</v>
          </cell>
        </row>
        <row r="113">
          <cell r="A113">
            <v>233.4</v>
          </cell>
          <cell r="B113" t="str">
            <v>ACCTS PAYABLE ASSOC COS</v>
          </cell>
          <cell r="C113">
            <v>880815.34</v>
          </cell>
          <cell r="D113">
            <v>-65456.5</v>
          </cell>
          <cell r="E113">
            <v>815358.84</v>
          </cell>
        </row>
        <row r="115">
          <cell r="A115">
            <v>2361104</v>
          </cell>
          <cell r="B115" t="str">
            <v>ACCRUED UTIL OR COMM TAX</v>
          </cell>
          <cell r="C115">
            <v>-254</v>
          </cell>
          <cell r="D115">
            <v>0</v>
          </cell>
          <cell r="E115">
            <v>-254</v>
          </cell>
        </row>
        <row r="117">
          <cell r="A117">
            <v>236.1</v>
          </cell>
          <cell r="B117" t="str">
            <v>ACCRUED TAXES</v>
          </cell>
          <cell r="C117">
            <v>-254</v>
          </cell>
          <cell r="D117">
            <v>0</v>
          </cell>
          <cell r="E117">
            <v>-254</v>
          </cell>
        </row>
        <row r="119">
          <cell r="A119">
            <v>2413000</v>
          </cell>
          <cell r="B119" t="str">
            <v>ADVANCES FROM UTILITIES INC</v>
          </cell>
          <cell r="C119">
            <v>-642834.84</v>
          </cell>
          <cell r="D119">
            <v>-62333.5</v>
          </cell>
          <cell r="E119">
            <v>-705168.34</v>
          </cell>
        </row>
        <row r="121">
          <cell r="A121">
            <v>241.3</v>
          </cell>
          <cell r="B121" t="str">
            <v>ADVANCES FROM UI</v>
          </cell>
          <cell r="C121">
            <v>-642834.84</v>
          </cell>
          <cell r="D121">
            <v>-62333.5</v>
          </cell>
          <cell r="E121">
            <v>-705168.34</v>
          </cell>
        </row>
        <row r="123">
          <cell r="A123">
            <v>2525000</v>
          </cell>
          <cell r="B123" t="str">
            <v>ADV-IN-AID OF CONST-WATER</v>
          </cell>
          <cell r="C123">
            <v>-450000</v>
          </cell>
          <cell r="D123">
            <v>0</v>
          </cell>
          <cell r="E123">
            <v>-450000</v>
          </cell>
        </row>
        <row r="125">
          <cell r="A125" t="str">
            <v>PERIOD ENDING: 12/31/02               12:29:13 22 DEC 2008 (NV.1CO.TB5LY)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7">
          <cell r="A137">
            <v>252.1</v>
          </cell>
          <cell r="B137" t="str">
            <v>ADVANCES IN AID WATER</v>
          </cell>
          <cell r="C137">
            <v>-450000</v>
          </cell>
          <cell r="D137">
            <v>0</v>
          </cell>
          <cell r="E137">
            <v>-450000</v>
          </cell>
        </row>
        <row r="139">
          <cell r="A139">
            <v>2551000</v>
          </cell>
          <cell r="B139" t="str">
            <v>UNAMORT INVEST TAX CREDIT</v>
          </cell>
          <cell r="C139">
            <v>-2290</v>
          </cell>
          <cell r="D139">
            <v>0</v>
          </cell>
          <cell r="E139">
            <v>-2290</v>
          </cell>
        </row>
        <row r="141">
          <cell r="A141">
            <v>255.1</v>
          </cell>
          <cell r="B141" t="str">
            <v>UNAMORT INVEST TAX CREDIT</v>
          </cell>
          <cell r="C141">
            <v>-2290</v>
          </cell>
          <cell r="D141">
            <v>0</v>
          </cell>
          <cell r="E141">
            <v>-2290</v>
          </cell>
        </row>
        <row r="143">
          <cell r="A143">
            <v>2711000</v>
          </cell>
          <cell r="B143" t="str">
            <v>CIAC-WATER-UNDISTR.</v>
          </cell>
          <cell r="C143">
            <v>-658521.63</v>
          </cell>
          <cell r="D143">
            <v>0</v>
          </cell>
          <cell r="E143">
            <v>-658521.63</v>
          </cell>
        </row>
        <row r="144">
          <cell r="A144">
            <v>2711010</v>
          </cell>
          <cell r="B144" t="str">
            <v>CIAC-WATER-TAX</v>
          </cell>
          <cell r="C144">
            <v>-26800</v>
          </cell>
          <cell r="D144">
            <v>0</v>
          </cell>
          <cell r="E144">
            <v>-26800</v>
          </cell>
        </row>
        <row r="146">
          <cell r="A146">
            <v>271.10000000000002</v>
          </cell>
          <cell r="B146" t="str">
            <v>CONTRIBUTIONS IN AID WATER</v>
          </cell>
          <cell r="C146">
            <v>-685321.63</v>
          </cell>
          <cell r="D146">
            <v>0</v>
          </cell>
          <cell r="E146">
            <v>-685321.63</v>
          </cell>
        </row>
        <row r="148">
          <cell r="A148">
            <v>2722000</v>
          </cell>
          <cell r="B148" t="str">
            <v>ACC AMORT-CIA-WATER</v>
          </cell>
          <cell r="C148">
            <v>116736.02</v>
          </cell>
          <cell r="D148">
            <v>0</v>
          </cell>
          <cell r="E148">
            <v>116736.02</v>
          </cell>
        </row>
        <row r="150">
          <cell r="A150">
            <v>272.10000000000002</v>
          </cell>
          <cell r="B150" t="str">
            <v>ACCUM AMORT OF CIA WATER</v>
          </cell>
          <cell r="C150">
            <v>116736.02</v>
          </cell>
          <cell r="D150">
            <v>0</v>
          </cell>
          <cell r="E150">
            <v>116736.02</v>
          </cell>
        </row>
        <row r="151">
          <cell r="C151" t="str">
            <v>---------------</v>
          </cell>
          <cell r="D151" t="str">
            <v>---------------</v>
          </cell>
          <cell r="E151" t="str">
            <v>---------------</v>
          </cell>
        </row>
        <row r="152">
          <cell r="B152" t="str">
            <v>TOTAL BALANCE SHEET</v>
          </cell>
          <cell r="C152">
            <v>156844.87</v>
          </cell>
          <cell r="D152">
            <v>-156844.87</v>
          </cell>
          <cell r="E152">
            <v>0</v>
          </cell>
        </row>
        <row r="154">
          <cell r="A154" t="str">
            <v>PERIOD ENDING: 12/31/02               12:29:13 22 DEC 2008 (NV.1CO.TB5LY) PAGE 4</v>
          </cell>
        </row>
        <row r="155">
          <cell r="A155" t="str">
            <v xml:space="preserve">COMPANY: C-005 APPLE CANYON UTILITY CO.                                         </v>
          </cell>
        </row>
        <row r="157">
          <cell r="A157" t="str">
            <v>DETAIL TB BY SUB</v>
          </cell>
        </row>
        <row r="159">
          <cell r="A159" t="str">
            <v xml:space="preserve">                  U T I L I T I E S ,  I N C O R P O R A T E D</v>
          </cell>
        </row>
        <row r="161">
          <cell r="A161" t="str">
            <v xml:space="preserve">                              DETAIL TRIAL BALANCE</v>
          </cell>
        </row>
        <row r="163">
          <cell r="A163" t="str">
            <v>ACCOUNT               DESCRIPTION                  BEG-BALANCE       CURRENT       END-BALANCE</v>
          </cell>
        </row>
        <row r="164">
          <cell r="A164" t="str">
            <v>-------               -----------                  -----------       -------       -----------</v>
          </cell>
        </row>
        <row r="165">
          <cell r="A165">
            <v>4611020</v>
          </cell>
          <cell r="B165" t="str">
            <v>WATER REVENUE-METERED</v>
          </cell>
          <cell r="C165">
            <v>-241551.91</v>
          </cell>
          <cell r="D165">
            <v>0</v>
          </cell>
          <cell r="E165">
            <v>-241551.91</v>
          </cell>
        </row>
        <row r="166">
          <cell r="A166">
            <v>4611099</v>
          </cell>
          <cell r="B166" t="str">
            <v>WATER REVENUE ACCRUALS</v>
          </cell>
          <cell r="C166">
            <v>-976</v>
          </cell>
          <cell r="D166">
            <v>0</v>
          </cell>
          <cell r="E166">
            <v>-976</v>
          </cell>
        </row>
        <row r="167">
          <cell r="A167">
            <v>4612030</v>
          </cell>
          <cell r="B167" t="str">
            <v>WATER REVENUE-COMMERCIAL</v>
          </cell>
          <cell r="C167">
            <v>-7485.38</v>
          </cell>
          <cell r="D167">
            <v>0</v>
          </cell>
          <cell r="E167">
            <v>-7485.38</v>
          </cell>
        </row>
        <row r="169">
          <cell r="A169">
            <v>400.1</v>
          </cell>
          <cell r="B169" t="str">
            <v>WATER REVENUE</v>
          </cell>
          <cell r="C169">
            <v>-250013.29</v>
          </cell>
          <cell r="D169">
            <v>0</v>
          </cell>
          <cell r="E169">
            <v>-250013.29</v>
          </cell>
        </row>
        <row r="171">
          <cell r="A171">
            <v>4701000</v>
          </cell>
          <cell r="B171" t="str">
            <v>FORFEITED DISCOUNTS</v>
          </cell>
          <cell r="C171">
            <v>-1445.42</v>
          </cell>
          <cell r="D171">
            <v>0</v>
          </cell>
          <cell r="E171">
            <v>-1445.42</v>
          </cell>
        </row>
        <row r="173">
          <cell r="A173">
            <v>400.3</v>
          </cell>
          <cell r="B173" t="str">
            <v>FORFEITED DISCOUNTS</v>
          </cell>
          <cell r="C173">
            <v>-1445.42</v>
          </cell>
          <cell r="D173">
            <v>0</v>
          </cell>
          <cell r="E173">
            <v>-1445.42</v>
          </cell>
        </row>
        <row r="175">
          <cell r="A175">
            <v>4711000</v>
          </cell>
          <cell r="B175" t="str">
            <v>MISC SERVICE REVENUES</v>
          </cell>
          <cell r="C175">
            <v>-378.65</v>
          </cell>
          <cell r="D175">
            <v>0</v>
          </cell>
          <cell r="E175">
            <v>-378.65</v>
          </cell>
        </row>
        <row r="176">
          <cell r="A176">
            <v>4741001</v>
          </cell>
          <cell r="B176" t="str">
            <v>NEW CUSTOMER CHGE - WATER</v>
          </cell>
          <cell r="C176">
            <v>-450</v>
          </cell>
          <cell r="D176">
            <v>0</v>
          </cell>
          <cell r="E176">
            <v>-450</v>
          </cell>
        </row>
        <row r="177">
          <cell r="A177">
            <v>4741008</v>
          </cell>
          <cell r="B177" t="str">
            <v>NSF CHECK CHARGE</v>
          </cell>
          <cell r="C177">
            <v>-14</v>
          </cell>
          <cell r="D177">
            <v>0</v>
          </cell>
          <cell r="E177">
            <v>-14</v>
          </cell>
        </row>
        <row r="179">
          <cell r="A179">
            <v>400.4</v>
          </cell>
          <cell r="B179" t="str">
            <v>MISC. SERVICE REVENUES</v>
          </cell>
          <cell r="C179">
            <v>-842.65</v>
          </cell>
          <cell r="D179">
            <v>0</v>
          </cell>
          <cell r="E179">
            <v>-842.65</v>
          </cell>
        </row>
        <row r="181">
          <cell r="A181">
            <v>6151010</v>
          </cell>
          <cell r="B181" t="str">
            <v>ELEC PWR - WATER SYSTEM</v>
          </cell>
          <cell r="C181">
            <v>17466.990000000002</v>
          </cell>
          <cell r="D181">
            <v>0</v>
          </cell>
          <cell r="E181">
            <v>17466.990000000002</v>
          </cell>
        </row>
        <row r="183">
          <cell r="A183" t="str">
            <v>401.1E</v>
          </cell>
          <cell r="B183" t="str">
            <v>ELECTRIC POWER</v>
          </cell>
          <cell r="C183">
            <v>17466.990000000002</v>
          </cell>
          <cell r="D183">
            <v>0</v>
          </cell>
          <cell r="E183">
            <v>17466.990000000002</v>
          </cell>
        </row>
        <row r="185">
          <cell r="A185">
            <v>6181010</v>
          </cell>
          <cell r="B185" t="str">
            <v>CHLORINE</v>
          </cell>
          <cell r="C185">
            <v>4564.09</v>
          </cell>
          <cell r="D185">
            <v>0</v>
          </cell>
          <cell r="E185">
            <v>4564.09</v>
          </cell>
        </row>
        <row r="186">
          <cell r="A186">
            <v>6181090</v>
          </cell>
          <cell r="B186" t="str">
            <v>OTHER CHEMICALS (TREATMENT)</v>
          </cell>
          <cell r="C186">
            <v>3994.83</v>
          </cell>
          <cell r="D186">
            <v>0</v>
          </cell>
          <cell r="E186">
            <v>3994.83</v>
          </cell>
        </row>
        <row r="188">
          <cell r="A188" t="str">
            <v>401.1F</v>
          </cell>
          <cell r="B188" t="str">
            <v>CHEMICALS</v>
          </cell>
          <cell r="C188">
            <v>8558.92</v>
          </cell>
          <cell r="D188">
            <v>0</v>
          </cell>
          <cell r="E188">
            <v>8558.92</v>
          </cell>
        </row>
        <row r="190">
          <cell r="A190">
            <v>6361000</v>
          </cell>
          <cell r="B190" t="str">
            <v>METER READING</v>
          </cell>
          <cell r="C190">
            <v>2106</v>
          </cell>
          <cell r="D190">
            <v>0</v>
          </cell>
          <cell r="E190">
            <v>2106</v>
          </cell>
        </row>
        <row r="192">
          <cell r="A192" t="str">
            <v>401.1G</v>
          </cell>
          <cell r="B192" t="str">
            <v>METER READING</v>
          </cell>
          <cell r="C192">
            <v>2106</v>
          </cell>
          <cell r="D192">
            <v>0</v>
          </cell>
          <cell r="E192">
            <v>2106</v>
          </cell>
        </row>
        <row r="194">
          <cell r="A194">
            <v>6019020</v>
          </cell>
          <cell r="B194" t="str">
            <v>SALARIES-CHGD TO PLT-WSC</v>
          </cell>
          <cell r="C194">
            <v>-9481.5</v>
          </cell>
          <cell r="D194">
            <v>0</v>
          </cell>
          <cell r="E194">
            <v>-9481.5</v>
          </cell>
        </row>
        <row r="195">
          <cell r="A195">
            <v>6019040</v>
          </cell>
          <cell r="B195" t="str">
            <v>SALARIES-OPS FIELD</v>
          </cell>
          <cell r="C195">
            <v>0</v>
          </cell>
          <cell r="D195">
            <v>50476.5</v>
          </cell>
          <cell r="E195">
            <v>50476.5</v>
          </cell>
        </row>
        <row r="196">
          <cell r="A196">
            <v>6019045</v>
          </cell>
          <cell r="B196" t="str">
            <v>SALARIES-WTR SERV-COMPUTERS</v>
          </cell>
          <cell r="C196">
            <v>0</v>
          </cell>
          <cell r="D196">
            <v>1311</v>
          </cell>
          <cell r="E196">
            <v>1311</v>
          </cell>
        </row>
        <row r="197">
          <cell r="A197">
            <v>6019054</v>
          </cell>
          <cell r="B197" t="str">
            <v>SALARIES-IL ADMIN</v>
          </cell>
          <cell r="C197">
            <v>0</v>
          </cell>
          <cell r="D197">
            <v>8119.98</v>
          </cell>
          <cell r="E197">
            <v>8119.98</v>
          </cell>
        </row>
        <row r="198">
          <cell r="A198">
            <v>6019070</v>
          </cell>
          <cell r="B198" t="str">
            <v>SALARIES-IL ADMIN OFFICE</v>
          </cell>
          <cell r="C198">
            <v>0</v>
          </cell>
          <cell r="D198">
            <v>11432.53</v>
          </cell>
          <cell r="E198">
            <v>11432.53</v>
          </cell>
        </row>
        <row r="200">
          <cell r="A200" t="str">
            <v>401.1H</v>
          </cell>
          <cell r="B200" t="str">
            <v>SALARIES</v>
          </cell>
          <cell r="C200">
            <v>-9481.5</v>
          </cell>
          <cell r="D200">
            <v>71340.009999999995</v>
          </cell>
          <cell r="E200">
            <v>61858.51</v>
          </cell>
        </row>
        <row r="202">
          <cell r="A202">
            <v>6708000</v>
          </cell>
          <cell r="B202" t="str">
            <v>UNCOLLECTIBLE ACCOUNTS</v>
          </cell>
          <cell r="C202">
            <v>7042.64</v>
          </cell>
          <cell r="D202">
            <v>0</v>
          </cell>
          <cell r="E202">
            <v>7042.64</v>
          </cell>
        </row>
        <row r="203">
          <cell r="A203">
            <v>6708001</v>
          </cell>
          <cell r="B203" t="str">
            <v>AGENCY EXPENSE</v>
          </cell>
          <cell r="C203">
            <v>0</v>
          </cell>
          <cell r="D203">
            <v>36.1</v>
          </cell>
          <cell r="E203">
            <v>36.1</v>
          </cell>
        </row>
        <row r="205">
          <cell r="A205" t="str">
            <v>401.1K</v>
          </cell>
          <cell r="B205" t="str">
            <v>UNCOLLECTIBLE ACCOUNTS</v>
          </cell>
          <cell r="C205">
            <v>7042.64</v>
          </cell>
          <cell r="D205">
            <v>36.1</v>
          </cell>
          <cell r="E205">
            <v>7078.74</v>
          </cell>
        </row>
        <row r="207">
          <cell r="A207">
            <v>6319011</v>
          </cell>
          <cell r="B207" t="str">
            <v>ENGINEERING FEES</v>
          </cell>
          <cell r="C207">
            <v>74.34</v>
          </cell>
          <cell r="D207">
            <v>0</v>
          </cell>
          <cell r="E207">
            <v>74.34</v>
          </cell>
        </row>
        <row r="208">
          <cell r="A208">
            <v>6329002</v>
          </cell>
          <cell r="B208" t="str">
            <v>AUDIT FEES</v>
          </cell>
          <cell r="C208">
            <v>0</v>
          </cell>
          <cell r="D208">
            <v>874.95</v>
          </cell>
          <cell r="E208">
            <v>874.95</v>
          </cell>
        </row>
        <row r="209">
          <cell r="A209">
            <v>6329014</v>
          </cell>
          <cell r="B209" t="str">
            <v>TAX RETURN REVIEW</v>
          </cell>
          <cell r="C209">
            <v>0</v>
          </cell>
          <cell r="D209">
            <v>554.08000000000004</v>
          </cell>
          <cell r="E209">
            <v>554.08000000000004</v>
          </cell>
        </row>
        <row r="210">
          <cell r="A210">
            <v>6369003</v>
          </cell>
          <cell r="B210" t="str">
            <v>TEMP EMPLOY - CLERICAL</v>
          </cell>
          <cell r="C210">
            <v>0</v>
          </cell>
          <cell r="D210">
            <v>92.16</v>
          </cell>
          <cell r="E210">
            <v>92.16</v>
          </cell>
        </row>
        <row r="211">
          <cell r="A211">
            <v>6369005</v>
          </cell>
          <cell r="B211" t="str">
            <v>PAYROLL SERVICES</v>
          </cell>
          <cell r="C211">
            <v>0</v>
          </cell>
          <cell r="D211">
            <v>198</v>
          </cell>
          <cell r="E211">
            <v>198</v>
          </cell>
        </row>
        <row r="212">
          <cell r="A212">
            <v>6369006</v>
          </cell>
          <cell r="B212" t="str">
            <v>EMPLOY FINDER FEES</v>
          </cell>
          <cell r="C212">
            <v>0</v>
          </cell>
          <cell r="D212">
            <v>480.06</v>
          </cell>
          <cell r="E212">
            <v>480.06</v>
          </cell>
        </row>
        <row r="214">
          <cell r="A214" t="str">
            <v>PERIOD ENDING: 12/31/02               12:29:13 22 DEC 2008 (NV.1CO.TB5LY) PAGE 5</v>
          </cell>
        </row>
        <row r="215">
          <cell r="A215" t="str">
            <v xml:space="preserve">COMPANY: C-005 APPLE CANYON UTILITY CO.                                         </v>
          </cell>
        </row>
        <row r="217">
          <cell r="A217" t="str">
            <v>DETAIL TB BY SUB</v>
          </cell>
        </row>
        <row r="219">
          <cell r="A219" t="str">
            <v xml:space="preserve">                  U T I L I T I E S ,  I N C O R P O R A T E D</v>
          </cell>
        </row>
        <row r="221">
          <cell r="A221" t="str">
            <v xml:space="preserve">                              DETAIL TRIAL BALANCE</v>
          </cell>
        </row>
        <row r="223">
          <cell r="A223" t="str">
            <v>ACCOUNT               DESCRIPTION                  BEG-BALANCE       CURRENT       END-BALANCE</v>
          </cell>
        </row>
        <row r="224">
          <cell r="A224" t="str">
            <v>-------               -----------                  -----------       -------       -----------</v>
          </cell>
        </row>
        <row r="225">
          <cell r="A225">
            <v>6369008</v>
          </cell>
          <cell r="B225" t="str">
            <v>DIRECTORS FEES</v>
          </cell>
          <cell r="C225">
            <v>0</v>
          </cell>
          <cell r="D225">
            <v>104.94</v>
          </cell>
          <cell r="E225">
            <v>104.94</v>
          </cell>
        </row>
        <row r="226">
          <cell r="A226">
            <v>6369090</v>
          </cell>
          <cell r="B226" t="str">
            <v>OTHER DIR OUTSIDE SERVICES</v>
          </cell>
          <cell r="C226">
            <v>0</v>
          </cell>
          <cell r="D226">
            <v>59.83</v>
          </cell>
          <cell r="E226">
            <v>59.83</v>
          </cell>
        </row>
        <row r="228">
          <cell r="A228" t="str">
            <v>401.1L</v>
          </cell>
          <cell r="B228" t="str">
            <v>OUTSIDE SERVICES-DIRECT</v>
          </cell>
          <cell r="C228">
            <v>74.34</v>
          </cell>
          <cell r="D228">
            <v>2364.02</v>
          </cell>
          <cell r="E228">
            <v>2438.36</v>
          </cell>
        </row>
        <row r="230">
          <cell r="A230">
            <v>6369007</v>
          </cell>
          <cell r="B230" t="str">
            <v>COMPUTER MAINT</v>
          </cell>
          <cell r="C230">
            <v>0</v>
          </cell>
          <cell r="D230">
            <v>533.79999999999995</v>
          </cell>
          <cell r="E230">
            <v>533.79999999999995</v>
          </cell>
        </row>
        <row r="231">
          <cell r="A231">
            <v>6369009</v>
          </cell>
          <cell r="B231" t="str">
            <v>COMPUTER-AMORT &amp; PROG COST</v>
          </cell>
          <cell r="C231">
            <v>0</v>
          </cell>
          <cell r="D231">
            <v>258</v>
          </cell>
          <cell r="E231">
            <v>258</v>
          </cell>
        </row>
        <row r="232">
          <cell r="A232">
            <v>6759003</v>
          </cell>
          <cell r="B232" t="str">
            <v>COMPUTER SUPPLIES</v>
          </cell>
          <cell r="C232">
            <v>0</v>
          </cell>
          <cell r="D232">
            <v>1213.49</v>
          </cell>
          <cell r="E232">
            <v>1213.49</v>
          </cell>
        </row>
        <row r="233">
          <cell r="A233">
            <v>6759016</v>
          </cell>
          <cell r="B233" t="str">
            <v>MICROFILMING</v>
          </cell>
          <cell r="C233">
            <v>0</v>
          </cell>
          <cell r="D233">
            <v>65</v>
          </cell>
          <cell r="E233">
            <v>65</v>
          </cell>
        </row>
        <row r="235">
          <cell r="A235" t="str">
            <v>401.1LL</v>
          </cell>
          <cell r="B235" t="str">
            <v>IT DEPARTMENT</v>
          </cell>
          <cell r="C235">
            <v>0</v>
          </cell>
          <cell r="D235">
            <v>2070.29</v>
          </cell>
          <cell r="E235">
            <v>2070.29</v>
          </cell>
        </row>
        <row r="237">
          <cell r="A237">
            <v>6049010</v>
          </cell>
          <cell r="B237" t="str">
            <v>HEALTH INS REIMBURSEMENTS</v>
          </cell>
          <cell r="C237">
            <v>0</v>
          </cell>
          <cell r="D237">
            <v>7579.79</v>
          </cell>
          <cell r="E237">
            <v>7579.79</v>
          </cell>
        </row>
        <row r="238">
          <cell r="A238">
            <v>6049011</v>
          </cell>
          <cell r="B238" t="str">
            <v>EMPLOYEE INS DEDUCTIONS</v>
          </cell>
          <cell r="C238">
            <v>0</v>
          </cell>
          <cell r="D238">
            <v>-436.48</v>
          </cell>
          <cell r="E238">
            <v>-436.48</v>
          </cell>
        </row>
        <row r="239">
          <cell r="A239">
            <v>6049012</v>
          </cell>
          <cell r="B239" t="str">
            <v>HEALTH COSTS &amp; OTHER</v>
          </cell>
          <cell r="C239">
            <v>0</v>
          </cell>
          <cell r="D239">
            <v>56.19</v>
          </cell>
          <cell r="E239">
            <v>56.19</v>
          </cell>
        </row>
        <row r="240">
          <cell r="A240">
            <v>6049015</v>
          </cell>
          <cell r="B240" t="str">
            <v>DENTAL INS REIMBURSEMENTS</v>
          </cell>
          <cell r="C240">
            <v>0</v>
          </cell>
          <cell r="D240">
            <v>149.21</v>
          </cell>
          <cell r="E240">
            <v>149.21</v>
          </cell>
        </row>
        <row r="241">
          <cell r="A241">
            <v>6049020</v>
          </cell>
          <cell r="B241" t="str">
            <v>PENSION CONTRIBUTIONS</v>
          </cell>
          <cell r="C241">
            <v>0</v>
          </cell>
          <cell r="D241">
            <v>1822.93</v>
          </cell>
          <cell r="E241">
            <v>1822.93</v>
          </cell>
        </row>
        <row r="242">
          <cell r="A242">
            <v>6049050</v>
          </cell>
          <cell r="B242" t="str">
            <v>HEALTH INS PREMIUMS</v>
          </cell>
          <cell r="C242">
            <v>0</v>
          </cell>
          <cell r="D242">
            <v>360.53</v>
          </cell>
          <cell r="E242">
            <v>360.53</v>
          </cell>
        </row>
        <row r="243">
          <cell r="A243">
            <v>6049055</v>
          </cell>
          <cell r="B243" t="str">
            <v>DENTAL PREMIUMS</v>
          </cell>
          <cell r="C243">
            <v>0</v>
          </cell>
          <cell r="D243">
            <v>17.149999999999999</v>
          </cell>
          <cell r="E243">
            <v>17.149999999999999</v>
          </cell>
        </row>
        <row r="244">
          <cell r="A244">
            <v>6049060</v>
          </cell>
          <cell r="B244" t="str">
            <v>TERM LIFE INS</v>
          </cell>
          <cell r="C244">
            <v>0</v>
          </cell>
          <cell r="D244">
            <v>65.83</v>
          </cell>
          <cell r="E244">
            <v>65.83</v>
          </cell>
        </row>
        <row r="245">
          <cell r="A245">
            <v>6049070</v>
          </cell>
          <cell r="B245" t="str">
            <v>401K/ESOP CONTRIBUTIONS</v>
          </cell>
          <cell r="C245">
            <v>0</v>
          </cell>
          <cell r="D245">
            <v>2498.5700000000002</v>
          </cell>
          <cell r="E245">
            <v>2498.5700000000002</v>
          </cell>
        </row>
        <row r="246">
          <cell r="A246">
            <v>6049080</v>
          </cell>
          <cell r="B246" t="str">
            <v>DISABILITY INSURANCE</v>
          </cell>
          <cell r="C246">
            <v>0</v>
          </cell>
          <cell r="D246">
            <v>30.82</v>
          </cell>
          <cell r="E246">
            <v>30.82</v>
          </cell>
        </row>
        <row r="247">
          <cell r="A247">
            <v>6049090</v>
          </cell>
          <cell r="B247" t="str">
            <v>OTHER EMP PENS &amp; BENEFITS</v>
          </cell>
          <cell r="C247">
            <v>454.94</v>
          </cell>
          <cell r="D247">
            <v>322.33</v>
          </cell>
          <cell r="E247">
            <v>777.27</v>
          </cell>
        </row>
        <row r="249">
          <cell r="A249" t="str">
            <v>401.1N</v>
          </cell>
          <cell r="B249" t="str">
            <v>EMPLOYEE PENSION&amp;BENEFITS</v>
          </cell>
          <cell r="C249">
            <v>454.94</v>
          </cell>
          <cell r="D249">
            <v>12466.87</v>
          </cell>
          <cell r="E249">
            <v>12921.81</v>
          </cell>
        </row>
        <row r="251">
          <cell r="A251">
            <v>6599090</v>
          </cell>
          <cell r="B251" t="str">
            <v>OTHER INS</v>
          </cell>
          <cell r="C251">
            <v>0</v>
          </cell>
          <cell r="D251">
            <v>8467</v>
          </cell>
          <cell r="E251">
            <v>8467</v>
          </cell>
        </row>
        <row r="253">
          <cell r="A253" t="str">
            <v>401.1O</v>
          </cell>
          <cell r="B253" t="str">
            <v>INSURANCE</v>
          </cell>
          <cell r="C253">
            <v>0</v>
          </cell>
          <cell r="D253">
            <v>8467</v>
          </cell>
          <cell r="E253">
            <v>8467</v>
          </cell>
        </row>
        <row r="255">
          <cell r="A255">
            <v>6419027</v>
          </cell>
          <cell r="B255" t="str">
            <v>RENT-BURLA ENTERPRISES</v>
          </cell>
          <cell r="C255">
            <v>0</v>
          </cell>
          <cell r="D255">
            <v>431.28</v>
          </cell>
          <cell r="E255">
            <v>431.28</v>
          </cell>
        </row>
        <row r="257">
          <cell r="A257" t="str">
            <v>401.1Q</v>
          </cell>
          <cell r="B257" t="str">
            <v>RENT</v>
          </cell>
          <cell r="C257">
            <v>0</v>
          </cell>
          <cell r="D257">
            <v>431.28</v>
          </cell>
          <cell r="E257">
            <v>431.28</v>
          </cell>
        </row>
        <row r="259">
          <cell r="A259">
            <v>6759001</v>
          </cell>
          <cell r="B259" t="str">
            <v>PUBL SUBSCRIPTIONS &amp; TAPES</v>
          </cell>
          <cell r="C259">
            <v>0</v>
          </cell>
          <cell r="D259">
            <v>34.590000000000003</v>
          </cell>
          <cell r="E259">
            <v>34.590000000000003</v>
          </cell>
        </row>
        <row r="260">
          <cell r="A260">
            <v>6759002</v>
          </cell>
          <cell r="B260" t="str">
            <v>ANSWERING SERV</v>
          </cell>
          <cell r="C260">
            <v>0</v>
          </cell>
          <cell r="D260">
            <v>450.86</v>
          </cell>
          <cell r="E260">
            <v>450.86</v>
          </cell>
        </row>
        <row r="261">
          <cell r="A261">
            <v>6759004</v>
          </cell>
          <cell r="B261" t="str">
            <v>PRINTING &amp; BLUEPRINTS</v>
          </cell>
          <cell r="C261">
            <v>226.29</v>
          </cell>
          <cell r="D261">
            <v>340.64</v>
          </cell>
          <cell r="E261">
            <v>566.92999999999995</v>
          </cell>
        </row>
        <row r="262">
          <cell r="A262">
            <v>6759006</v>
          </cell>
          <cell r="B262" t="str">
            <v>UPS &amp; AIR FREIGHT</v>
          </cell>
          <cell r="C262">
            <v>415.78</v>
          </cell>
          <cell r="D262">
            <v>93</v>
          </cell>
          <cell r="E262">
            <v>508.78</v>
          </cell>
        </row>
        <row r="263">
          <cell r="A263">
            <v>6759008</v>
          </cell>
          <cell r="B263" t="str">
            <v>XEROX</v>
          </cell>
          <cell r="C263">
            <v>0</v>
          </cell>
          <cell r="D263">
            <v>86.01</v>
          </cell>
          <cell r="E263">
            <v>86.01</v>
          </cell>
        </row>
        <row r="264">
          <cell r="A264">
            <v>6759009</v>
          </cell>
          <cell r="B264" t="str">
            <v>OFFICE SUPPLY STORES</v>
          </cell>
          <cell r="C264">
            <v>0</v>
          </cell>
          <cell r="D264">
            <v>493.31</v>
          </cell>
          <cell r="E264">
            <v>493.31</v>
          </cell>
        </row>
        <row r="265">
          <cell r="A265">
            <v>6759010</v>
          </cell>
          <cell r="B265" t="str">
            <v>REIM OFFICE EMPLOYEE EXPENSES</v>
          </cell>
          <cell r="C265">
            <v>0</v>
          </cell>
          <cell r="D265">
            <v>32.880000000000003</v>
          </cell>
          <cell r="E265">
            <v>32.880000000000003</v>
          </cell>
        </row>
        <row r="266">
          <cell r="A266">
            <v>6759013</v>
          </cell>
          <cell r="B266" t="str">
            <v>CLEANING SUPPLIES</v>
          </cell>
          <cell r="C266">
            <v>0</v>
          </cell>
          <cell r="D266">
            <v>54.61</v>
          </cell>
          <cell r="E266">
            <v>54.61</v>
          </cell>
        </row>
        <row r="267">
          <cell r="A267">
            <v>6759014</v>
          </cell>
          <cell r="B267" t="str">
            <v>MEMBERSHIPS - OFFICE EMPLOYEE</v>
          </cell>
          <cell r="C267">
            <v>0</v>
          </cell>
          <cell r="D267">
            <v>21.87</v>
          </cell>
          <cell r="E267">
            <v>21.87</v>
          </cell>
        </row>
        <row r="268">
          <cell r="A268">
            <v>6759090</v>
          </cell>
          <cell r="B268" t="str">
            <v>OTHER OFFICE EXPENSES</v>
          </cell>
          <cell r="C268">
            <v>0</v>
          </cell>
          <cell r="D268">
            <v>28.65</v>
          </cell>
          <cell r="E268">
            <v>28.65</v>
          </cell>
        </row>
        <row r="270">
          <cell r="A270" t="str">
            <v>401.1R</v>
          </cell>
          <cell r="B270" t="str">
            <v>OFFICE SUPPLIES</v>
          </cell>
          <cell r="C270">
            <v>642.07000000000005</v>
          </cell>
          <cell r="D270">
            <v>1636.42</v>
          </cell>
          <cell r="E270">
            <v>2278.4899999999998</v>
          </cell>
        </row>
        <row r="272">
          <cell r="A272">
            <v>6759005</v>
          </cell>
          <cell r="B272" t="str">
            <v>POSTAGE &amp; POSTAGE METER-OFFICE</v>
          </cell>
          <cell r="C272">
            <v>2463</v>
          </cell>
          <cell r="D272">
            <v>145</v>
          </cell>
          <cell r="E272">
            <v>2608</v>
          </cell>
        </row>
        <row r="275">
          <cell r="A275" t="str">
            <v>PERIOD ENDING: 12/31/02               12:29:13 22 DEC 2008 (NV.1CO.TB5LY) PAGE 6</v>
          </cell>
        </row>
        <row r="276">
          <cell r="A276" t="str">
            <v xml:space="preserve">COMPANY: C-005 APPLE CANYON UTILITY CO.                                         </v>
          </cell>
        </row>
        <row r="278">
          <cell r="A278" t="str">
            <v>DETAIL TB BY SUB</v>
          </cell>
        </row>
        <row r="280">
          <cell r="A280" t="str">
            <v xml:space="preserve">                  U T I L I T I E S ,  I N C O R P O R A T E D</v>
          </cell>
        </row>
        <row r="282">
          <cell r="A282" t="str">
            <v xml:space="preserve">                              DETAIL TRIAL BALANCE</v>
          </cell>
        </row>
        <row r="284">
          <cell r="A284" t="str">
            <v>ACCOUNT               DESCRIPTION                  BEG-BALANCE       CURRENT       END-BALANCE</v>
          </cell>
        </row>
        <row r="285">
          <cell r="A285" t="str">
            <v>-------               -----------                  -----------       -------       -----------</v>
          </cell>
        </row>
        <row r="286">
          <cell r="A286" t="str">
            <v>401.1RR</v>
          </cell>
          <cell r="B286" t="str">
            <v>BILLING &amp; CUSTOMER SERVICE</v>
          </cell>
          <cell r="C286">
            <v>2463</v>
          </cell>
          <cell r="D286">
            <v>145</v>
          </cell>
          <cell r="E286">
            <v>2608</v>
          </cell>
        </row>
        <row r="288">
          <cell r="A288">
            <v>6759110</v>
          </cell>
          <cell r="B288" t="str">
            <v>OFFICE TELEPHONE</v>
          </cell>
          <cell r="C288">
            <v>0</v>
          </cell>
          <cell r="D288">
            <v>121.51</v>
          </cell>
          <cell r="E288">
            <v>121.51</v>
          </cell>
        </row>
        <row r="289">
          <cell r="A289">
            <v>6759120</v>
          </cell>
          <cell r="B289" t="str">
            <v>OFFICE ELECTRIC</v>
          </cell>
          <cell r="C289">
            <v>0</v>
          </cell>
          <cell r="D289">
            <v>370.75</v>
          </cell>
          <cell r="E289">
            <v>370.75</v>
          </cell>
        </row>
        <row r="290">
          <cell r="A290">
            <v>6759130</v>
          </cell>
          <cell r="B290" t="str">
            <v>OFFICE GAS</v>
          </cell>
          <cell r="C290">
            <v>0</v>
          </cell>
          <cell r="D290">
            <v>59.59</v>
          </cell>
          <cell r="E290">
            <v>59.59</v>
          </cell>
        </row>
        <row r="291">
          <cell r="A291">
            <v>6759135</v>
          </cell>
          <cell r="B291" t="str">
            <v>OPERATIONS TELEPHONES</v>
          </cell>
          <cell r="C291">
            <v>2140.67</v>
          </cell>
          <cell r="D291">
            <v>99.55</v>
          </cell>
          <cell r="E291">
            <v>2240.2199999999998</v>
          </cell>
        </row>
        <row r="292">
          <cell r="A292">
            <v>6759136</v>
          </cell>
          <cell r="B292" t="str">
            <v>OPERATIONS TELEPHONES-LONG DIST</v>
          </cell>
          <cell r="C292">
            <v>0</v>
          </cell>
          <cell r="D292">
            <v>47.94</v>
          </cell>
          <cell r="E292">
            <v>47.94</v>
          </cell>
        </row>
        <row r="293">
          <cell r="A293">
            <v>6759190</v>
          </cell>
          <cell r="B293" t="str">
            <v>OTHER OFFICE UTILITIES</v>
          </cell>
          <cell r="C293">
            <v>0</v>
          </cell>
          <cell r="D293">
            <v>37.26</v>
          </cell>
          <cell r="E293">
            <v>37.26</v>
          </cell>
        </row>
        <row r="295">
          <cell r="A295" t="str">
            <v>401.1S</v>
          </cell>
          <cell r="B295" t="str">
            <v>OFFICE UTILITIES</v>
          </cell>
          <cell r="C295">
            <v>2140.67</v>
          </cell>
          <cell r="D295">
            <v>736.6</v>
          </cell>
          <cell r="E295">
            <v>2877.27</v>
          </cell>
        </row>
        <row r="297">
          <cell r="A297">
            <v>6759210</v>
          </cell>
          <cell r="B297" t="str">
            <v>OFFICE CLEANING SERV</v>
          </cell>
          <cell r="C297">
            <v>0</v>
          </cell>
          <cell r="D297">
            <v>370.78</v>
          </cell>
          <cell r="E297">
            <v>370.78</v>
          </cell>
        </row>
        <row r="298">
          <cell r="A298">
            <v>6759220</v>
          </cell>
          <cell r="B298" t="str">
            <v>LNDSCPING MOWING &amp; SNOWPLWNG</v>
          </cell>
          <cell r="C298">
            <v>0</v>
          </cell>
          <cell r="D298">
            <v>328.36</v>
          </cell>
          <cell r="E298">
            <v>328.36</v>
          </cell>
        </row>
        <row r="299">
          <cell r="A299">
            <v>6759230</v>
          </cell>
          <cell r="B299" t="str">
            <v>OFFICE GARBAGE REMOVAL</v>
          </cell>
          <cell r="C299">
            <v>0</v>
          </cell>
          <cell r="D299">
            <v>19.440000000000001</v>
          </cell>
          <cell r="E299">
            <v>19.440000000000001</v>
          </cell>
        </row>
        <row r="300">
          <cell r="A300">
            <v>6759260</v>
          </cell>
          <cell r="B300" t="str">
            <v>REPAIR OFF MACH &amp; HEATING</v>
          </cell>
          <cell r="C300">
            <v>0</v>
          </cell>
          <cell r="D300">
            <v>71.81</v>
          </cell>
          <cell r="E300">
            <v>71.81</v>
          </cell>
        </row>
        <row r="301">
          <cell r="A301">
            <v>6759290</v>
          </cell>
          <cell r="B301" t="str">
            <v>OTHER OFFICE MAINT</v>
          </cell>
          <cell r="C301">
            <v>0</v>
          </cell>
          <cell r="D301">
            <v>607.75</v>
          </cell>
          <cell r="E301">
            <v>607.75</v>
          </cell>
        </row>
        <row r="303">
          <cell r="A303" t="str">
            <v>401.1U</v>
          </cell>
          <cell r="B303" t="str">
            <v>OFFICE MAINTENANCE</v>
          </cell>
          <cell r="C303">
            <v>0</v>
          </cell>
          <cell r="D303">
            <v>1398.14</v>
          </cell>
          <cell r="E303">
            <v>1398.14</v>
          </cell>
        </row>
        <row r="305">
          <cell r="A305">
            <v>7048055</v>
          </cell>
          <cell r="B305" t="str">
            <v>OFFICE EDUCATION/TRAIN. EXP</v>
          </cell>
          <cell r="C305">
            <v>0</v>
          </cell>
          <cell r="D305">
            <v>54.4</v>
          </cell>
          <cell r="E305">
            <v>54.4</v>
          </cell>
        </row>
        <row r="306">
          <cell r="A306">
            <v>7758370</v>
          </cell>
          <cell r="B306" t="str">
            <v>MEALS &amp; RELATED EXP</v>
          </cell>
          <cell r="C306">
            <v>0</v>
          </cell>
          <cell r="D306">
            <v>77.91</v>
          </cell>
          <cell r="E306">
            <v>77.91</v>
          </cell>
        </row>
        <row r="307">
          <cell r="A307">
            <v>7758380</v>
          </cell>
          <cell r="B307" t="str">
            <v>BANK SERV CHARGES</v>
          </cell>
          <cell r="C307">
            <v>0</v>
          </cell>
          <cell r="D307">
            <v>1089.72</v>
          </cell>
          <cell r="E307">
            <v>1089.72</v>
          </cell>
        </row>
        <row r="308">
          <cell r="A308">
            <v>7758390</v>
          </cell>
          <cell r="B308" t="str">
            <v>OTHER MISC GENERAL</v>
          </cell>
          <cell r="C308">
            <v>975</v>
          </cell>
          <cell r="D308">
            <v>166</v>
          </cell>
          <cell r="E308">
            <v>1141</v>
          </cell>
        </row>
        <row r="310">
          <cell r="A310" t="str">
            <v>401.1V</v>
          </cell>
          <cell r="B310" t="str">
            <v>MISCELLANEOUS EXPENSE</v>
          </cell>
          <cell r="C310">
            <v>975</v>
          </cell>
          <cell r="D310">
            <v>1388.03</v>
          </cell>
          <cell r="E310">
            <v>2363.0300000000002</v>
          </cell>
        </row>
        <row r="312">
          <cell r="A312">
            <v>6755090</v>
          </cell>
          <cell r="B312" t="str">
            <v>WATER-OTHER MAINT EXP</v>
          </cell>
          <cell r="C312">
            <v>1600.71</v>
          </cell>
          <cell r="D312">
            <v>0</v>
          </cell>
          <cell r="E312">
            <v>1600.71</v>
          </cell>
        </row>
        <row r="313">
          <cell r="A313">
            <v>6759503</v>
          </cell>
          <cell r="B313" t="str">
            <v>WATER-MAINT SUPPLIES</v>
          </cell>
          <cell r="C313">
            <v>5004.8900000000003</v>
          </cell>
          <cell r="D313">
            <v>0</v>
          </cell>
          <cell r="E313">
            <v>5004.8900000000003</v>
          </cell>
        </row>
        <row r="314">
          <cell r="A314">
            <v>6759506</v>
          </cell>
          <cell r="B314" t="str">
            <v>WATER-MAINT REPAIRS</v>
          </cell>
          <cell r="C314">
            <v>5903.29</v>
          </cell>
          <cell r="D314">
            <v>0</v>
          </cell>
          <cell r="E314">
            <v>5903.29</v>
          </cell>
        </row>
        <row r="315">
          <cell r="A315">
            <v>6759509</v>
          </cell>
          <cell r="B315" t="str">
            <v>WATER-ELEC EQUIPT REPAIR</v>
          </cell>
          <cell r="C315">
            <v>505</v>
          </cell>
          <cell r="D315">
            <v>0</v>
          </cell>
          <cell r="E315">
            <v>505</v>
          </cell>
        </row>
        <row r="317">
          <cell r="A317" t="str">
            <v>401.1X</v>
          </cell>
          <cell r="B317" t="str">
            <v>MAINTENANCE-WATER PLANT</v>
          </cell>
          <cell r="C317">
            <v>13013.89</v>
          </cell>
          <cell r="D317">
            <v>0</v>
          </cell>
          <cell r="E317">
            <v>13013.89</v>
          </cell>
        </row>
        <row r="319">
          <cell r="A319">
            <v>6759080</v>
          </cell>
          <cell r="B319" t="str">
            <v>MAINT-DEFERRED CHARGES</v>
          </cell>
          <cell r="C319">
            <v>996</v>
          </cell>
          <cell r="D319">
            <v>0</v>
          </cell>
          <cell r="E319">
            <v>996</v>
          </cell>
        </row>
        <row r="320">
          <cell r="A320">
            <v>6759405</v>
          </cell>
          <cell r="B320" t="str">
            <v>COMMUNICATION EXPENSES</v>
          </cell>
          <cell r="C320">
            <v>276.37</v>
          </cell>
          <cell r="D320">
            <v>960.61</v>
          </cell>
          <cell r="E320">
            <v>1236.98</v>
          </cell>
        </row>
        <row r="321">
          <cell r="A321">
            <v>6759412</v>
          </cell>
          <cell r="B321" t="str">
            <v>UNIFORMS</v>
          </cell>
          <cell r="C321">
            <v>281.20999999999998</v>
          </cell>
          <cell r="D321">
            <v>0</v>
          </cell>
          <cell r="E321">
            <v>281.20999999999998</v>
          </cell>
        </row>
        <row r="323">
          <cell r="A323" t="str">
            <v>401.1Z</v>
          </cell>
          <cell r="B323" t="str">
            <v>MAINTENANCE-WTR&amp;SWR PLANT</v>
          </cell>
          <cell r="C323">
            <v>1553.58</v>
          </cell>
          <cell r="D323">
            <v>960.61</v>
          </cell>
          <cell r="E323">
            <v>2514.19</v>
          </cell>
        </row>
        <row r="325">
          <cell r="A325">
            <v>6205003</v>
          </cell>
          <cell r="B325" t="str">
            <v>OPERATORS EXPENSES</v>
          </cell>
          <cell r="C325">
            <v>0</v>
          </cell>
          <cell r="D325">
            <v>51.87</v>
          </cell>
          <cell r="E325">
            <v>51.87</v>
          </cell>
        </row>
        <row r="326">
          <cell r="A326">
            <v>6759017</v>
          </cell>
          <cell r="B326" t="str">
            <v>OPERATORS-CLEANING SUPPLIES</v>
          </cell>
          <cell r="C326">
            <v>153.75</v>
          </cell>
          <cell r="D326">
            <v>0</v>
          </cell>
          <cell r="E326">
            <v>153.75</v>
          </cell>
        </row>
        <row r="327">
          <cell r="A327">
            <v>6759018</v>
          </cell>
          <cell r="B327" t="str">
            <v>OPERATORS-OTHER OFFICE EXPENSE</v>
          </cell>
          <cell r="C327">
            <v>980.93</v>
          </cell>
          <cell r="D327">
            <v>122.65</v>
          </cell>
          <cell r="E327">
            <v>1103.58</v>
          </cell>
        </row>
        <row r="328">
          <cell r="A328">
            <v>6759410</v>
          </cell>
          <cell r="B328" t="str">
            <v>OPERATORS ED EXPENSES</v>
          </cell>
          <cell r="C328">
            <v>362.86</v>
          </cell>
          <cell r="D328">
            <v>11.92</v>
          </cell>
          <cell r="E328">
            <v>374.78</v>
          </cell>
        </row>
        <row r="329">
          <cell r="A329">
            <v>6759413</v>
          </cell>
          <cell r="B329" t="str">
            <v>OPERATORS-POSTAGE</v>
          </cell>
          <cell r="C329">
            <v>485.3</v>
          </cell>
          <cell r="D329">
            <v>16.04</v>
          </cell>
          <cell r="E329">
            <v>501.34</v>
          </cell>
        </row>
        <row r="330">
          <cell r="A330">
            <v>6759414</v>
          </cell>
          <cell r="B330" t="str">
            <v>OPERATORS-OFFICE SUPPLY STORES</v>
          </cell>
          <cell r="C330">
            <v>29.12</v>
          </cell>
          <cell r="D330">
            <v>77.900000000000006</v>
          </cell>
          <cell r="E330">
            <v>107.02</v>
          </cell>
        </row>
        <row r="331">
          <cell r="A331">
            <v>6759416</v>
          </cell>
          <cell r="B331" t="str">
            <v>OPERATORS-MEMBERSHIPS</v>
          </cell>
          <cell r="C331">
            <v>110</v>
          </cell>
          <cell r="D331">
            <v>234.94</v>
          </cell>
          <cell r="E331">
            <v>344.94</v>
          </cell>
        </row>
        <row r="333">
          <cell r="A333" t="str">
            <v>401.1ZZ</v>
          </cell>
          <cell r="B333" t="str">
            <v>OPERATORS EXPENSES</v>
          </cell>
          <cell r="C333">
            <v>2121.96</v>
          </cell>
          <cell r="D333">
            <v>515.32000000000005</v>
          </cell>
          <cell r="E333">
            <v>2637.28</v>
          </cell>
        </row>
        <row r="336">
          <cell r="A336" t="str">
            <v>PERIOD ENDING: 12/31/02               12:29:13 22 DEC 2008 (NV.1CO.TB5LY) PAGE 7</v>
          </cell>
        </row>
        <row r="337">
          <cell r="A337" t="str">
            <v xml:space="preserve">COMPANY: C-005 APPLE CANYON UTILITY CO.                                         </v>
          </cell>
        </row>
        <row r="339">
          <cell r="A339" t="str">
            <v>DETAIL TB BY SUB</v>
          </cell>
        </row>
        <row r="341">
          <cell r="A341" t="str">
            <v xml:space="preserve">                  U T I L I T I E S ,  I N C O R P O R A T E D</v>
          </cell>
        </row>
        <row r="343">
          <cell r="A343" t="str">
            <v xml:space="preserve">                              DETAIL TRIAL BALANCE</v>
          </cell>
        </row>
        <row r="345">
          <cell r="A345" t="str">
            <v>ACCOUNT               DESCRIPTION                  BEG-BALANCE       CURRENT       END-BALANCE</v>
          </cell>
        </row>
        <row r="346">
          <cell r="A346" t="str">
            <v>-------               -----------                  -----------       -------       -----------</v>
          </cell>
        </row>
        <row r="347">
          <cell r="A347">
            <v>6355010</v>
          </cell>
          <cell r="B347" t="str">
            <v>WATER TESTS</v>
          </cell>
          <cell r="C347">
            <v>6263.25</v>
          </cell>
          <cell r="D347">
            <v>0</v>
          </cell>
          <cell r="E347">
            <v>6263.25</v>
          </cell>
        </row>
        <row r="348">
          <cell r="A348">
            <v>6355030</v>
          </cell>
          <cell r="B348" t="str">
            <v>TESTING EQUIP &amp; CHEM</v>
          </cell>
          <cell r="C348">
            <v>59.9</v>
          </cell>
          <cell r="D348">
            <v>0</v>
          </cell>
          <cell r="E348">
            <v>59.9</v>
          </cell>
        </row>
        <row r="350">
          <cell r="A350" t="str">
            <v>401.2B</v>
          </cell>
          <cell r="B350" t="str">
            <v>MAINTENANCE-TESTING</v>
          </cell>
          <cell r="C350">
            <v>6323.15</v>
          </cell>
          <cell r="D350">
            <v>0</v>
          </cell>
          <cell r="E350">
            <v>6323.15</v>
          </cell>
        </row>
        <row r="352">
          <cell r="A352">
            <v>6501020</v>
          </cell>
          <cell r="B352" t="str">
            <v>GASOLINE</v>
          </cell>
          <cell r="C352">
            <v>336.95</v>
          </cell>
          <cell r="D352">
            <v>2973.88</v>
          </cell>
          <cell r="E352">
            <v>3310.83</v>
          </cell>
        </row>
        <row r="353">
          <cell r="A353">
            <v>6501030</v>
          </cell>
          <cell r="B353" t="str">
            <v>AUTO REPAIR &amp; TIRES</v>
          </cell>
          <cell r="C353">
            <v>1347.37</v>
          </cell>
          <cell r="D353">
            <v>1446.1</v>
          </cell>
          <cell r="E353">
            <v>2793.47</v>
          </cell>
        </row>
        <row r="354">
          <cell r="A354">
            <v>6501040</v>
          </cell>
          <cell r="B354" t="str">
            <v>AUTO LICENSES</v>
          </cell>
          <cell r="C354">
            <v>18</v>
          </cell>
          <cell r="D354">
            <v>149.66</v>
          </cell>
          <cell r="E354">
            <v>167.66</v>
          </cell>
        </row>
        <row r="356">
          <cell r="A356" t="str">
            <v>401.2D</v>
          </cell>
          <cell r="B356" t="str">
            <v>TRANSPORTATION EXPENSE</v>
          </cell>
          <cell r="C356">
            <v>1702.32</v>
          </cell>
          <cell r="D356">
            <v>4569.6400000000003</v>
          </cell>
          <cell r="E356">
            <v>6271.96</v>
          </cell>
        </row>
        <row r="358">
          <cell r="A358">
            <v>4032010</v>
          </cell>
          <cell r="B358" t="str">
            <v>DEPRECIATION-WATER PLANT</v>
          </cell>
          <cell r="C358">
            <v>21061.86</v>
          </cell>
          <cell r="D358">
            <v>77.73</v>
          </cell>
          <cell r="E358">
            <v>21139.59</v>
          </cell>
        </row>
        <row r="359">
          <cell r="A359">
            <v>4032090</v>
          </cell>
          <cell r="B359" t="str">
            <v>DEPRECIATION-10190</v>
          </cell>
          <cell r="C359">
            <v>0</v>
          </cell>
          <cell r="D359">
            <v>916.04</v>
          </cell>
          <cell r="E359">
            <v>916.04</v>
          </cell>
        </row>
        <row r="360">
          <cell r="A360">
            <v>4032091</v>
          </cell>
          <cell r="B360" t="str">
            <v>DEPRECIATION-10191</v>
          </cell>
          <cell r="C360">
            <v>0</v>
          </cell>
          <cell r="D360">
            <v>829.26</v>
          </cell>
          <cell r="E360">
            <v>829.26</v>
          </cell>
        </row>
        <row r="361">
          <cell r="A361">
            <v>4032092</v>
          </cell>
          <cell r="B361" t="str">
            <v>DEPRECIATION-10300</v>
          </cell>
          <cell r="C361">
            <v>0</v>
          </cell>
          <cell r="D361">
            <v>4980.79</v>
          </cell>
          <cell r="E361">
            <v>4980.79</v>
          </cell>
        </row>
        <row r="362">
          <cell r="A362">
            <v>4032093</v>
          </cell>
          <cell r="B362" t="str">
            <v>DEPRECIATION-10193</v>
          </cell>
          <cell r="C362">
            <v>0</v>
          </cell>
          <cell r="D362">
            <v>38</v>
          </cell>
          <cell r="E362">
            <v>38</v>
          </cell>
        </row>
        <row r="363">
          <cell r="A363">
            <v>4032098</v>
          </cell>
          <cell r="B363" t="str">
            <v>DEPRECIATION-COMPUTER</v>
          </cell>
          <cell r="C363">
            <v>0</v>
          </cell>
          <cell r="D363">
            <v>804.84</v>
          </cell>
          <cell r="E363">
            <v>804.84</v>
          </cell>
        </row>
        <row r="365">
          <cell r="A365">
            <v>403.2</v>
          </cell>
          <cell r="B365" t="str">
            <v>DEPRECIATION EXP-WATER</v>
          </cell>
          <cell r="C365">
            <v>21061.86</v>
          </cell>
          <cell r="D365">
            <v>7646.66</v>
          </cell>
          <cell r="E365">
            <v>28708.52</v>
          </cell>
        </row>
        <row r="367">
          <cell r="A367">
            <v>4071000</v>
          </cell>
          <cell r="B367" t="str">
            <v>AMORT EXP-CIA-WATER</v>
          </cell>
          <cell r="C367">
            <v>-9991.7999999999993</v>
          </cell>
          <cell r="D367">
            <v>0</v>
          </cell>
          <cell r="E367">
            <v>-9991.7999999999993</v>
          </cell>
        </row>
        <row r="369">
          <cell r="A369">
            <v>407.6</v>
          </cell>
          <cell r="B369" t="str">
            <v>AMORT EXP-CIA-WATER</v>
          </cell>
          <cell r="C369">
            <v>-9991.7999999999993</v>
          </cell>
          <cell r="D369">
            <v>0</v>
          </cell>
          <cell r="E369">
            <v>-9991.7999999999993</v>
          </cell>
        </row>
        <row r="371">
          <cell r="A371">
            <v>4081201</v>
          </cell>
          <cell r="B371" t="str">
            <v>FICA EXPENSE</v>
          </cell>
          <cell r="C371">
            <v>0</v>
          </cell>
          <cell r="D371">
            <v>5419.63</v>
          </cell>
          <cell r="E371">
            <v>5419.63</v>
          </cell>
        </row>
        <row r="372">
          <cell r="A372">
            <v>4091050</v>
          </cell>
          <cell r="B372" t="str">
            <v>FED UNEMPLOYMENT TAX</v>
          </cell>
          <cell r="C372">
            <v>0</v>
          </cell>
          <cell r="D372">
            <v>107.96</v>
          </cell>
          <cell r="E372">
            <v>107.96</v>
          </cell>
        </row>
        <row r="373">
          <cell r="A373">
            <v>4091060</v>
          </cell>
          <cell r="B373" t="str">
            <v>ST UNEMPLOYMENT TAX</v>
          </cell>
          <cell r="C373">
            <v>0</v>
          </cell>
          <cell r="D373">
            <v>401</v>
          </cell>
          <cell r="E373">
            <v>401</v>
          </cell>
        </row>
        <row r="374">
          <cell r="A374">
            <v>4091123</v>
          </cell>
          <cell r="B374" t="str">
            <v>ST UNEMPLOYMENT TAX-IL</v>
          </cell>
          <cell r="C374">
            <v>0</v>
          </cell>
          <cell r="D374">
            <v>148.69999999999999</v>
          </cell>
          <cell r="E374">
            <v>148.69999999999999</v>
          </cell>
        </row>
        <row r="376">
          <cell r="A376">
            <v>408.2</v>
          </cell>
          <cell r="B376" t="str">
            <v>PAYROLL TAXES</v>
          </cell>
          <cell r="C376">
            <v>0</v>
          </cell>
          <cell r="D376">
            <v>6077.29</v>
          </cell>
          <cell r="E376">
            <v>6077.29</v>
          </cell>
        </row>
        <row r="378">
          <cell r="A378">
            <v>4081004</v>
          </cell>
          <cell r="B378" t="str">
            <v>UTIL OR COMMISSION TAX</v>
          </cell>
          <cell r="C378">
            <v>244</v>
          </cell>
          <cell r="D378">
            <v>0</v>
          </cell>
          <cell r="E378">
            <v>244</v>
          </cell>
        </row>
        <row r="379">
          <cell r="A379">
            <v>4081121</v>
          </cell>
          <cell r="B379" t="str">
            <v>REAL ESTATE TAX</v>
          </cell>
          <cell r="C379">
            <v>1636.46</v>
          </cell>
          <cell r="D379">
            <v>815.74</v>
          </cell>
          <cell r="E379">
            <v>2452.1999999999998</v>
          </cell>
        </row>
        <row r="380">
          <cell r="A380">
            <v>4081122</v>
          </cell>
          <cell r="B380" t="str">
            <v>PERS PROP &amp; ICT TAX</v>
          </cell>
          <cell r="C380">
            <v>5171</v>
          </cell>
          <cell r="D380">
            <v>0</v>
          </cell>
          <cell r="E380">
            <v>5171</v>
          </cell>
        </row>
        <row r="381">
          <cell r="A381">
            <v>4081303</v>
          </cell>
          <cell r="B381" t="str">
            <v>FRANCHISE TAX</v>
          </cell>
          <cell r="C381">
            <v>475</v>
          </cell>
          <cell r="D381">
            <v>0</v>
          </cell>
          <cell r="E381">
            <v>475</v>
          </cell>
        </row>
        <row r="383">
          <cell r="A383">
            <v>408.3</v>
          </cell>
          <cell r="B383" t="str">
            <v>OTHER TAXES</v>
          </cell>
          <cell r="C383">
            <v>7526.46</v>
          </cell>
          <cell r="D383">
            <v>815.74</v>
          </cell>
          <cell r="E383">
            <v>8342.2000000000007</v>
          </cell>
        </row>
        <row r="385">
          <cell r="A385">
            <v>4091000</v>
          </cell>
          <cell r="B385" t="str">
            <v>INCOME TAXES-FEDERAL</v>
          </cell>
          <cell r="C385">
            <v>7703</v>
          </cell>
          <cell r="D385">
            <v>0</v>
          </cell>
          <cell r="E385">
            <v>7703</v>
          </cell>
        </row>
        <row r="387">
          <cell r="A387">
            <v>409.1</v>
          </cell>
          <cell r="B387" t="str">
            <v>INCOME TAXES-FEDERAL</v>
          </cell>
          <cell r="C387">
            <v>7703</v>
          </cell>
          <cell r="D387">
            <v>0</v>
          </cell>
          <cell r="E387">
            <v>7703</v>
          </cell>
        </row>
        <row r="389">
          <cell r="A389">
            <v>4091100</v>
          </cell>
          <cell r="B389" t="str">
            <v>INCOME TAXES-STATE</v>
          </cell>
          <cell r="C389">
            <v>1784</v>
          </cell>
          <cell r="D389">
            <v>0</v>
          </cell>
          <cell r="E389">
            <v>1784</v>
          </cell>
        </row>
        <row r="391">
          <cell r="A391">
            <v>409.2</v>
          </cell>
          <cell r="B391" t="str">
            <v>INCOME TAXES-STATE</v>
          </cell>
          <cell r="C391">
            <v>1784</v>
          </cell>
          <cell r="D391">
            <v>0</v>
          </cell>
          <cell r="E391">
            <v>1784</v>
          </cell>
        </row>
        <row r="393">
          <cell r="A393">
            <v>4101100</v>
          </cell>
          <cell r="B393" t="str">
            <v>DEF INCOME TAXES-STATE</v>
          </cell>
          <cell r="C393">
            <v>-1060</v>
          </cell>
          <cell r="D393">
            <v>0</v>
          </cell>
          <cell r="E393">
            <v>-1060</v>
          </cell>
        </row>
        <row r="395">
          <cell r="A395">
            <v>410.2</v>
          </cell>
          <cell r="B395" t="str">
            <v>DEFERRED INCOME TAXES-ST</v>
          </cell>
          <cell r="C395">
            <v>-1060</v>
          </cell>
          <cell r="D395">
            <v>0</v>
          </cell>
          <cell r="E395">
            <v>-1060</v>
          </cell>
        </row>
        <row r="397">
          <cell r="A397" t="str">
            <v>PERIOD ENDING: 12/31/02               12:29:13 22 DEC 2008 (NV.1CO.TB5LY) PAGE 8</v>
          </cell>
        </row>
        <row r="398">
          <cell r="A398" t="str">
            <v xml:space="preserve">COMPANY: C-005 APPLE CANYON UTILITY CO.                                         </v>
          </cell>
        </row>
        <row r="400">
          <cell r="A400" t="str">
            <v>DETAIL TB BY SUB</v>
          </cell>
        </row>
        <row r="402">
          <cell r="A402" t="str">
            <v xml:space="preserve">                  U T I L I T I E S ,  I N C O R P O R A T E D</v>
          </cell>
        </row>
        <row r="404">
          <cell r="A404" t="str">
            <v xml:space="preserve">                              DETAIL TRIAL BALANCE</v>
          </cell>
        </row>
        <row r="406">
          <cell r="A406" t="str">
            <v>ACCOUNT               DESCRIPTION                  BEG-BALANCE       CURRENT       END-BALANCE</v>
          </cell>
        </row>
        <row r="407">
          <cell r="A407" t="str">
            <v>-------               -----------                  -----------       -------       -----------</v>
          </cell>
        </row>
        <row r="409">
          <cell r="A409">
            <v>4122000</v>
          </cell>
          <cell r="B409" t="str">
            <v>AMORT OF INVEST TAX CREDIT</v>
          </cell>
          <cell r="C409">
            <v>-54</v>
          </cell>
          <cell r="D409">
            <v>0</v>
          </cell>
          <cell r="E409">
            <v>-54</v>
          </cell>
        </row>
        <row r="411">
          <cell r="A411">
            <v>412.1</v>
          </cell>
          <cell r="B411" t="e">
            <v>#NAME?</v>
          </cell>
          <cell r="C411">
            <v>-54</v>
          </cell>
          <cell r="D411">
            <v>0</v>
          </cell>
          <cell r="E411">
            <v>-54</v>
          </cell>
        </row>
        <row r="413">
          <cell r="A413">
            <v>4141040</v>
          </cell>
          <cell r="B413" t="str">
            <v>SALE OF EQUIPMENT</v>
          </cell>
          <cell r="C413">
            <v>0</v>
          </cell>
          <cell r="D413">
            <v>-143.07</v>
          </cell>
          <cell r="E413">
            <v>-143.07</v>
          </cell>
        </row>
        <row r="415">
          <cell r="A415">
            <v>413.1</v>
          </cell>
          <cell r="B415" t="str">
            <v>RENTAL &amp; OTHER INCOME</v>
          </cell>
          <cell r="C415">
            <v>0</v>
          </cell>
          <cell r="D415">
            <v>-143.07</v>
          </cell>
          <cell r="E415">
            <v>-143.07</v>
          </cell>
        </row>
        <row r="417">
          <cell r="A417">
            <v>4101000</v>
          </cell>
          <cell r="B417" t="str">
            <v>DEF INCOME TAX-FEDERAL</v>
          </cell>
          <cell r="C417">
            <v>-511</v>
          </cell>
          <cell r="D417">
            <v>0</v>
          </cell>
          <cell r="E417">
            <v>-511</v>
          </cell>
        </row>
        <row r="419">
          <cell r="A419">
            <v>419.1</v>
          </cell>
          <cell r="B419" t="str">
            <v>DEFERRED INCOME TAXES-FED</v>
          </cell>
          <cell r="C419">
            <v>-511</v>
          </cell>
          <cell r="D419">
            <v>0</v>
          </cell>
          <cell r="E419">
            <v>-511</v>
          </cell>
        </row>
        <row r="421">
          <cell r="A421">
            <v>4192000</v>
          </cell>
          <cell r="B421" t="str">
            <v>INTEREST EXPENSE-INTER-CO</v>
          </cell>
          <cell r="C421">
            <v>13918</v>
          </cell>
          <cell r="D421">
            <v>5298.9</v>
          </cell>
          <cell r="E421">
            <v>19216.900000000001</v>
          </cell>
        </row>
        <row r="423">
          <cell r="A423">
            <v>419.2</v>
          </cell>
          <cell r="B423" t="str">
            <v>INTEREST EXPENSE-INTERCO</v>
          </cell>
          <cell r="C423">
            <v>13918</v>
          </cell>
          <cell r="D423">
            <v>5298.9</v>
          </cell>
          <cell r="E423">
            <v>19216.900000000001</v>
          </cell>
        </row>
        <row r="425">
          <cell r="A425">
            <v>4201000</v>
          </cell>
          <cell r="B425" t="str">
            <v>INTEREST DURING CONSTRUCTION</v>
          </cell>
          <cell r="C425">
            <v>-2078</v>
          </cell>
          <cell r="D425">
            <v>0</v>
          </cell>
          <cell r="E425">
            <v>-2078</v>
          </cell>
        </row>
        <row r="427">
          <cell r="A427">
            <v>420.1</v>
          </cell>
          <cell r="B427" t="str">
            <v>INTEREST DURING CONSTRUCTION</v>
          </cell>
          <cell r="C427">
            <v>-2078</v>
          </cell>
          <cell r="D427">
            <v>0</v>
          </cell>
          <cell r="E427">
            <v>-2078</v>
          </cell>
        </row>
        <row r="429">
          <cell r="A429">
            <v>4261000</v>
          </cell>
          <cell r="B429" t="str">
            <v>MISCELLANEOUS INCOME</v>
          </cell>
          <cell r="C429">
            <v>0</v>
          </cell>
          <cell r="D429">
            <v>-121.39</v>
          </cell>
          <cell r="E429">
            <v>-121.39</v>
          </cell>
        </row>
        <row r="431">
          <cell r="A431">
            <v>426.1</v>
          </cell>
          <cell r="B431" t="str">
            <v>MISCELLANEOUS INCOME</v>
          </cell>
          <cell r="C431">
            <v>0</v>
          </cell>
          <cell r="D431">
            <v>-121.39</v>
          </cell>
          <cell r="E431">
            <v>-121.39</v>
          </cell>
        </row>
        <row r="433">
          <cell r="A433">
            <v>4272090</v>
          </cell>
          <cell r="B433" t="str">
            <v>S/T INT EXP OTHER</v>
          </cell>
          <cell r="C433">
            <v>0</v>
          </cell>
          <cell r="D433">
            <v>-309.45999999999998</v>
          </cell>
          <cell r="E433">
            <v>-309.45999999999998</v>
          </cell>
        </row>
        <row r="435">
          <cell r="A435">
            <v>427.2</v>
          </cell>
          <cell r="B435" t="str">
            <v>SHORT TERM INTEREST EXP</v>
          </cell>
          <cell r="C435">
            <v>0</v>
          </cell>
          <cell r="D435">
            <v>-309.45999999999998</v>
          </cell>
          <cell r="E435">
            <v>-309.45999999999998</v>
          </cell>
        </row>
        <row r="436">
          <cell r="C436" t="str">
            <v>---------------</v>
          </cell>
          <cell r="D436" t="str">
            <v>---------------</v>
          </cell>
          <cell r="E436" t="str">
            <v>---------------</v>
          </cell>
        </row>
        <row r="437">
          <cell r="B437" t="str">
            <v>TOTAL INCOME STATEMENT</v>
          </cell>
          <cell r="C437">
            <v>-156844.87</v>
          </cell>
          <cell r="D437">
            <v>127790</v>
          </cell>
          <cell r="E437">
            <v>-29054.87</v>
          </cell>
        </row>
        <row r="440">
          <cell r="B440" t="str">
            <v>TOTAL BALANCE SHEET</v>
          </cell>
          <cell r="C440">
            <v>156844.87</v>
          </cell>
          <cell r="D440">
            <v>-156844.87</v>
          </cell>
          <cell r="E440">
            <v>0</v>
          </cell>
        </row>
        <row r="441">
          <cell r="B441" t="str">
            <v>TOTAL INCOME STATEMENT</v>
          </cell>
          <cell r="C441">
            <v>-156844.87</v>
          </cell>
          <cell r="D441">
            <v>127790</v>
          </cell>
          <cell r="E441">
            <v>-29054.87</v>
          </cell>
        </row>
        <row r="443">
          <cell r="A443" t="str">
            <v>Press RETURN to continue......</v>
          </cell>
        </row>
      </sheetData>
      <sheetData sheetId="42">
        <row r="1">
          <cell r="A1" t="str">
            <v xml:space="preserve">Apple Canyon </v>
          </cell>
        </row>
        <row r="2">
          <cell r="A2" t="str">
            <v>Trail Balance - 03</v>
          </cell>
        </row>
        <row r="4">
          <cell r="A4" t="str">
            <v>PERIOD ENDING: 12/31/03               12:29:11 22 DEC 2008 (NV.1CO.TB4LY)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24315.96</v>
          </cell>
          <cell r="D19">
            <v>0</v>
          </cell>
          <cell r="E19">
            <v>24315.96</v>
          </cell>
        </row>
        <row r="20">
          <cell r="A20">
            <v>3044031</v>
          </cell>
          <cell r="B20" t="str">
            <v>STRUCT &amp; IMPRV (WATER T P)</v>
          </cell>
          <cell r="C20">
            <v>657.81</v>
          </cell>
          <cell r="D20">
            <v>0</v>
          </cell>
          <cell r="E20">
            <v>657.81</v>
          </cell>
        </row>
        <row r="21">
          <cell r="A21">
            <v>3072014</v>
          </cell>
          <cell r="B21" t="str">
            <v>WELLS &amp; SPRINGS</v>
          </cell>
          <cell r="C21">
            <v>177455.07</v>
          </cell>
          <cell r="D21">
            <v>0</v>
          </cell>
          <cell r="E21">
            <v>177455.07</v>
          </cell>
        </row>
        <row r="22">
          <cell r="A22">
            <v>3113025</v>
          </cell>
          <cell r="B22" t="str">
            <v>ELECTRIC PUMP EQUIP</v>
          </cell>
          <cell r="C22">
            <v>79290.22</v>
          </cell>
          <cell r="D22">
            <v>0</v>
          </cell>
          <cell r="E22">
            <v>79290.22</v>
          </cell>
        </row>
        <row r="23">
          <cell r="A23">
            <v>3204032</v>
          </cell>
          <cell r="B23" t="str">
            <v>WATER TREATMENT EQPT</v>
          </cell>
          <cell r="C23">
            <v>8881.89</v>
          </cell>
          <cell r="D23">
            <v>0</v>
          </cell>
          <cell r="E23">
            <v>8881.89</v>
          </cell>
        </row>
        <row r="24">
          <cell r="A24">
            <v>3305042</v>
          </cell>
          <cell r="B24" t="str">
            <v>DIST RESV &amp; STNDPIPES</v>
          </cell>
          <cell r="C24">
            <v>58032.24</v>
          </cell>
          <cell r="D24">
            <v>0</v>
          </cell>
          <cell r="E24">
            <v>58032.24</v>
          </cell>
        </row>
        <row r="25">
          <cell r="A25">
            <v>3315043</v>
          </cell>
          <cell r="B25" t="str">
            <v>TRANS &amp; DISTR MAINS</v>
          </cell>
          <cell r="C25">
            <v>1221626.47</v>
          </cell>
          <cell r="D25">
            <v>0</v>
          </cell>
          <cell r="E25">
            <v>1221626.47</v>
          </cell>
        </row>
        <row r="26">
          <cell r="A26">
            <v>3335045</v>
          </cell>
          <cell r="B26" t="str">
            <v>SERVICE LINES</v>
          </cell>
          <cell r="C26">
            <v>328594.93</v>
          </cell>
          <cell r="D26">
            <v>0</v>
          </cell>
          <cell r="E26">
            <v>328594.93</v>
          </cell>
        </row>
        <row r="27">
          <cell r="A27">
            <v>3345046</v>
          </cell>
          <cell r="B27" t="str">
            <v>METERS</v>
          </cell>
          <cell r="C27">
            <v>30091.360000000001</v>
          </cell>
          <cell r="D27">
            <v>0</v>
          </cell>
          <cell r="E27">
            <v>30091.360000000001</v>
          </cell>
        </row>
        <row r="28">
          <cell r="A28">
            <v>3345047</v>
          </cell>
          <cell r="B28" t="str">
            <v>METER INSTALLATIONS</v>
          </cell>
          <cell r="C28">
            <v>12703.24</v>
          </cell>
          <cell r="D28">
            <v>0</v>
          </cell>
          <cell r="E28">
            <v>12703.24</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3466094</v>
          </cell>
          <cell r="B31" t="str">
            <v>TOOLS SHOP &amp; MISC EQPT</v>
          </cell>
          <cell r="C31">
            <v>9068.9599999999991</v>
          </cell>
          <cell r="D31">
            <v>0</v>
          </cell>
          <cell r="E31">
            <v>9068.9599999999991</v>
          </cell>
        </row>
        <row r="32">
          <cell r="A32">
            <v>3466097</v>
          </cell>
          <cell r="B32" t="str">
            <v>COMMUNICATION EQPT</v>
          </cell>
          <cell r="C32">
            <v>1642.69</v>
          </cell>
          <cell r="D32">
            <v>0</v>
          </cell>
          <cell r="E32">
            <v>1642.69</v>
          </cell>
        </row>
        <row r="34">
          <cell r="A34">
            <v>101.1</v>
          </cell>
          <cell r="B34" t="str">
            <v>WTR UTILITY PLANT IN SERVICE</v>
          </cell>
          <cell r="C34">
            <v>2076326.45</v>
          </cell>
          <cell r="D34">
            <v>0</v>
          </cell>
          <cell r="E34">
            <v>2076326.45</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1052091</v>
          </cell>
          <cell r="B40" t="str">
            <v>WATER PLANT IN PROCESS</v>
          </cell>
          <cell r="C40">
            <v>323.75</v>
          </cell>
          <cell r="D40">
            <v>0</v>
          </cell>
          <cell r="E40">
            <v>323.75</v>
          </cell>
        </row>
        <row r="42">
          <cell r="A42">
            <v>105.1</v>
          </cell>
          <cell r="B42" t="str">
            <v>WORK IN PROGRESS</v>
          </cell>
          <cell r="C42">
            <v>323.75</v>
          </cell>
          <cell r="D42">
            <v>0</v>
          </cell>
          <cell r="E42">
            <v>323.75</v>
          </cell>
        </row>
        <row r="44">
          <cell r="A44">
            <v>1083010</v>
          </cell>
          <cell r="B44" t="str">
            <v>ACCUM DEPR-WATER PLANT</v>
          </cell>
          <cell r="C44">
            <v>-490620.31</v>
          </cell>
          <cell r="D44">
            <v>0</v>
          </cell>
          <cell r="E44">
            <v>-490620.31</v>
          </cell>
        </row>
        <row r="46">
          <cell r="A46">
            <v>108.3</v>
          </cell>
          <cell r="B46" t="str">
            <v>ACCUM DEPR WATER PLANT</v>
          </cell>
          <cell r="C46">
            <v>-490620.31</v>
          </cell>
          <cell r="D46">
            <v>0</v>
          </cell>
          <cell r="E46">
            <v>-490620.31</v>
          </cell>
        </row>
        <row r="48">
          <cell r="A48">
            <v>1411000</v>
          </cell>
          <cell r="B48" t="str">
            <v>A/R-CUSTOMER</v>
          </cell>
          <cell r="C48">
            <v>38343.199999999997</v>
          </cell>
          <cell r="D48">
            <v>0</v>
          </cell>
          <cell r="E48">
            <v>38343.199999999997</v>
          </cell>
        </row>
        <row r="49">
          <cell r="A49">
            <v>1411002</v>
          </cell>
          <cell r="B49" t="str">
            <v>A/R-CUSTOMER ACCRUAL</v>
          </cell>
          <cell r="C49">
            <v>36554</v>
          </cell>
          <cell r="D49">
            <v>0</v>
          </cell>
          <cell r="E49">
            <v>36554</v>
          </cell>
        </row>
        <row r="51">
          <cell r="A51">
            <v>141.1</v>
          </cell>
          <cell r="B51" t="str">
            <v>ACCOUNTS RECEIVABLE CUSTOMER</v>
          </cell>
          <cell r="C51">
            <v>74897.2</v>
          </cell>
          <cell r="D51">
            <v>0</v>
          </cell>
          <cell r="E51">
            <v>74897.2</v>
          </cell>
        </row>
        <row r="53">
          <cell r="A53">
            <v>1431000</v>
          </cell>
          <cell r="B53" t="str">
            <v>ACCUM PROV UNCOLLECT ACCTS</v>
          </cell>
          <cell r="C53">
            <v>-21055.16</v>
          </cell>
          <cell r="D53">
            <v>0</v>
          </cell>
          <cell r="E53">
            <v>-21055.16</v>
          </cell>
        </row>
        <row r="55">
          <cell r="A55">
            <v>143.1</v>
          </cell>
          <cell r="B55" t="str">
            <v>ACCUM PROV UNCOLL AC</v>
          </cell>
          <cell r="C55">
            <v>-21055.16</v>
          </cell>
          <cell r="D55">
            <v>0</v>
          </cell>
          <cell r="E55">
            <v>-21055.16</v>
          </cell>
        </row>
        <row r="57">
          <cell r="A57">
            <v>1512000</v>
          </cell>
          <cell r="B57" t="str">
            <v>INVENTORY</v>
          </cell>
          <cell r="C57">
            <v>3037.98</v>
          </cell>
          <cell r="D57">
            <v>0</v>
          </cell>
          <cell r="E57">
            <v>3037.98</v>
          </cell>
        </row>
        <row r="59">
          <cell r="A59">
            <v>151.19999999999999</v>
          </cell>
          <cell r="B59" t="str">
            <v>INVENTORY</v>
          </cell>
          <cell r="C59">
            <v>3037.98</v>
          </cell>
          <cell r="D59">
            <v>0</v>
          </cell>
          <cell r="E59">
            <v>3037.98</v>
          </cell>
        </row>
        <row r="61">
          <cell r="A61">
            <v>1863012</v>
          </cell>
          <cell r="B61" t="str">
            <v>RATE CASE EXPENSE--2</v>
          </cell>
          <cell r="C61">
            <v>1179.75</v>
          </cell>
          <cell r="D61">
            <v>0</v>
          </cell>
          <cell r="E61">
            <v>1179.75</v>
          </cell>
        </row>
        <row r="62">
          <cell r="A62">
            <v>1863013</v>
          </cell>
          <cell r="B62" t="str">
            <v>RATE CASE EXPENSE--3</v>
          </cell>
          <cell r="C62">
            <v>5523</v>
          </cell>
          <cell r="D62">
            <v>0</v>
          </cell>
          <cell r="E62">
            <v>5523</v>
          </cell>
        </row>
        <row r="64">
          <cell r="A64" t="str">
            <v>PERIOD ENDING: 12/31/03               12:29:11 22 DEC 2008 (NV.1CO.TB4LY)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6">
          <cell r="A76">
            <v>186.1</v>
          </cell>
          <cell r="B76" t="str">
            <v>REGULATORY EXP BEING AMORT</v>
          </cell>
          <cell r="C76">
            <v>6702.75</v>
          </cell>
          <cell r="D76">
            <v>0</v>
          </cell>
          <cell r="E76">
            <v>6702.75</v>
          </cell>
        </row>
        <row r="78">
          <cell r="A78">
            <v>1862024</v>
          </cell>
          <cell r="B78" t="str">
            <v>DEF CHGS-TANK MAINT&amp;REP(WTR)-4</v>
          </cell>
          <cell r="C78">
            <v>9915</v>
          </cell>
          <cell r="D78">
            <v>0</v>
          </cell>
          <cell r="E78">
            <v>9915</v>
          </cell>
        </row>
        <row r="79">
          <cell r="A79">
            <v>1865024</v>
          </cell>
          <cell r="B79" t="str">
            <v>AMORT - TANK MAINT&amp;REP (WTR)-4</v>
          </cell>
          <cell r="C79">
            <v>-8948</v>
          </cell>
          <cell r="D79">
            <v>0</v>
          </cell>
          <cell r="E79">
            <v>-8948</v>
          </cell>
        </row>
        <row r="81">
          <cell r="A81">
            <v>186.2</v>
          </cell>
          <cell r="B81" t="str">
            <v>OTHER DEFERRED CHARGES</v>
          </cell>
          <cell r="C81">
            <v>967</v>
          </cell>
          <cell r="D81">
            <v>0</v>
          </cell>
          <cell r="E81">
            <v>967</v>
          </cell>
        </row>
        <row r="83">
          <cell r="A83">
            <v>1901011</v>
          </cell>
          <cell r="B83" t="str">
            <v>DEF FED TAX - CIAC PRE 1987</v>
          </cell>
          <cell r="C83">
            <v>5950</v>
          </cell>
          <cell r="D83">
            <v>0</v>
          </cell>
          <cell r="E83">
            <v>5950</v>
          </cell>
        </row>
        <row r="84">
          <cell r="A84">
            <v>1901012</v>
          </cell>
          <cell r="B84" t="str">
            <v>DEF FED TAX-TAP FEE POST 2000</v>
          </cell>
          <cell r="C84">
            <v>13427</v>
          </cell>
          <cell r="D84">
            <v>0</v>
          </cell>
          <cell r="E84">
            <v>13427</v>
          </cell>
        </row>
        <row r="85">
          <cell r="A85">
            <v>1901020</v>
          </cell>
          <cell r="B85" t="str">
            <v>DEF FED TAX - RATE CASE</v>
          </cell>
          <cell r="C85">
            <v>-2113</v>
          </cell>
          <cell r="D85">
            <v>0</v>
          </cell>
          <cell r="E85">
            <v>-2113</v>
          </cell>
        </row>
        <row r="86">
          <cell r="A86">
            <v>1901021</v>
          </cell>
          <cell r="B86" t="str">
            <v>DEF FED TAX - DEF MAINT</v>
          </cell>
          <cell r="C86">
            <v>-304</v>
          </cell>
          <cell r="D86">
            <v>0</v>
          </cell>
          <cell r="E86">
            <v>-304</v>
          </cell>
        </row>
        <row r="87">
          <cell r="A87">
            <v>1901024</v>
          </cell>
          <cell r="B87" t="str">
            <v>DEF FED TAX - ORGN EXP</v>
          </cell>
          <cell r="C87">
            <v>-176</v>
          </cell>
          <cell r="D87">
            <v>0</v>
          </cell>
          <cell r="E87">
            <v>-176</v>
          </cell>
        </row>
        <row r="88">
          <cell r="A88">
            <v>1901025</v>
          </cell>
          <cell r="B88" t="str">
            <v>DEF FED TAX - BAD DEBTS '86</v>
          </cell>
          <cell r="C88">
            <v>11910</v>
          </cell>
          <cell r="D88">
            <v>0</v>
          </cell>
          <cell r="E88">
            <v>11910</v>
          </cell>
        </row>
        <row r="89">
          <cell r="A89">
            <v>1901026</v>
          </cell>
          <cell r="B89" t="str">
            <v>DEF FED TAX - BAD DEBTS CURRENT</v>
          </cell>
          <cell r="C89">
            <v>-5603</v>
          </cell>
          <cell r="D89">
            <v>0</v>
          </cell>
          <cell r="E89">
            <v>-5603</v>
          </cell>
        </row>
        <row r="90">
          <cell r="A90">
            <v>1901031</v>
          </cell>
          <cell r="B90" t="str">
            <v>DEF FED TAX - DEPRECIATION</v>
          </cell>
          <cell r="C90">
            <v>-86981</v>
          </cell>
          <cell r="D90">
            <v>0</v>
          </cell>
          <cell r="E90">
            <v>-86981</v>
          </cell>
        </row>
        <row r="92">
          <cell r="A92">
            <v>190.1</v>
          </cell>
          <cell r="B92" t="str">
            <v>ACCUM DEFERRED FIT</v>
          </cell>
          <cell r="C92">
            <v>-63890</v>
          </cell>
          <cell r="D92">
            <v>0</v>
          </cell>
          <cell r="E92">
            <v>-63890</v>
          </cell>
        </row>
        <row r="94">
          <cell r="A94">
            <v>1902011</v>
          </cell>
          <cell r="B94" t="str">
            <v>DEF ST TAX - CIAC PRE 1987</v>
          </cell>
          <cell r="C94">
            <v>937</v>
          </cell>
          <cell r="D94">
            <v>0</v>
          </cell>
          <cell r="E94">
            <v>937</v>
          </cell>
        </row>
        <row r="95">
          <cell r="A95">
            <v>1902012</v>
          </cell>
          <cell r="B95" t="str">
            <v>DEF ST TAX-TAP FEE POST 2000</v>
          </cell>
          <cell r="C95">
            <v>3110</v>
          </cell>
          <cell r="D95">
            <v>0</v>
          </cell>
          <cell r="E95">
            <v>3110</v>
          </cell>
        </row>
        <row r="96">
          <cell r="A96">
            <v>1902020</v>
          </cell>
          <cell r="B96" t="str">
            <v>DEF ST TAX - RATE CASE</v>
          </cell>
          <cell r="C96">
            <v>-489</v>
          </cell>
          <cell r="D96">
            <v>0</v>
          </cell>
          <cell r="E96">
            <v>-489</v>
          </cell>
        </row>
        <row r="97">
          <cell r="A97">
            <v>1902021</v>
          </cell>
          <cell r="B97" t="str">
            <v>DEF ST TAX - DEF MAINT</v>
          </cell>
          <cell r="C97">
            <v>-69</v>
          </cell>
          <cell r="D97">
            <v>0</v>
          </cell>
          <cell r="E97">
            <v>-69</v>
          </cell>
        </row>
        <row r="99">
          <cell r="A99">
            <v>190.2</v>
          </cell>
          <cell r="B99" t="str">
            <v>ACCUM DEFERRED SIT</v>
          </cell>
          <cell r="C99">
            <v>3489</v>
          </cell>
          <cell r="D99">
            <v>0</v>
          </cell>
          <cell r="E99">
            <v>3489</v>
          </cell>
        </row>
        <row r="101">
          <cell r="A101">
            <v>2021010</v>
          </cell>
          <cell r="B101" t="str">
            <v>COMMON STOCK</v>
          </cell>
          <cell r="C101">
            <v>-450000</v>
          </cell>
          <cell r="D101">
            <v>0</v>
          </cell>
          <cell r="E101">
            <v>-450000</v>
          </cell>
        </row>
        <row r="103">
          <cell r="A103">
            <v>202.1</v>
          </cell>
          <cell r="B103" t="str">
            <v>-COMMON STOCK &amp; CS SUBS</v>
          </cell>
          <cell r="C103">
            <v>-450000</v>
          </cell>
          <cell r="D103">
            <v>0</v>
          </cell>
          <cell r="E103">
            <v>-450000</v>
          </cell>
        </row>
        <row r="105">
          <cell r="A105">
            <v>2112000</v>
          </cell>
          <cell r="B105" t="str">
            <v>MISC PAID-IN CAPITAL</v>
          </cell>
          <cell r="C105">
            <v>-142409.47</v>
          </cell>
          <cell r="D105">
            <v>0</v>
          </cell>
          <cell r="E105">
            <v>-142409.47</v>
          </cell>
        </row>
        <row r="107">
          <cell r="A107">
            <v>211.2</v>
          </cell>
          <cell r="B107" t="str">
            <v>MISC PAID IN CAPITAL</v>
          </cell>
          <cell r="C107">
            <v>-142409.47</v>
          </cell>
          <cell r="D107">
            <v>0</v>
          </cell>
          <cell r="E107">
            <v>-142409.47</v>
          </cell>
        </row>
        <row r="109">
          <cell r="A109">
            <v>2151000</v>
          </cell>
          <cell r="B109" t="str">
            <v>RETAINED EARN-PRIOR YEARS</v>
          </cell>
          <cell r="C109">
            <v>-216590.48</v>
          </cell>
          <cell r="D109">
            <v>-40198.629999999997</v>
          </cell>
          <cell r="E109">
            <v>-256789.11</v>
          </cell>
        </row>
        <row r="111">
          <cell r="A111">
            <v>215.1</v>
          </cell>
          <cell r="B111" t="str">
            <v>RETAINED EARNINGS PRIOR</v>
          </cell>
          <cell r="C111">
            <v>-216590.48</v>
          </cell>
          <cell r="D111">
            <v>-40198.629999999997</v>
          </cell>
          <cell r="E111">
            <v>-256789.11</v>
          </cell>
        </row>
        <row r="113">
          <cell r="A113">
            <v>2334002</v>
          </cell>
          <cell r="B113" t="str">
            <v>A/P WATER SERVICE CORP</v>
          </cell>
          <cell r="C113">
            <v>-1466580.18</v>
          </cell>
          <cell r="D113">
            <v>-69748.800000000003</v>
          </cell>
          <cell r="E113">
            <v>-1536328.98</v>
          </cell>
        </row>
        <row r="114">
          <cell r="A114">
            <v>2334003</v>
          </cell>
          <cell r="B114" t="str">
            <v>A/P WATER SERVICE DISB</v>
          </cell>
          <cell r="C114">
            <v>2452479.29</v>
          </cell>
          <cell r="D114">
            <v>0</v>
          </cell>
          <cell r="E114">
            <v>2452479.29</v>
          </cell>
        </row>
        <row r="116">
          <cell r="A116">
            <v>233.4</v>
          </cell>
          <cell r="B116" t="str">
            <v>ACCTS PAYABLE ASSOC COS</v>
          </cell>
          <cell r="C116">
            <v>985899.11</v>
          </cell>
          <cell r="D116">
            <v>-69748.800000000003</v>
          </cell>
          <cell r="E116">
            <v>916150.31</v>
          </cell>
        </row>
        <row r="118">
          <cell r="A118">
            <v>2361104</v>
          </cell>
          <cell r="B118" t="str">
            <v>ACCRUED UTIL OR COMM TAX</v>
          </cell>
          <cell r="C118">
            <v>-254</v>
          </cell>
          <cell r="D118">
            <v>0</v>
          </cell>
          <cell r="E118">
            <v>-254</v>
          </cell>
        </row>
        <row r="120">
          <cell r="A120">
            <v>236.1</v>
          </cell>
          <cell r="B120" t="str">
            <v>ACCRUED TAXES</v>
          </cell>
          <cell r="C120">
            <v>-254</v>
          </cell>
          <cell r="D120">
            <v>0</v>
          </cell>
          <cell r="E120">
            <v>-254</v>
          </cell>
        </row>
        <row r="122">
          <cell r="A122">
            <v>2413000</v>
          </cell>
          <cell r="B122" t="str">
            <v>ADVANCES FROM UTILITIES INC</v>
          </cell>
          <cell r="C122">
            <v>-617013.99</v>
          </cell>
          <cell r="D122">
            <v>-53109</v>
          </cell>
          <cell r="E122">
            <v>-670122.99</v>
          </cell>
        </row>
        <row r="125">
          <cell r="A125" t="str">
            <v>PERIOD ENDING: 12/31/03               12:29:11 22 DEC 2008 (NV.1CO.TB4LY)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6">
          <cell r="A136">
            <v>241.3</v>
          </cell>
          <cell r="B136" t="str">
            <v>ADVANCES FROM UI</v>
          </cell>
          <cell r="C136">
            <v>-617013.99</v>
          </cell>
          <cell r="D136">
            <v>-53109</v>
          </cell>
          <cell r="E136">
            <v>-670122.99</v>
          </cell>
        </row>
        <row r="138">
          <cell r="A138">
            <v>2525000</v>
          </cell>
          <cell r="B138" t="str">
            <v>ADV-IN-AID OF CONST-WATER</v>
          </cell>
          <cell r="C138">
            <v>-450000</v>
          </cell>
          <cell r="D138">
            <v>0</v>
          </cell>
          <cell r="E138">
            <v>-450000</v>
          </cell>
        </row>
        <row r="140">
          <cell r="A140">
            <v>252.1</v>
          </cell>
          <cell r="B140" t="str">
            <v>ADVANCES IN AID WATER</v>
          </cell>
          <cell r="C140">
            <v>-450000</v>
          </cell>
          <cell r="D140">
            <v>0</v>
          </cell>
          <cell r="E140">
            <v>-450000</v>
          </cell>
        </row>
        <row r="142">
          <cell r="A142">
            <v>2551000</v>
          </cell>
          <cell r="B142" t="str">
            <v>UNAMORT INVEST TAX CREDIT</v>
          </cell>
          <cell r="C142">
            <v>-2236</v>
          </cell>
          <cell r="D142">
            <v>0</v>
          </cell>
          <cell r="E142">
            <v>-2236</v>
          </cell>
        </row>
        <row r="144">
          <cell r="A144">
            <v>255.1</v>
          </cell>
          <cell r="B144" t="str">
            <v>UNAMORT INVEST TAX CREDIT</v>
          </cell>
          <cell r="C144">
            <v>-2236</v>
          </cell>
          <cell r="D144">
            <v>0</v>
          </cell>
          <cell r="E144">
            <v>-2236</v>
          </cell>
        </row>
        <row r="146">
          <cell r="A146">
            <v>2711000</v>
          </cell>
          <cell r="B146" t="str">
            <v>CIAC-WATER-UNDISTR.</v>
          </cell>
          <cell r="C146">
            <v>-658521.63</v>
          </cell>
          <cell r="D146">
            <v>0</v>
          </cell>
          <cell r="E146">
            <v>-658521.63</v>
          </cell>
        </row>
        <row r="147">
          <cell r="A147">
            <v>2711010</v>
          </cell>
          <cell r="B147" t="str">
            <v>CIAC-WATER-TAX</v>
          </cell>
          <cell r="C147">
            <v>-43600</v>
          </cell>
          <cell r="D147">
            <v>0</v>
          </cell>
          <cell r="E147">
            <v>-43600</v>
          </cell>
        </row>
        <row r="149">
          <cell r="A149">
            <v>271.10000000000002</v>
          </cell>
          <cell r="B149" t="str">
            <v>CONTRIBUTIONS IN AID WATER</v>
          </cell>
          <cell r="C149">
            <v>-702121.63</v>
          </cell>
          <cell r="D149">
            <v>0</v>
          </cell>
          <cell r="E149">
            <v>-702121.63</v>
          </cell>
        </row>
        <row r="151">
          <cell r="A151">
            <v>2722000</v>
          </cell>
          <cell r="B151" t="str">
            <v>ACC AMORT-CIA-WATER</v>
          </cell>
          <cell r="C151">
            <v>127069.82</v>
          </cell>
          <cell r="D151">
            <v>0</v>
          </cell>
          <cell r="E151">
            <v>127069.82</v>
          </cell>
        </row>
        <row r="153">
          <cell r="A153">
            <v>272.10000000000002</v>
          </cell>
          <cell r="B153" t="str">
            <v>ACCUM AMORT OF CIA WATER</v>
          </cell>
          <cell r="C153">
            <v>127069.82</v>
          </cell>
          <cell r="D153">
            <v>0</v>
          </cell>
          <cell r="E153">
            <v>127069.82</v>
          </cell>
        </row>
        <row r="154">
          <cell r="C154" t="str">
            <v>---------------</v>
          </cell>
          <cell r="D154" t="str">
            <v>---------------</v>
          </cell>
          <cell r="E154" t="str">
            <v>---------------</v>
          </cell>
        </row>
        <row r="155">
          <cell r="B155" t="str">
            <v>TOTAL BALANCE SHEET</v>
          </cell>
          <cell r="C155">
            <v>163056.43</v>
          </cell>
          <cell r="D155">
            <v>-163056.43</v>
          </cell>
          <cell r="E155">
            <v>0</v>
          </cell>
        </row>
        <row r="157">
          <cell r="A157" t="str">
            <v>PERIOD ENDING: 12/31/03               12:29:11 22 DEC 2008 (NV.1CO.TB4LY) PAGE 4</v>
          </cell>
        </row>
        <row r="158">
          <cell r="A158" t="str">
            <v xml:space="preserve">COMPANY: C-005 APPLE CANYON UTILITY CO.                                         </v>
          </cell>
        </row>
        <row r="160">
          <cell r="A160" t="str">
            <v>DETAIL TB BY SUB</v>
          </cell>
        </row>
        <row r="162">
          <cell r="A162" t="str">
            <v xml:space="preserve">                  U T I L I T I E S ,  I N C O R P O R A T E D</v>
          </cell>
        </row>
        <row r="164">
          <cell r="A164" t="str">
            <v xml:space="preserve">                              DETAIL TRIAL BALANCE</v>
          </cell>
        </row>
        <row r="166">
          <cell r="A166" t="str">
            <v>ACCOUNT               DESCRIPTION                  BEG-BALANCE       CURRENT       END-BALANCE</v>
          </cell>
        </row>
        <row r="167">
          <cell r="A167" t="str">
            <v>-------               -----------                  -----------       -------       -----------</v>
          </cell>
        </row>
        <row r="168">
          <cell r="A168">
            <v>4611020</v>
          </cell>
          <cell r="B168" t="str">
            <v>WATER REVENUE-METERED</v>
          </cell>
          <cell r="C168">
            <v>-249447.78</v>
          </cell>
          <cell r="D168">
            <v>0</v>
          </cell>
          <cell r="E168">
            <v>-249447.78</v>
          </cell>
        </row>
        <row r="169">
          <cell r="A169">
            <v>4611099</v>
          </cell>
          <cell r="B169" t="str">
            <v>WATER REVENUE ACCRUALS</v>
          </cell>
          <cell r="C169">
            <v>-9098</v>
          </cell>
          <cell r="D169">
            <v>0</v>
          </cell>
          <cell r="E169">
            <v>-9098</v>
          </cell>
        </row>
        <row r="170">
          <cell r="A170">
            <v>4612030</v>
          </cell>
          <cell r="B170" t="str">
            <v>WATER REVENUE-COMMERCIAL</v>
          </cell>
          <cell r="C170">
            <v>-5922.9</v>
          </cell>
          <cell r="D170">
            <v>0</v>
          </cell>
          <cell r="E170">
            <v>-5922.9</v>
          </cell>
        </row>
        <row r="172">
          <cell r="A172">
            <v>400.1</v>
          </cell>
          <cell r="B172" t="str">
            <v>WATER REVENUE</v>
          </cell>
          <cell r="C172">
            <v>-264468.68</v>
          </cell>
          <cell r="D172">
            <v>0</v>
          </cell>
          <cell r="E172">
            <v>-264468.68</v>
          </cell>
        </row>
        <row r="174">
          <cell r="A174">
            <v>4701000</v>
          </cell>
          <cell r="B174" t="str">
            <v>FORFEITED DISCOUNTS</v>
          </cell>
          <cell r="C174">
            <v>-1554.36</v>
          </cell>
          <cell r="D174">
            <v>0</v>
          </cell>
          <cell r="E174">
            <v>-1554.36</v>
          </cell>
        </row>
        <row r="176">
          <cell r="A176">
            <v>400.3</v>
          </cell>
          <cell r="B176" t="str">
            <v>FORFEITED DISCOUNTS</v>
          </cell>
          <cell r="C176">
            <v>-1554.36</v>
          </cell>
          <cell r="D176">
            <v>0</v>
          </cell>
          <cell r="E176">
            <v>-1554.36</v>
          </cell>
        </row>
        <row r="178">
          <cell r="A178">
            <v>4711000</v>
          </cell>
          <cell r="B178" t="str">
            <v>MISC SERVICE REVENUES</v>
          </cell>
          <cell r="C178">
            <v>-44.85</v>
          </cell>
          <cell r="D178">
            <v>0</v>
          </cell>
          <cell r="E178">
            <v>-44.85</v>
          </cell>
        </row>
        <row r="179">
          <cell r="A179">
            <v>4741001</v>
          </cell>
          <cell r="B179" t="str">
            <v>NEW CUSTOMER CHGE - WATER</v>
          </cell>
          <cell r="C179">
            <v>-720</v>
          </cell>
          <cell r="D179">
            <v>0</v>
          </cell>
          <cell r="E179">
            <v>-720</v>
          </cell>
        </row>
        <row r="180">
          <cell r="A180">
            <v>4741008</v>
          </cell>
          <cell r="B180" t="str">
            <v>NSF CHECK CHARGE</v>
          </cell>
          <cell r="C180">
            <v>-7</v>
          </cell>
          <cell r="D180">
            <v>0</v>
          </cell>
          <cell r="E180">
            <v>-7</v>
          </cell>
        </row>
        <row r="182">
          <cell r="A182">
            <v>400.4</v>
          </cell>
          <cell r="B182" t="str">
            <v>MISC. SERVICE REVENUES</v>
          </cell>
          <cell r="C182">
            <v>-771.85</v>
          </cell>
          <cell r="D182">
            <v>0</v>
          </cell>
          <cell r="E182">
            <v>-771.85</v>
          </cell>
        </row>
        <row r="184">
          <cell r="A184">
            <v>6151010</v>
          </cell>
          <cell r="B184" t="str">
            <v>ELEC PWR - WATER SYSTEM</v>
          </cell>
          <cell r="C184">
            <v>17832.400000000001</v>
          </cell>
          <cell r="D184">
            <v>0</v>
          </cell>
          <cell r="E184">
            <v>17832.400000000001</v>
          </cell>
        </row>
        <row r="186">
          <cell r="A186" t="str">
            <v>401.1E</v>
          </cell>
          <cell r="B186" t="str">
            <v>ELECTRIC POWER</v>
          </cell>
          <cell r="C186">
            <v>17832.400000000001</v>
          </cell>
          <cell r="D186">
            <v>0</v>
          </cell>
          <cell r="E186">
            <v>17832.400000000001</v>
          </cell>
        </row>
        <row r="188">
          <cell r="A188">
            <v>6181010</v>
          </cell>
          <cell r="B188" t="str">
            <v>CHLORINE</v>
          </cell>
          <cell r="C188">
            <v>3650.5</v>
          </cell>
          <cell r="D188">
            <v>0</v>
          </cell>
          <cell r="E188">
            <v>3650.5</v>
          </cell>
        </row>
        <row r="189">
          <cell r="A189">
            <v>6181090</v>
          </cell>
          <cell r="B189" t="str">
            <v>OTHER CHEMICALS (TREATMENT)</v>
          </cell>
          <cell r="C189">
            <v>3142.9</v>
          </cell>
          <cell r="D189">
            <v>0</v>
          </cell>
          <cell r="E189">
            <v>3142.9</v>
          </cell>
        </row>
        <row r="191">
          <cell r="A191" t="str">
            <v>401.1F</v>
          </cell>
          <cell r="B191" t="str">
            <v>CHEMICALS</v>
          </cell>
          <cell r="C191">
            <v>6793.4</v>
          </cell>
          <cell r="D191">
            <v>0</v>
          </cell>
          <cell r="E191">
            <v>6793.4</v>
          </cell>
        </row>
        <row r="193">
          <cell r="A193">
            <v>6361000</v>
          </cell>
          <cell r="B193" t="str">
            <v>METER READING</v>
          </cell>
          <cell r="C193">
            <v>2232.35</v>
          </cell>
          <cell r="D193">
            <v>0</v>
          </cell>
          <cell r="E193">
            <v>2232.35</v>
          </cell>
        </row>
        <row r="195">
          <cell r="A195" t="str">
            <v>401.1G</v>
          </cell>
          <cell r="B195" t="str">
            <v>METER READING</v>
          </cell>
          <cell r="C195">
            <v>2232.35</v>
          </cell>
          <cell r="D195">
            <v>0</v>
          </cell>
          <cell r="E195">
            <v>2232.35</v>
          </cell>
        </row>
        <row r="197">
          <cell r="A197">
            <v>6019020</v>
          </cell>
          <cell r="B197" t="str">
            <v>SALARIES-CHGD TO PLT-WSC</v>
          </cell>
          <cell r="C197">
            <v>-7726.75</v>
          </cell>
          <cell r="D197">
            <v>0</v>
          </cell>
          <cell r="E197">
            <v>-7726.75</v>
          </cell>
        </row>
        <row r="198">
          <cell r="A198">
            <v>6019040</v>
          </cell>
          <cell r="B198" t="str">
            <v>SALARIES-OPS FIELD</v>
          </cell>
          <cell r="C198">
            <v>0</v>
          </cell>
          <cell r="D198">
            <v>41051</v>
          </cell>
          <cell r="E198">
            <v>41051</v>
          </cell>
        </row>
        <row r="199">
          <cell r="A199">
            <v>6019045</v>
          </cell>
          <cell r="B199" t="str">
            <v>SALARIES-WTR SERV-COMPUTERS</v>
          </cell>
          <cell r="C199">
            <v>0</v>
          </cell>
          <cell r="D199">
            <v>770</v>
          </cell>
          <cell r="E199">
            <v>770</v>
          </cell>
        </row>
        <row r="200">
          <cell r="A200">
            <v>6019050</v>
          </cell>
          <cell r="B200" t="str">
            <v>SALARIES-OPS ADMIN</v>
          </cell>
          <cell r="C200">
            <v>0</v>
          </cell>
          <cell r="D200">
            <v>9517.11</v>
          </cell>
          <cell r="E200">
            <v>9517.11</v>
          </cell>
        </row>
        <row r="201">
          <cell r="A201">
            <v>6019070</v>
          </cell>
          <cell r="B201" t="str">
            <v>SALARIES-IL ADMIN OFFICE</v>
          </cell>
          <cell r="C201">
            <v>0</v>
          </cell>
          <cell r="D201">
            <v>12813.17</v>
          </cell>
          <cell r="E201">
            <v>12813.17</v>
          </cell>
        </row>
        <row r="203">
          <cell r="A203" t="str">
            <v>401.1H</v>
          </cell>
          <cell r="B203" t="str">
            <v>SALARIES</v>
          </cell>
          <cell r="C203">
            <v>-7726.75</v>
          </cell>
          <cell r="D203">
            <v>64151.28</v>
          </cell>
          <cell r="E203">
            <v>56424.53</v>
          </cell>
        </row>
        <row r="205">
          <cell r="A205">
            <v>6708000</v>
          </cell>
          <cell r="B205" t="str">
            <v>UNCOLLECTIBLE ACCOUNTS</v>
          </cell>
          <cell r="C205">
            <v>2146.0300000000002</v>
          </cell>
          <cell r="D205">
            <v>0</v>
          </cell>
          <cell r="E205">
            <v>2146.0300000000002</v>
          </cell>
        </row>
        <row r="206">
          <cell r="A206">
            <v>6708001</v>
          </cell>
          <cell r="B206" t="str">
            <v>AGENCY EXPENSE</v>
          </cell>
          <cell r="C206">
            <v>0</v>
          </cell>
          <cell r="D206">
            <v>31.09</v>
          </cell>
          <cell r="E206">
            <v>31.09</v>
          </cell>
        </row>
        <row r="208">
          <cell r="A208" t="str">
            <v>401.1K</v>
          </cell>
          <cell r="B208" t="str">
            <v>UNCOLLECTIBLE ACCOUNTS</v>
          </cell>
          <cell r="C208">
            <v>2146.0300000000002</v>
          </cell>
          <cell r="D208">
            <v>31.09</v>
          </cell>
          <cell r="E208">
            <v>2177.12</v>
          </cell>
        </row>
        <row r="210">
          <cell r="A210">
            <v>6329002</v>
          </cell>
          <cell r="B210" t="str">
            <v>AUDIT FEES</v>
          </cell>
          <cell r="C210">
            <v>0</v>
          </cell>
          <cell r="D210">
            <v>881.67</v>
          </cell>
          <cell r="E210">
            <v>881.67</v>
          </cell>
        </row>
        <row r="211">
          <cell r="A211">
            <v>6329014</v>
          </cell>
          <cell r="B211" t="str">
            <v>TAX RETURN REVIEW</v>
          </cell>
          <cell r="C211">
            <v>0</v>
          </cell>
          <cell r="D211">
            <v>415.4</v>
          </cell>
          <cell r="E211">
            <v>415.4</v>
          </cell>
        </row>
        <row r="212">
          <cell r="A212">
            <v>6338001</v>
          </cell>
          <cell r="B212" t="str">
            <v>LEGAL FEES</v>
          </cell>
          <cell r="C212">
            <v>0</v>
          </cell>
          <cell r="D212">
            <v>690.81</v>
          </cell>
          <cell r="E212">
            <v>690.81</v>
          </cell>
        </row>
        <row r="213">
          <cell r="A213">
            <v>6369003</v>
          </cell>
          <cell r="B213" t="str">
            <v>TEMP EMPLOY - CLERICAL</v>
          </cell>
          <cell r="C213">
            <v>0</v>
          </cell>
          <cell r="D213">
            <v>47.63</v>
          </cell>
          <cell r="E213">
            <v>47.63</v>
          </cell>
        </row>
        <row r="214">
          <cell r="A214">
            <v>6369005</v>
          </cell>
          <cell r="B214" t="str">
            <v>PAYROLL SERVICES</v>
          </cell>
          <cell r="C214">
            <v>0</v>
          </cell>
          <cell r="D214">
            <v>205.43</v>
          </cell>
          <cell r="E214">
            <v>205.43</v>
          </cell>
        </row>
        <row r="215">
          <cell r="A215">
            <v>6369006</v>
          </cell>
          <cell r="B215" t="str">
            <v>EMPLOY FINDER FEES</v>
          </cell>
          <cell r="C215">
            <v>0</v>
          </cell>
          <cell r="D215">
            <v>443.85</v>
          </cell>
          <cell r="E215">
            <v>443.85</v>
          </cell>
        </row>
        <row r="217">
          <cell r="A217" t="str">
            <v>PERIOD ENDING: 12/31/03               12:29:11 22 DEC 2008 (NV.1CO.TB4LY) PAGE 5</v>
          </cell>
        </row>
        <row r="218">
          <cell r="A218" t="str">
            <v xml:space="preserve">COMPANY: C-005 APPLE CANYON UTILITY CO.                                         </v>
          </cell>
        </row>
        <row r="220">
          <cell r="A220" t="str">
            <v>DETAIL TB BY SUB</v>
          </cell>
        </row>
        <row r="222">
          <cell r="A222" t="str">
            <v xml:space="preserve">                  U T I L I T I E S ,  I N C O R P O R A T E D</v>
          </cell>
        </row>
        <row r="224">
          <cell r="A224" t="str">
            <v xml:space="preserve">                              DETAIL TRIAL BALANCE</v>
          </cell>
        </row>
        <row r="226">
          <cell r="A226" t="str">
            <v>ACCOUNT               DESCRIPTION                  BEG-BALANCE       CURRENT       END-BALANCE</v>
          </cell>
        </row>
        <row r="227">
          <cell r="A227" t="str">
            <v>-------               -----------                  -----------       -------       -----------</v>
          </cell>
        </row>
        <row r="228">
          <cell r="A228">
            <v>6369090</v>
          </cell>
          <cell r="B228" t="str">
            <v>OTHER DIR OUTSIDE SERVICES</v>
          </cell>
          <cell r="C228">
            <v>0</v>
          </cell>
          <cell r="D228">
            <v>57.67</v>
          </cell>
          <cell r="E228">
            <v>57.67</v>
          </cell>
        </row>
        <row r="230">
          <cell r="A230" t="str">
            <v>401.1L</v>
          </cell>
          <cell r="B230" t="str">
            <v>OUTSIDE SERVICES-DIRECT</v>
          </cell>
          <cell r="C230">
            <v>0</v>
          </cell>
          <cell r="D230">
            <v>2742.46</v>
          </cell>
          <cell r="E230">
            <v>2742.46</v>
          </cell>
        </row>
        <row r="232">
          <cell r="A232">
            <v>6369007</v>
          </cell>
          <cell r="B232" t="str">
            <v>COMPUTER MAINT</v>
          </cell>
          <cell r="C232">
            <v>0</v>
          </cell>
          <cell r="D232">
            <v>467.6</v>
          </cell>
          <cell r="E232">
            <v>467.6</v>
          </cell>
        </row>
        <row r="233">
          <cell r="A233">
            <v>6369009</v>
          </cell>
          <cell r="B233" t="str">
            <v>COMPUTER-AMORT &amp; PROG COST</v>
          </cell>
          <cell r="C233">
            <v>0</v>
          </cell>
          <cell r="D233">
            <v>243.81</v>
          </cell>
          <cell r="E233">
            <v>243.81</v>
          </cell>
        </row>
        <row r="234">
          <cell r="A234">
            <v>6369012</v>
          </cell>
          <cell r="B234" t="str">
            <v>INTERNET SUPPLIER</v>
          </cell>
          <cell r="C234">
            <v>0</v>
          </cell>
          <cell r="D234">
            <v>11</v>
          </cell>
          <cell r="E234">
            <v>11</v>
          </cell>
        </row>
        <row r="235">
          <cell r="A235">
            <v>6759003</v>
          </cell>
          <cell r="B235" t="str">
            <v>COMPUTER SUPPLIES</v>
          </cell>
          <cell r="C235">
            <v>0</v>
          </cell>
          <cell r="D235">
            <v>59.5</v>
          </cell>
          <cell r="E235">
            <v>59.5</v>
          </cell>
        </row>
        <row r="236">
          <cell r="A236">
            <v>6759016</v>
          </cell>
          <cell r="B236" t="str">
            <v>MICROFILMING</v>
          </cell>
          <cell r="C236">
            <v>0</v>
          </cell>
          <cell r="D236">
            <v>42</v>
          </cell>
          <cell r="E236">
            <v>42</v>
          </cell>
        </row>
        <row r="238">
          <cell r="A238" t="str">
            <v>401.1LL</v>
          </cell>
          <cell r="B238" t="str">
            <v>IT DEPARTMENT</v>
          </cell>
          <cell r="C238">
            <v>0</v>
          </cell>
          <cell r="D238">
            <v>823.91</v>
          </cell>
          <cell r="E238">
            <v>823.91</v>
          </cell>
        </row>
        <row r="240">
          <cell r="A240">
            <v>6049010</v>
          </cell>
          <cell r="B240" t="str">
            <v>HEALTH INS REIMBURSEMENTS</v>
          </cell>
          <cell r="C240">
            <v>0</v>
          </cell>
          <cell r="D240">
            <v>8279.23</v>
          </cell>
          <cell r="E240">
            <v>8279.23</v>
          </cell>
        </row>
        <row r="241">
          <cell r="A241">
            <v>6049011</v>
          </cell>
          <cell r="B241" t="str">
            <v>EMPLOYEE INS DEDUCTIONS</v>
          </cell>
          <cell r="C241">
            <v>0</v>
          </cell>
          <cell r="D241">
            <v>-437.38</v>
          </cell>
          <cell r="E241">
            <v>-437.38</v>
          </cell>
        </row>
        <row r="242">
          <cell r="A242">
            <v>6049012</v>
          </cell>
          <cell r="B242" t="str">
            <v>HEALTH COSTS &amp; OTHER</v>
          </cell>
          <cell r="C242">
            <v>0</v>
          </cell>
          <cell r="D242">
            <v>40.58</v>
          </cell>
          <cell r="E242">
            <v>40.58</v>
          </cell>
        </row>
        <row r="243">
          <cell r="A243">
            <v>6049015</v>
          </cell>
          <cell r="B243" t="str">
            <v>DENTAL INS REIMBURSEMENTS</v>
          </cell>
          <cell r="C243">
            <v>0</v>
          </cell>
          <cell r="D243">
            <v>127.64</v>
          </cell>
          <cell r="E243">
            <v>127.64</v>
          </cell>
        </row>
        <row r="244">
          <cell r="A244">
            <v>6049020</v>
          </cell>
          <cell r="B244" t="str">
            <v>PENSION CONTRIBUTIONS</v>
          </cell>
          <cell r="C244">
            <v>0</v>
          </cell>
          <cell r="D244">
            <v>1599.49</v>
          </cell>
          <cell r="E244">
            <v>1599.49</v>
          </cell>
        </row>
        <row r="245">
          <cell r="A245">
            <v>6049050</v>
          </cell>
          <cell r="B245" t="str">
            <v>HEALTH INS PREMIUMS</v>
          </cell>
          <cell r="C245">
            <v>0</v>
          </cell>
          <cell r="D245">
            <v>336.33</v>
          </cell>
          <cell r="E245">
            <v>336.33</v>
          </cell>
        </row>
        <row r="246">
          <cell r="A246">
            <v>6049055</v>
          </cell>
          <cell r="B246" t="str">
            <v>DENTAL PREMIUMS</v>
          </cell>
          <cell r="C246">
            <v>0</v>
          </cell>
          <cell r="D246">
            <v>16.37</v>
          </cell>
          <cell r="E246">
            <v>16.37</v>
          </cell>
        </row>
        <row r="247">
          <cell r="A247">
            <v>6049060</v>
          </cell>
          <cell r="B247" t="str">
            <v>TERM LIFE INS</v>
          </cell>
          <cell r="C247">
            <v>0</v>
          </cell>
          <cell r="D247">
            <v>59.12</v>
          </cell>
          <cell r="E247">
            <v>59.12</v>
          </cell>
        </row>
        <row r="248">
          <cell r="A248">
            <v>6049065</v>
          </cell>
          <cell r="B248" t="str">
            <v>TERM LIFE INS - OPT</v>
          </cell>
          <cell r="C248">
            <v>0</v>
          </cell>
          <cell r="D248">
            <v>0.32</v>
          </cell>
          <cell r="E248">
            <v>0.32</v>
          </cell>
        </row>
        <row r="249">
          <cell r="A249">
            <v>6049066</v>
          </cell>
          <cell r="B249" t="str">
            <v>DEPEND LIFE INS-OPT</v>
          </cell>
          <cell r="C249">
            <v>0</v>
          </cell>
          <cell r="D249">
            <v>0.14000000000000001</v>
          </cell>
          <cell r="E249">
            <v>0.14000000000000001</v>
          </cell>
        </row>
        <row r="250">
          <cell r="A250">
            <v>6049070</v>
          </cell>
          <cell r="B250" t="str">
            <v>401K/ESOP CONTRIBUTIONS</v>
          </cell>
          <cell r="C250">
            <v>0</v>
          </cell>
          <cell r="D250">
            <v>2101.92</v>
          </cell>
          <cell r="E250">
            <v>2101.92</v>
          </cell>
        </row>
        <row r="251">
          <cell r="A251">
            <v>6049080</v>
          </cell>
          <cell r="B251" t="str">
            <v>DISABILITY INSURANCE</v>
          </cell>
          <cell r="C251">
            <v>0</v>
          </cell>
          <cell r="D251">
            <v>27.64</v>
          </cell>
          <cell r="E251">
            <v>27.64</v>
          </cell>
        </row>
        <row r="252">
          <cell r="A252">
            <v>6049090</v>
          </cell>
          <cell r="B252" t="str">
            <v>OTHER EMP PENS &amp; BENEFITS</v>
          </cell>
          <cell r="C252">
            <v>0</v>
          </cell>
          <cell r="D252">
            <v>456.51</v>
          </cell>
          <cell r="E252">
            <v>456.51</v>
          </cell>
        </row>
        <row r="254">
          <cell r="A254" t="str">
            <v>401.1N</v>
          </cell>
          <cell r="B254" t="str">
            <v>EMPLOYEE PENSION&amp;BENEFITS</v>
          </cell>
          <cell r="C254">
            <v>0</v>
          </cell>
          <cell r="D254">
            <v>12607.91</v>
          </cell>
          <cell r="E254">
            <v>12607.91</v>
          </cell>
        </row>
        <row r="256">
          <cell r="A256">
            <v>6599090</v>
          </cell>
          <cell r="B256" t="str">
            <v>OTHER INS</v>
          </cell>
          <cell r="C256">
            <v>0</v>
          </cell>
          <cell r="D256">
            <v>9064</v>
          </cell>
          <cell r="E256">
            <v>9064</v>
          </cell>
        </row>
        <row r="258">
          <cell r="A258" t="str">
            <v>401.1O</v>
          </cell>
          <cell r="B258" t="str">
            <v>INSURANCE</v>
          </cell>
          <cell r="C258">
            <v>0</v>
          </cell>
          <cell r="D258">
            <v>9064</v>
          </cell>
          <cell r="E258">
            <v>9064</v>
          </cell>
        </row>
        <row r="260">
          <cell r="A260">
            <v>6419027</v>
          </cell>
          <cell r="B260" t="str">
            <v>RENT-BURLA ENTERPRISES</v>
          </cell>
          <cell r="C260">
            <v>0</v>
          </cell>
          <cell r="D260">
            <v>189.6</v>
          </cell>
          <cell r="E260">
            <v>189.6</v>
          </cell>
        </row>
        <row r="261">
          <cell r="A261">
            <v>6419090</v>
          </cell>
          <cell r="B261" t="str">
            <v>RENT-OTHERS</v>
          </cell>
          <cell r="C261">
            <v>0</v>
          </cell>
          <cell r="D261">
            <v>346.08</v>
          </cell>
          <cell r="E261">
            <v>346.08</v>
          </cell>
        </row>
        <row r="263">
          <cell r="A263" t="str">
            <v>401.1Q</v>
          </cell>
          <cell r="B263" t="str">
            <v>RENT</v>
          </cell>
          <cell r="C263">
            <v>0</v>
          </cell>
          <cell r="D263">
            <v>535.67999999999995</v>
          </cell>
          <cell r="E263">
            <v>535.67999999999995</v>
          </cell>
        </row>
        <row r="265">
          <cell r="A265">
            <v>6759001</v>
          </cell>
          <cell r="B265" t="str">
            <v>PUBL SUBSCRIPTIONS &amp; TAPES</v>
          </cell>
          <cell r="C265">
            <v>0</v>
          </cell>
          <cell r="D265">
            <v>43.97</v>
          </cell>
          <cell r="E265">
            <v>43.97</v>
          </cell>
        </row>
        <row r="266">
          <cell r="A266">
            <v>6759002</v>
          </cell>
          <cell r="B266" t="str">
            <v>ANSWERING SERV</v>
          </cell>
          <cell r="C266">
            <v>0</v>
          </cell>
          <cell r="D266">
            <v>703.42</v>
          </cell>
          <cell r="E266">
            <v>703.42</v>
          </cell>
        </row>
        <row r="267">
          <cell r="A267">
            <v>6759004</v>
          </cell>
          <cell r="B267" t="str">
            <v>PRINTING &amp; BLUEPRINTS</v>
          </cell>
          <cell r="C267">
            <v>365.59</v>
          </cell>
          <cell r="D267">
            <v>348.97</v>
          </cell>
          <cell r="E267">
            <v>714.56</v>
          </cell>
        </row>
        <row r="268">
          <cell r="A268">
            <v>6759006</v>
          </cell>
          <cell r="B268" t="str">
            <v>UPS &amp; AIR FREIGHT</v>
          </cell>
          <cell r="C268">
            <v>133.34</v>
          </cell>
          <cell r="D268">
            <v>141.16999999999999</v>
          </cell>
          <cell r="E268">
            <v>274.51</v>
          </cell>
        </row>
        <row r="269">
          <cell r="A269">
            <v>6759008</v>
          </cell>
          <cell r="B269" t="str">
            <v>XEROX</v>
          </cell>
          <cell r="C269">
            <v>0</v>
          </cell>
          <cell r="D269">
            <v>105.88</v>
          </cell>
          <cell r="E269">
            <v>105.88</v>
          </cell>
        </row>
        <row r="270">
          <cell r="A270">
            <v>6759009</v>
          </cell>
          <cell r="B270" t="str">
            <v>OFFICE SUPPLY STORES</v>
          </cell>
          <cell r="C270">
            <v>0</v>
          </cell>
          <cell r="D270">
            <v>516.69000000000005</v>
          </cell>
          <cell r="E270">
            <v>516.69000000000005</v>
          </cell>
        </row>
        <row r="271">
          <cell r="A271">
            <v>6759010</v>
          </cell>
          <cell r="B271" t="str">
            <v>REIM OFFICE EMPLOYEE EXPENSES</v>
          </cell>
          <cell r="C271">
            <v>0</v>
          </cell>
          <cell r="D271">
            <v>40.229999999999997</v>
          </cell>
          <cell r="E271">
            <v>40.229999999999997</v>
          </cell>
        </row>
        <row r="272">
          <cell r="A272">
            <v>6759013</v>
          </cell>
          <cell r="B272" t="str">
            <v>CLEANING SUPPLIES</v>
          </cell>
          <cell r="C272">
            <v>0</v>
          </cell>
          <cell r="D272">
            <v>29.19</v>
          </cell>
          <cell r="E272">
            <v>29.19</v>
          </cell>
        </row>
        <row r="273">
          <cell r="A273">
            <v>6759014</v>
          </cell>
          <cell r="B273" t="str">
            <v>MEMBERSHIPS - OFFICE EMPLOYEE</v>
          </cell>
          <cell r="C273">
            <v>0</v>
          </cell>
          <cell r="D273">
            <v>6.7</v>
          </cell>
          <cell r="E273">
            <v>6.7</v>
          </cell>
        </row>
        <row r="274">
          <cell r="A274">
            <v>6759090</v>
          </cell>
          <cell r="B274" t="str">
            <v>OTHER OFFICE EXPENSES</v>
          </cell>
          <cell r="C274">
            <v>0</v>
          </cell>
          <cell r="D274">
            <v>44.92</v>
          </cell>
          <cell r="E274">
            <v>44.92</v>
          </cell>
        </row>
        <row r="276">
          <cell r="A276" t="str">
            <v>401.1R</v>
          </cell>
          <cell r="B276" t="str">
            <v>OFFICE SUPPLIES</v>
          </cell>
          <cell r="C276">
            <v>498.93</v>
          </cell>
          <cell r="D276">
            <v>1981.14</v>
          </cell>
          <cell r="E276">
            <v>2480.0700000000002</v>
          </cell>
        </row>
        <row r="278">
          <cell r="A278" t="str">
            <v>PERIOD ENDING: 12/31/03               12:29:11 22 DEC 2008 (NV.1CO.TB4LY) PAGE 6</v>
          </cell>
        </row>
        <row r="279">
          <cell r="A279" t="str">
            <v xml:space="preserve">COMPANY: C-005 APPLE CANYON UTILITY CO.                                         </v>
          </cell>
        </row>
        <row r="281">
          <cell r="A281" t="str">
            <v>DETAIL TB BY SUB</v>
          </cell>
        </row>
        <row r="283">
          <cell r="A283" t="str">
            <v xml:space="preserve">                  U T I L I T I E S ,  I N C O R P O R A T E D</v>
          </cell>
        </row>
        <row r="285">
          <cell r="A285" t="str">
            <v xml:space="preserve">                              DETAIL TRIAL BALANCE</v>
          </cell>
        </row>
        <row r="287">
          <cell r="A287" t="str">
            <v>ACCOUNT               DESCRIPTION                  BEG-BALANCE       CURRENT       END-BALANCE</v>
          </cell>
        </row>
        <row r="288">
          <cell r="A288" t="str">
            <v>-------               -----------                  -----------       -------       -----------</v>
          </cell>
        </row>
        <row r="290">
          <cell r="A290">
            <v>6759005</v>
          </cell>
          <cell r="B290" t="str">
            <v>POSTAGE &amp; POSTAGE METER-OFFICE</v>
          </cell>
          <cell r="C290">
            <v>3814</v>
          </cell>
          <cell r="D290">
            <v>194.3</v>
          </cell>
          <cell r="E290">
            <v>4008.3</v>
          </cell>
        </row>
        <row r="291">
          <cell r="A291">
            <v>6759007</v>
          </cell>
          <cell r="B291" t="str">
            <v>PRINTING CUSTOMER SERVICE</v>
          </cell>
          <cell r="C291">
            <v>218.42</v>
          </cell>
          <cell r="D291">
            <v>44.8</v>
          </cell>
          <cell r="E291">
            <v>263.22000000000003</v>
          </cell>
        </row>
        <row r="292">
          <cell r="A292">
            <v>6759011</v>
          </cell>
          <cell r="B292" t="str">
            <v>ENVELOPES</v>
          </cell>
          <cell r="C292">
            <v>0</v>
          </cell>
          <cell r="D292">
            <v>1343.32</v>
          </cell>
          <cell r="E292">
            <v>1343.32</v>
          </cell>
        </row>
        <row r="293">
          <cell r="A293">
            <v>6759012</v>
          </cell>
          <cell r="B293" t="str">
            <v>BILL STOCK</v>
          </cell>
          <cell r="C293">
            <v>0</v>
          </cell>
          <cell r="D293">
            <v>818.27</v>
          </cell>
          <cell r="E293">
            <v>818.27</v>
          </cell>
        </row>
        <row r="294">
          <cell r="A294">
            <v>6759051</v>
          </cell>
          <cell r="B294" t="str">
            <v>COMPUTER SUPPLIES - BILLING</v>
          </cell>
          <cell r="C294">
            <v>0</v>
          </cell>
          <cell r="D294">
            <v>133</v>
          </cell>
          <cell r="E294">
            <v>133</v>
          </cell>
        </row>
        <row r="296">
          <cell r="A296" t="str">
            <v>401.1RR</v>
          </cell>
          <cell r="B296" t="str">
            <v>BILLING &amp; CUSTOMER SERVICE</v>
          </cell>
          <cell r="C296">
            <v>4032.42</v>
          </cell>
          <cell r="D296">
            <v>2533.69</v>
          </cell>
          <cell r="E296">
            <v>6566.11</v>
          </cell>
        </row>
        <row r="298">
          <cell r="A298">
            <v>6759110</v>
          </cell>
          <cell r="B298" t="str">
            <v>OFFICE TELEPHONE</v>
          </cell>
          <cell r="C298">
            <v>0</v>
          </cell>
          <cell r="D298">
            <v>109.7</v>
          </cell>
          <cell r="E298">
            <v>109.7</v>
          </cell>
        </row>
        <row r="299">
          <cell r="A299">
            <v>6759120</v>
          </cell>
          <cell r="B299" t="str">
            <v>OFFICE ELECTRIC</v>
          </cell>
          <cell r="C299">
            <v>0</v>
          </cell>
          <cell r="D299">
            <v>322.99</v>
          </cell>
          <cell r="E299">
            <v>322.99</v>
          </cell>
        </row>
        <row r="300">
          <cell r="A300">
            <v>6759125</v>
          </cell>
          <cell r="B300" t="str">
            <v>OFFICE WATER</v>
          </cell>
          <cell r="C300">
            <v>0</v>
          </cell>
          <cell r="D300">
            <v>59.43</v>
          </cell>
          <cell r="E300">
            <v>59.43</v>
          </cell>
        </row>
        <row r="301">
          <cell r="A301">
            <v>6759130</v>
          </cell>
          <cell r="B301" t="str">
            <v>OFFICE GAS</v>
          </cell>
          <cell r="C301">
            <v>0</v>
          </cell>
          <cell r="D301">
            <v>71.98</v>
          </cell>
          <cell r="E301">
            <v>71.98</v>
          </cell>
        </row>
        <row r="302">
          <cell r="A302">
            <v>6759135</v>
          </cell>
          <cell r="B302" t="str">
            <v>OPERATIONS TELEPHONES</v>
          </cell>
          <cell r="C302">
            <v>2793.73</v>
          </cell>
          <cell r="D302">
            <v>130.13</v>
          </cell>
          <cell r="E302">
            <v>2923.86</v>
          </cell>
        </row>
        <row r="303">
          <cell r="A303">
            <v>6759136</v>
          </cell>
          <cell r="B303" t="str">
            <v>OPERATIONS TELEPHONES-LONG DIST</v>
          </cell>
          <cell r="C303">
            <v>0</v>
          </cell>
          <cell r="D303">
            <v>4.9000000000000004</v>
          </cell>
          <cell r="E303">
            <v>4.9000000000000004</v>
          </cell>
        </row>
        <row r="305">
          <cell r="A305" t="str">
            <v>401.1S</v>
          </cell>
          <cell r="B305" t="str">
            <v>OFFICE UTILITIES</v>
          </cell>
          <cell r="C305">
            <v>2793.73</v>
          </cell>
          <cell r="D305">
            <v>699.13</v>
          </cell>
          <cell r="E305">
            <v>3492.86</v>
          </cell>
        </row>
        <row r="307">
          <cell r="A307">
            <v>6759210</v>
          </cell>
          <cell r="B307" t="str">
            <v>OFFICE CLEANING SERV</v>
          </cell>
          <cell r="C307">
            <v>0</v>
          </cell>
          <cell r="D307">
            <v>335.91</v>
          </cell>
          <cell r="E307">
            <v>335.91</v>
          </cell>
        </row>
        <row r="308">
          <cell r="A308">
            <v>6759220</v>
          </cell>
          <cell r="B308" t="str">
            <v>LNDSCPING MOWING &amp; SNOWPLWNG</v>
          </cell>
          <cell r="C308">
            <v>0</v>
          </cell>
          <cell r="D308">
            <v>274.20999999999998</v>
          </cell>
          <cell r="E308">
            <v>274.20999999999998</v>
          </cell>
        </row>
        <row r="309">
          <cell r="A309">
            <v>6759230</v>
          </cell>
          <cell r="B309" t="str">
            <v>OFFICE GARBAGE REMOVAL</v>
          </cell>
          <cell r="C309">
            <v>0</v>
          </cell>
          <cell r="D309">
            <v>19.77</v>
          </cell>
          <cell r="E309">
            <v>19.77</v>
          </cell>
        </row>
        <row r="310">
          <cell r="A310">
            <v>6759260</v>
          </cell>
          <cell r="B310" t="str">
            <v>REPAIR OFF MACH &amp; HEATING</v>
          </cell>
          <cell r="C310">
            <v>0</v>
          </cell>
          <cell r="D310">
            <v>41.28</v>
          </cell>
          <cell r="E310">
            <v>41.28</v>
          </cell>
        </row>
        <row r="311">
          <cell r="A311">
            <v>6759290</v>
          </cell>
          <cell r="B311" t="str">
            <v>OTHER OFFICE MAINT</v>
          </cell>
          <cell r="C311">
            <v>0</v>
          </cell>
          <cell r="D311">
            <v>660.03</v>
          </cell>
          <cell r="E311">
            <v>660.03</v>
          </cell>
        </row>
        <row r="313">
          <cell r="A313" t="str">
            <v>401.1U</v>
          </cell>
          <cell r="B313" t="str">
            <v>OFFICE MAINTENANCE</v>
          </cell>
          <cell r="C313">
            <v>0</v>
          </cell>
          <cell r="D313">
            <v>1331.2</v>
          </cell>
          <cell r="E313">
            <v>1331.2</v>
          </cell>
        </row>
        <row r="315">
          <cell r="A315">
            <v>6759330</v>
          </cell>
          <cell r="B315" t="str">
            <v>MEMBERSHIPS - COMPANY</v>
          </cell>
          <cell r="C315">
            <v>0</v>
          </cell>
          <cell r="D315">
            <v>4.42</v>
          </cell>
          <cell r="E315">
            <v>4.42</v>
          </cell>
        </row>
        <row r="316">
          <cell r="A316">
            <v>7048050</v>
          </cell>
          <cell r="B316" t="str">
            <v>EMPLOYEES ED EXPENSES</v>
          </cell>
          <cell r="C316">
            <v>0</v>
          </cell>
          <cell r="D316">
            <v>12.46</v>
          </cell>
          <cell r="E316">
            <v>12.46</v>
          </cell>
        </row>
        <row r="317">
          <cell r="A317">
            <v>7048055</v>
          </cell>
          <cell r="B317" t="str">
            <v>OFFICE EDUCATION/TRAIN. EXP</v>
          </cell>
          <cell r="C317">
            <v>0</v>
          </cell>
          <cell r="D317">
            <v>396.44</v>
          </cell>
          <cell r="E317">
            <v>396.44</v>
          </cell>
        </row>
        <row r="318">
          <cell r="A318">
            <v>7758370</v>
          </cell>
          <cell r="B318" t="str">
            <v>MEALS &amp; RELATED EXP</v>
          </cell>
          <cell r="C318">
            <v>0</v>
          </cell>
          <cell r="D318">
            <v>50.24</v>
          </cell>
          <cell r="E318">
            <v>50.24</v>
          </cell>
        </row>
        <row r="319">
          <cell r="A319">
            <v>7758380</v>
          </cell>
          <cell r="B319" t="str">
            <v>BANK SERV CHARGES</v>
          </cell>
          <cell r="C319">
            <v>0</v>
          </cell>
          <cell r="D319">
            <v>1205.8800000000001</v>
          </cell>
          <cell r="E319">
            <v>1205.8800000000001</v>
          </cell>
        </row>
        <row r="320">
          <cell r="A320">
            <v>7758390</v>
          </cell>
          <cell r="B320" t="str">
            <v>OTHER MISC GENERAL</v>
          </cell>
          <cell r="C320">
            <v>458</v>
          </cell>
          <cell r="D320">
            <v>121.97</v>
          </cell>
          <cell r="E320">
            <v>579.97</v>
          </cell>
        </row>
        <row r="322">
          <cell r="A322" t="str">
            <v>401.1V</v>
          </cell>
          <cell r="B322" t="str">
            <v>MISCELLANEOUS EXPENSE</v>
          </cell>
          <cell r="C322">
            <v>458</v>
          </cell>
          <cell r="D322">
            <v>1791.41</v>
          </cell>
          <cell r="E322">
            <v>2249.41</v>
          </cell>
        </row>
        <row r="324">
          <cell r="A324">
            <v>6755090</v>
          </cell>
          <cell r="B324" t="str">
            <v>WATER-OTHER MAINT EXP</v>
          </cell>
          <cell r="C324">
            <v>95.68</v>
          </cell>
          <cell r="D324">
            <v>0</v>
          </cell>
          <cell r="E324">
            <v>95.68</v>
          </cell>
        </row>
        <row r="325">
          <cell r="A325">
            <v>6759503</v>
          </cell>
          <cell r="B325" t="str">
            <v>WATER-MAINT SUPPLIES</v>
          </cell>
          <cell r="C325">
            <v>1896.55</v>
          </cell>
          <cell r="D325">
            <v>0</v>
          </cell>
          <cell r="E325">
            <v>1896.55</v>
          </cell>
        </row>
        <row r="326">
          <cell r="A326">
            <v>6759506</v>
          </cell>
          <cell r="B326" t="str">
            <v>WATER-MAINT REPAIRS</v>
          </cell>
          <cell r="C326">
            <v>3261.6</v>
          </cell>
          <cell r="D326">
            <v>0</v>
          </cell>
          <cell r="E326">
            <v>3261.6</v>
          </cell>
        </row>
        <row r="327">
          <cell r="A327">
            <v>6759507</v>
          </cell>
          <cell r="B327" t="str">
            <v>WATER-MAIN BREAKS</v>
          </cell>
          <cell r="C327">
            <v>426.69</v>
          </cell>
          <cell r="D327">
            <v>0</v>
          </cell>
          <cell r="E327">
            <v>426.69</v>
          </cell>
        </row>
        <row r="329">
          <cell r="A329" t="str">
            <v>401.1X</v>
          </cell>
          <cell r="B329" t="str">
            <v>MAINTENANCE-WATER PLANT</v>
          </cell>
          <cell r="C329">
            <v>5680.52</v>
          </cell>
          <cell r="D329">
            <v>0</v>
          </cell>
          <cell r="E329">
            <v>5680.52</v>
          </cell>
        </row>
        <row r="331">
          <cell r="A331">
            <v>6759080</v>
          </cell>
          <cell r="B331" t="str">
            <v>MAINT-DEFERRED CHARGES</v>
          </cell>
          <cell r="C331">
            <v>996</v>
          </cell>
          <cell r="D331">
            <v>0</v>
          </cell>
          <cell r="E331">
            <v>996</v>
          </cell>
        </row>
        <row r="332">
          <cell r="A332">
            <v>6759405</v>
          </cell>
          <cell r="B332" t="str">
            <v>COMMUNICATION EXPENSES</v>
          </cell>
          <cell r="C332">
            <v>175.89</v>
          </cell>
          <cell r="D332">
            <v>1384.91</v>
          </cell>
          <cell r="E332">
            <v>1560.8</v>
          </cell>
        </row>
        <row r="333">
          <cell r="A333">
            <v>6759412</v>
          </cell>
          <cell r="B333" t="str">
            <v>UNIFORMS</v>
          </cell>
          <cell r="C333">
            <v>533.95000000000005</v>
          </cell>
          <cell r="D333">
            <v>0</v>
          </cell>
          <cell r="E333">
            <v>533.95000000000005</v>
          </cell>
        </row>
        <row r="334">
          <cell r="A334">
            <v>6759430</v>
          </cell>
          <cell r="B334" t="str">
            <v>SALES/USE TAX EXPENSE</v>
          </cell>
          <cell r="C334">
            <v>48.26</v>
          </cell>
          <cell r="D334">
            <v>0</v>
          </cell>
          <cell r="E334">
            <v>48.26</v>
          </cell>
        </row>
        <row r="336">
          <cell r="A336" t="str">
            <v>401.1Z</v>
          </cell>
          <cell r="B336" t="str">
            <v>MAINTENANCE-WTR&amp;SWR PLANT</v>
          </cell>
          <cell r="C336">
            <v>1754.1</v>
          </cell>
          <cell r="D336">
            <v>1384.91</v>
          </cell>
          <cell r="E336">
            <v>3139.01</v>
          </cell>
        </row>
        <row r="339">
          <cell r="A339" t="str">
            <v>PERIOD ENDING: 12/31/03               12:29:11 22 DEC 2008 (NV.1CO.TB4LY) PAGE 7</v>
          </cell>
        </row>
        <row r="340">
          <cell r="A340" t="str">
            <v xml:space="preserve">COMPANY: C-005 APPLE CANYON UTILITY CO.                                         </v>
          </cell>
        </row>
        <row r="342">
          <cell r="A342" t="str">
            <v>DETAIL TB BY SUB</v>
          </cell>
        </row>
        <row r="344">
          <cell r="A344" t="str">
            <v xml:space="preserve">                  U T I L I T I E S ,  I N C O R P O R A T E D</v>
          </cell>
        </row>
        <row r="346">
          <cell r="A346" t="str">
            <v xml:space="preserve">                              DETAIL TRIAL BALANCE</v>
          </cell>
        </row>
        <row r="348">
          <cell r="A348" t="str">
            <v>ACCOUNT               DESCRIPTION                  BEG-BALANCE       CURRENT       END-BALANCE</v>
          </cell>
        </row>
        <row r="349">
          <cell r="A349" t="str">
            <v>-------               -----------                  -----------       -------       -----------</v>
          </cell>
        </row>
        <row r="350">
          <cell r="A350">
            <v>6205003</v>
          </cell>
          <cell r="B350" t="str">
            <v>OPERATORS EXPENSES</v>
          </cell>
          <cell r="C350">
            <v>0</v>
          </cell>
          <cell r="D350">
            <v>218.28</v>
          </cell>
          <cell r="E350">
            <v>218.28</v>
          </cell>
        </row>
        <row r="351">
          <cell r="A351">
            <v>6759017</v>
          </cell>
          <cell r="B351" t="str">
            <v>OPERATORS-CLEANING SUPPLIES</v>
          </cell>
          <cell r="C351">
            <v>160.94</v>
          </cell>
          <cell r="D351">
            <v>1.75</v>
          </cell>
          <cell r="E351">
            <v>162.69</v>
          </cell>
        </row>
        <row r="352">
          <cell r="A352">
            <v>6759018</v>
          </cell>
          <cell r="B352" t="str">
            <v>OPERATORS-OTHER OFFICE EXPENSE</v>
          </cell>
          <cell r="C352">
            <v>363.47</v>
          </cell>
          <cell r="D352">
            <v>97.17</v>
          </cell>
          <cell r="E352">
            <v>460.64</v>
          </cell>
        </row>
        <row r="353">
          <cell r="A353">
            <v>6759019</v>
          </cell>
          <cell r="B353" t="str">
            <v>OPERATORS-PUBLICATIONS/SUSCRIPTIONS</v>
          </cell>
          <cell r="C353">
            <v>0</v>
          </cell>
          <cell r="D353">
            <v>42.16</v>
          </cell>
          <cell r="E353">
            <v>42.16</v>
          </cell>
        </row>
        <row r="354">
          <cell r="A354">
            <v>6759410</v>
          </cell>
          <cell r="B354" t="str">
            <v>OPERATORS ED EXPENSES</v>
          </cell>
          <cell r="C354">
            <v>0</v>
          </cell>
          <cell r="D354">
            <v>32.549999999999997</v>
          </cell>
          <cell r="E354">
            <v>32.549999999999997</v>
          </cell>
        </row>
        <row r="355">
          <cell r="A355">
            <v>6759413</v>
          </cell>
          <cell r="B355" t="str">
            <v>OPERATORS-POSTAGE</v>
          </cell>
          <cell r="C355">
            <v>699.26</v>
          </cell>
          <cell r="D355">
            <v>67.73</v>
          </cell>
          <cell r="E355">
            <v>766.99</v>
          </cell>
        </row>
        <row r="356">
          <cell r="A356">
            <v>6759414</v>
          </cell>
          <cell r="B356" t="str">
            <v>OPERATORS-OFFICE SUPPLY STORES</v>
          </cell>
          <cell r="C356">
            <v>43.68</v>
          </cell>
          <cell r="D356">
            <v>15.71</v>
          </cell>
          <cell r="E356">
            <v>59.39</v>
          </cell>
        </row>
        <row r="357">
          <cell r="A357">
            <v>6759416</v>
          </cell>
          <cell r="B357" t="str">
            <v>OPERATORS-MEMBERSHIPS</v>
          </cell>
          <cell r="C357">
            <v>259.89999999999998</v>
          </cell>
          <cell r="D357">
            <v>288.68</v>
          </cell>
          <cell r="E357">
            <v>548.58000000000004</v>
          </cell>
        </row>
        <row r="359">
          <cell r="A359" t="str">
            <v>401.1ZZ</v>
          </cell>
          <cell r="B359" t="str">
            <v>OPERATORS EXPENSES</v>
          </cell>
          <cell r="C359">
            <v>1527.25</v>
          </cell>
          <cell r="D359">
            <v>764.03</v>
          </cell>
          <cell r="E359">
            <v>2291.2800000000002</v>
          </cell>
        </row>
        <row r="361">
          <cell r="A361">
            <v>6355010</v>
          </cell>
          <cell r="B361" t="str">
            <v>WATER TESTS</v>
          </cell>
          <cell r="C361">
            <v>5810.46</v>
          </cell>
          <cell r="D361">
            <v>0</v>
          </cell>
          <cell r="E361">
            <v>5810.46</v>
          </cell>
        </row>
        <row r="362">
          <cell r="A362">
            <v>6355030</v>
          </cell>
          <cell r="B362" t="str">
            <v>TESTING EQUIP &amp; CHEM</v>
          </cell>
          <cell r="C362">
            <v>132.80000000000001</v>
          </cell>
          <cell r="D362">
            <v>0</v>
          </cell>
          <cell r="E362">
            <v>132.80000000000001</v>
          </cell>
        </row>
        <row r="364">
          <cell r="A364" t="str">
            <v>401.2B</v>
          </cell>
          <cell r="B364" t="str">
            <v>MAINTENANCE-TESTING</v>
          </cell>
          <cell r="C364">
            <v>5943.26</v>
          </cell>
          <cell r="D364">
            <v>0</v>
          </cell>
          <cell r="E364">
            <v>5943.26</v>
          </cell>
        </row>
        <row r="366">
          <cell r="A366">
            <v>6501020</v>
          </cell>
          <cell r="B366" t="str">
            <v>GASOLINE</v>
          </cell>
          <cell r="C366">
            <v>73.61</v>
          </cell>
          <cell r="D366">
            <v>3017.97</v>
          </cell>
          <cell r="E366">
            <v>3091.58</v>
          </cell>
        </row>
        <row r="367">
          <cell r="A367">
            <v>6501030</v>
          </cell>
          <cell r="B367" t="str">
            <v>AUTO REPAIR &amp; TIRES</v>
          </cell>
          <cell r="C367">
            <v>238.36</v>
          </cell>
          <cell r="D367">
            <v>1162.33</v>
          </cell>
          <cell r="E367">
            <v>1400.69</v>
          </cell>
        </row>
        <row r="368">
          <cell r="A368">
            <v>6501040</v>
          </cell>
          <cell r="B368" t="str">
            <v>AUTO LICENSES</v>
          </cell>
          <cell r="C368">
            <v>0</v>
          </cell>
          <cell r="D368">
            <v>179.37</v>
          </cell>
          <cell r="E368">
            <v>179.37</v>
          </cell>
        </row>
        <row r="370">
          <cell r="A370" t="str">
            <v>401.2D</v>
          </cell>
          <cell r="B370" t="str">
            <v>TRANSPORTATION EXPENSE</v>
          </cell>
          <cell r="C370">
            <v>311.97000000000003</v>
          </cell>
          <cell r="D370">
            <v>4359.67</v>
          </cell>
          <cell r="E370">
            <v>4671.6400000000003</v>
          </cell>
        </row>
        <row r="372">
          <cell r="A372">
            <v>4032010</v>
          </cell>
          <cell r="B372" t="str">
            <v>DEPRECIATION-WATER PLANT</v>
          </cell>
          <cell r="C372">
            <v>23481.47</v>
          </cell>
          <cell r="D372">
            <v>82.31</v>
          </cell>
          <cell r="E372">
            <v>23563.78</v>
          </cell>
        </row>
        <row r="373">
          <cell r="A373">
            <v>4032090</v>
          </cell>
          <cell r="B373" t="str">
            <v>DEPRECIATION-10190</v>
          </cell>
          <cell r="C373">
            <v>0</v>
          </cell>
          <cell r="D373">
            <v>854.26</v>
          </cell>
          <cell r="E373">
            <v>854.26</v>
          </cell>
        </row>
        <row r="374">
          <cell r="A374">
            <v>4032091</v>
          </cell>
          <cell r="B374" t="str">
            <v>DEPRECIATION-10191</v>
          </cell>
          <cell r="C374">
            <v>0</v>
          </cell>
          <cell r="D374">
            <v>869.74</v>
          </cell>
          <cell r="E374">
            <v>869.74</v>
          </cell>
        </row>
        <row r="375">
          <cell r="A375">
            <v>4032092</v>
          </cell>
          <cell r="B375" t="str">
            <v>DEPRECIATION-10300</v>
          </cell>
          <cell r="C375">
            <v>0</v>
          </cell>
          <cell r="D375">
            <v>5576.25</v>
          </cell>
          <cell r="E375">
            <v>5576.25</v>
          </cell>
        </row>
        <row r="376">
          <cell r="A376">
            <v>4032093</v>
          </cell>
          <cell r="B376" t="str">
            <v>DEPRECIATION-10193</v>
          </cell>
          <cell r="C376">
            <v>0</v>
          </cell>
          <cell r="D376">
            <v>34.43</v>
          </cell>
          <cell r="E376">
            <v>34.43</v>
          </cell>
        </row>
        <row r="377">
          <cell r="A377">
            <v>4032098</v>
          </cell>
          <cell r="B377" t="str">
            <v>DEPRECIATION-COMPUTER</v>
          </cell>
          <cell r="C377">
            <v>0</v>
          </cell>
          <cell r="D377">
            <v>1504.74</v>
          </cell>
          <cell r="E377">
            <v>1504.74</v>
          </cell>
        </row>
        <row r="379">
          <cell r="A379">
            <v>403.2</v>
          </cell>
          <cell r="B379" t="str">
            <v>DEPRECIATION EXP-WATER</v>
          </cell>
          <cell r="C379">
            <v>23481.47</v>
          </cell>
          <cell r="D379">
            <v>8921.73</v>
          </cell>
          <cell r="E379">
            <v>32403.200000000001</v>
          </cell>
        </row>
        <row r="381">
          <cell r="A381">
            <v>4071000</v>
          </cell>
          <cell r="B381" t="str">
            <v>AMORT EXP-CIA-WATER</v>
          </cell>
          <cell r="C381">
            <v>-10333.799999999999</v>
          </cell>
          <cell r="D381">
            <v>0</v>
          </cell>
          <cell r="E381">
            <v>-10333.799999999999</v>
          </cell>
        </row>
        <row r="383">
          <cell r="A383">
            <v>407.6</v>
          </cell>
          <cell r="B383" t="str">
            <v>AMORT EXP-CIA-WATER</v>
          </cell>
          <cell r="C383">
            <v>-10333.799999999999</v>
          </cell>
          <cell r="D383">
            <v>0</v>
          </cell>
          <cell r="E383">
            <v>-10333.799999999999</v>
          </cell>
        </row>
        <row r="385">
          <cell r="A385">
            <v>4081201</v>
          </cell>
          <cell r="B385" t="str">
            <v>FICA EXPENSE</v>
          </cell>
          <cell r="C385">
            <v>0</v>
          </cell>
          <cell r="D385">
            <v>5077.18</v>
          </cell>
          <cell r="E385">
            <v>5077.18</v>
          </cell>
        </row>
        <row r="386">
          <cell r="A386">
            <v>4091050</v>
          </cell>
          <cell r="B386" t="str">
            <v>FED UNEMPLOYMENT TAX</v>
          </cell>
          <cell r="C386">
            <v>0</v>
          </cell>
          <cell r="D386">
            <v>98.69</v>
          </cell>
          <cell r="E386">
            <v>98.69</v>
          </cell>
        </row>
        <row r="387">
          <cell r="A387">
            <v>4091060</v>
          </cell>
          <cell r="B387" t="str">
            <v>ST UNEMPLOYMENT TAX</v>
          </cell>
          <cell r="C387">
            <v>0</v>
          </cell>
          <cell r="D387">
            <v>198.29</v>
          </cell>
          <cell r="E387">
            <v>198.29</v>
          </cell>
        </row>
        <row r="389">
          <cell r="A389">
            <v>408.2</v>
          </cell>
          <cell r="B389" t="str">
            <v>PAYROLL TAXES</v>
          </cell>
          <cell r="C389">
            <v>0</v>
          </cell>
          <cell r="D389">
            <v>5374.16</v>
          </cell>
          <cell r="E389">
            <v>5374.16</v>
          </cell>
        </row>
        <row r="391">
          <cell r="A391">
            <v>4081004</v>
          </cell>
          <cell r="B391" t="str">
            <v>UTIL OR COMMISSION TAX</v>
          </cell>
          <cell r="C391">
            <v>245</v>
          </cell>
          <cell r="D391">
            <v>0</v>
          </cell>
          <cell r="E391">
            <v>245</v>
          </cell>
        </row>
        <row r="392">
          <cell r="A392">
            <v>4081121</v>
          </cell>
          <cell r="B392" t="str">
            <v>REAL ESTATE TAX</v>
          </cell>
          <cell r="C392">
            <v>1649.18</v>
          </cell>
          <cell r="D392">
            <v>746.31</v>
          </cell>
          <cell r="E392">
            <v>2395.4899999999998</v>
          </cell>
        </row>
        <row r="393">
          <cell r="A393">
            <v>4081122</v>
          </cell>
          <cell r="B393" t="str">
            <v>PERS PROP &amp; ICT TAX</v>
          </cell>
          <cell r="C393">
            <v>5513</v>
          </cell>
          <cell r="D393">
            <v>0</v>
          </cell>
          <cell r="E393">
            <v>5513</v>
          </cell>
        </row>
        <row r="394">
          <cell r="A394">
            <v>4081303</v>
          </cell>
          <cell r="B394" t="str">
            <v>FRANCHISE TAX</v>
          </cell>
          <cell r="C394">
            <v>475</v>
          </cell>
          <cell r="D394">
            <v>1.26</v>
          </cell>
          <cell r="E394">
            <v>476.26</v>
          </cell>
        </row>
        <row r="396">
          <cell r="A396">
            <v>408.3</v>
          </cell>
          <cell r="B396" t="str">
            <v>OTHER TAXES</v>
          </cell>
          <cell r="C396">
            <v>7882.18</v>
          </cell>
          <cell r="D396">
            <v>747.57</v>
          </cell>
          <cell r="E396">
            <v>8629.75</v>
          </cell>
        </row>
        <row r="398">
          <cell r="A398">
            <v>4091000</v>
          </cell>
          <cell r="B398" t="str">
            <v>INCOME TAXES-FEDERAL</v>
          </cell>
          <cell r="C398">
            <v>-2558</v>
          </cell>
          <cell r="D398">
            <v>0</v>
          </cell>
          <cell r="E398">
            <v>-2558</v>
          </cell>
        </row>
        <row r="400">
          <cell r="A400" t="str">
            <v>PERIOD ENDING: 12/31/03               12:29:11 22 DEC 2008 (NV.1CO.TB4LY) PAGE 8</v>
          </cell>
        </row>
        <row r="401">
          <cell r="A401" t="str">
            <v xml:space="preserve">COMPANY: C-005 APPLE CANYON UTILITY CO.                                         </v>
          </cell>
        </row>
        <row r="403">
          <cell r="A403" t="str">
            <v>DETAIL TB BY SUB</v>
          </cell>
        </row>
        <row r="405">
          <cell r="A405" t="str">
            <v xml:space="preserve">                  U T I L I T I E S ,  I N C O R P O R A T E D</v>
          </cell>
        </row>
        <row r="407">
          <cell r="A407" t="str">
            <v xml:space="preserve">                              DETAIL TRIAL BALANCE</v>
          </cell>
        </row>
        <row r="409">
          <cell r="A409" t="str">
            <v>ACCOUNT               DESCRIPTION                  BEG-BALANCE       CURRENT       END-BALANCE</v>
          </cell>
        </row>
        <row r="410">
          <cell r="A410" t="str">
            <v>-------               -----------                  -----------       -------       -----------</v>
          </cell>
        </row>
        <row r="412">
          <cell r="A412">
            <v>409.1</v>
          </cell>
          <cell r="B412" t="str">
            <v>INCOME TAXES-FEDERAL</v>
          </cell>
          <cell r="C412">
            <v>-2558</v>
          </cell>
          <cell r="D412">
            <v>0</v>
          </cell>
          <cell r="E412">
            <v>-2558</v>
          </cell>
        </row>
        <row r="414">
          <cell r="A414">
            <v>4091100</v>
          </cell>
          <cell r="B414" t="str">
            <v>INCOME TAXES-STATE</v>
          </cell>
          <cell r="C414">
            <v>-592</v>
          </cell>
          <cell r="D414">
            <v>0</v>
          </cell>
          <cell r="E414">
            <v>-592</v>
          </cell>
        </row>
        <row r="416">
          <cell r="A416">
            <v>409.2</v>
          </cell>
          <cell r="B416" t="str">
            <v>INCOME TAXES-STATE</v>
          </cell>
          <cell r="C416">
            <v>-592</v>
          </cell>
          <cell r="D416">
            <v>0</v>
          </cell>
          <cell r="E416">
            <v>-592</v>
          </cell>
        </row>
        <row r="418">
          <cell r="A418">
            <v>4101100</v>
          </cell>
          <cell r="B418" t="str">
            <v>DEF INCOME TAXES-STATE</v>
          </cell>
          <cell r="C418">
            <v>-650</v>
          </cell>
          <cell r="D418">
            <v>0</v>
          </cell>
          <cell r="E418">
            <v>-650</v>
          </cell>
        </row>
        <row r="420">
          <cell r="A420">
            <v>410.2</v>
          </cell>
          <cell r="B420" t="str">
            <v>DEFERRED INCOME TAXES-ST</v>
          </cell>
          <cell r="C420">
            <v>-650</v>
          </cell>
          <cell r="D420">
            <v>0</v>
          </cell>
          <cell r="E420">
            <v>-650</v>
          </cell>
        </row>
        <row r="422">
          <cell r="A422">
            <v>4122000</v>
          </cell>
          <cell r="B422" t="str">
            <v>AMORT OF INVEST TAX CREDIT</v>
          </cell>
          <cell r="C422">
            <v>-54</v>
          </cell>
          <cell r="D422">
            <v>0</v>
          </cell>
          <cell r="E422">
            <v>-54</v>
          </cell>
        </row>
        <row r="424">
          <cell r="A424">
            <v>412.1</v>
          </cell>
          <cell r="B424" t="str">
            <v>-AMORT OF INVEST TAX</v>
          </cell>
          <cell r="C424">
            <v>-54</v>
          </cell>
          <cell r="D424">
            <v>0</v>
          </cell>
          <cell r="E424">
            <v>-54</v>
          </cell>
        </row>
        <row r="426">
          <cell r="A426">
            <v>4141040</v>
          </cell>
          <cell r="B426" t="str">
            <v>SALE OF EQUIPMENT</v>
          </cell>
          <cell r="C426">
            <v>0</v>
          </cell>
          <cell r="D426">
            <v>-684.78</v>
          </cell>
          <cell r="E426">
            <v>-684.78</v>
          </cell>
        </row>
        <row r="428">
          <cell r="A428">
            <v>413.1</v>
          </cell>
          <cell r="B428" t="str">
            <v>RENTAL &amp; OTHER INCOME</v>
          </cell>
          <cell r="C428">
            <v>0</v>
          </cell>
          <cell r="D428">
            <v>-684.78</v>
          </cell>
          <cell r="E428">
            <v>-684.78</v>
          </cell>
        </row>
        <row r="430">
          <cell r="A430">
            <v>4101000</v>
          </cell>
          <cell r="B430" t="str">
            <v>DEF INCOME TAX-FEDERAL</v>
          </cell>
          <cell r="C430">
            <v>16832</v>
          </cell>
          <cell r="D430">
            <v>0</v>
          </cell>
          <cell r="E430">
            <v>16832</v>
          </cell>
        </row>
        <row r="432">
          <cell r="A432">
            <v>419.1</v>
          </cell>
          <cell r="B432" t="str">
            <v>DEFERRED INCOME TAXES-FED</v>
          </cell>
          <cell r="C432">
            <v>16832</v>
          </cell>
          <cell r="D432">
            <v>0</v>
          </cell>
          <cell r="E432">
            <v>16832</v>
          </cell>
        </row>
        <row r="434">
          <cell r="A434">
            <v>4192000</v>
          </cell>
          <cell r="B434" t="str">
            <v>INTEREST EXPENSE-INTER-CO</v>
          </cell>
          <cell r="C434">
            <v>25453</v>
          </cell>
          <cell r="D434">
            <v>4051.65</v>
          </cell>
          <cell r="E434">
            <v>29504.65</v>
          </cell>
        </row>
        <row r="436">
          <cell r="A436">
            <v>419.2</v>
          </cell>
          <cell r="B436" t="str">
            <v>INTEREST EXPENSE-INTERCO</v>
          </cell>
          <cell r="C436">
            <v>25453</v>
          </cell>
          <cell r="D436">
            <v>4051.65</v>
          </cell>
          <cell r="E436">
            <v>29504.65</v>
          </cell>
        </row>
        <row r="438">
          <cell r="A438">
            <v>4261000</v>
          </cell>
          <cell r="B438" t="str">
            <v>MISCELLANEOUS INCOME</v>
          </cell>
          <cell r="C438">
            <v>0</v>
          </cell>
          <cell r="D438">
            <v>-100.94</v>
          </cell>
          <cell r="E438">
            <v>-100.94</v>
          </cell>
        </row>
        <row r="440">
          <cell r="A440">
            <v>426.1</v>
          </cell>
          <cell r="B440" t="str">
            <v>MISCELLANEOUS INCOME</v>
          </cell>
          <cell r="C440">
            <v>0</v>
          </cell>
          <cell r="D440">
            <v>-100.94</v>
          </cell>
          <cell r="E440">
            <v>-100.94</v>
          </cell>
        </row>
        <row r="442">
          <cell r="A442">
            <v>4272090</v>
          </cell>
          <cell r="B442" t="str">
            <v>S/T INT EXP OTHER</v>
          </cell>
          <cell r="C442">
            <v>0</v>
          </cell>
          <cell r="D442">
            <v>-253.1</v>
          </cell>
          <cell r="E442">
            <v>-253.1</v>
          </cell>
        </row>
        <row r="444">
          <cell r="A444">
            <v>427.2</v>
          </cell>
          <cell r="B444" t="str">
            <v>SHORT TERM INTEREST EXP</v>
          </cell>
          <cell r="C444">
            <v>0</v>
          </cell>
          <cell r="D444">
            <v>-253.1</v>
          </cell>
          <cell r="E444">
            <v>-253.1</v>
          </cell>
        </row>
        <row r="445">
          <cell r="C445" t="str">
            <v>---------------</v>
          </cell>
          <cell r="D445" t="str">
            <v>---------------</v>
          </cell>
          <cell r="E445" t="str">
            <v>---------------</v>
          </cell>
        </row>
        <row r="446">
          <cell r="B446" t="str">
            <v>TOTAL INCOME STATEMENT</v>
          </cell>
          <cell r="C446">
            <v>-163056.43</v>
          </cell>
          <cell r="D446">
            <v>122857.8</v>
          </cell>
          <cell r="E446">
            <v>-40198.629999999997</v>
          </cell>
        </row>
        <row r="449">
          <cell r="B449" t="str">
            <v>TOTAL BALANCE SHEET</v>
          </cell>
          <cell r="C449">
            <v>163056.43</v>
          </cell>
          <cell r="D449">
            <v>-163056.43</v>
          </cell>
          <cell r="E449">
            <v>0</v>
          </cell>
        </row>
        <row r="450">
          <cell r="B450" t="str">
            <v>TOTAL INCOME STATEMENT</v>
          </cell>
          <cell r="C450">
            <v>-163056.43</v>
          </cell>
          <cell r="D450">
            <v>122857.8</v>
          </cell>
          <cell r="E450">
            <v>-40198.629999999997</v>
          </cell>
        </row>
        <row r="452">
          <cell r="A452" t="str">
            <v>Press RETURN to continue......</v>
          </cell>
        </row>
      </sheetData>
      <sheetData sheetId="43">
        <row r="1">
          <cell r="A1" t="str">
            <v xml:space="preserve">Apple Canyon </v>
          </cell>
        </row>
        <row r="2">
          <cell r="A2" t="str">
            <v>Trail Balance - 04</v>
          </cell>
        </row>
        <row r="4">
          <cell r="A4" t="str">
            <v>PERIOD ENDING: 12/31/04               12:29:09 22 DEC 2008 (NV.1CO.TB3LY)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178352.57</v>
          </cell>
          <cell r="D21">
            <v>0</v>
          </cell>
          <cell r="E21">
            <v>178352.57</v>
          </cell>
        </row>
        <row r="22">
          <cell r="A22">
            <v>3113025</v>
          </cell>
          <cell r="B22" t="str">
            <v>ELECTRIC PUMP EQUIP</v>
          </cell>
          <cell r="C22">
            <v>88792.24</v>
          </cell>
          <cell r="D22">
            <v>0</v>
          </cell>
          <cell r="E22">
            <v>88792.24</v>
          </cell>
        </row>
        <row r="23">
          <cell r="A23">
            <v>3204032</v>
          </cell>
          <cell r="B23" t="str">
            <v>WATER TREATMENT EQPT</v>
          </cell>
          <cell r="C23">
            <v>8944.14</v>
          </cell>
          <cell r="D23">
            <v>0</v>
          </cell>
          <cell r="E23">
            <v>8944.14</v>
          </cell>
        </row>
        <row r="24">
          <cell r="A24">
            <v>3305042</v>
          </cell>
          <cell r="B24" t="str">
            <v>DIST RESV &amp; STNDPIPES</v>
          </cell>
          <cell r="C24">
            <v>133435.60999999999</v>
          </cell>
          <cell r="D24">
            <v>0</v>
          </cell>
          <cell r="E24">
            <v>133435.60999999999</v>
          </cell>
        </row>
        <row r="25">
          <cell r="A25">
            <v>3315043</v>
          </cell>
          <cell r="B25" t="str">
            <v>TRANS &amp; DISTR MAINS</v>
          </cell>
          <cell r="C25">
            <v>1222911.82</v>
          </cell>
          <cell r="D25">
            <v>0</v>
          </cell>
          <cell r="E25">
            <v>1222911.82</v>
          </cell>
        </row>
        <row r="26">
          <cell r="A26">
            <v>3335045</v>
          </cell>
          <cell r="B26" t="str">
            <v>SERVICE LINES</v>
          </cell>
          <cell r="C26">
            <v>360718.07</v>
          </cell>
          <cell r="D26">
            <v>0</v>
          </cell>
          <cell r="E26">
            <v>360718.07</v>
          </cell>
        </row>
        <row r="27">
          <cell r="A27">
            <v>3345046</v>
          </cell>
          <cell r="B27" t="str">
            <v>METERS</v>
          </cell>
          <cell r="C27">
            <v>32528.15</v>
          </cell>
          <cell r="D27">
            <v>0</v>
          </cell>
          <cell r="E27">
            <v>32528.15</v>
          </cell>
        </row>
        <row r="28">
          <cell r="A28">
            <v>3345047</v>
          </cell>
          <cell r="B28" t="str">
            <v>METER INSTALLATIONS</v>
          </cell>
          <cell r="C28">
            <v>14847.24</v>
          </cell>
          <cell r="D28">
            <v>0</v>
          </cell>
          <cell r="E28">
            <v>14847.24</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3466094</v>
          </cell>
          <cell r="B31" t="str">
            <v>TOOLS SHOP &amp; MISC EQPT</v>
          </cell>
          <cell r="C31">
            <v>9068.9599999999991</v>
          </cell>
          <cell r="D31">
            <v>0</v>
          </cell>
          <cell r="E31">
            <v>9068.9599999999991</v>
          </cell>
        </row>
        <row r="32">
          <cell r="A32">
            <v>3466097</v>
          </cell>
          <cell r="B32" t="str">
            <v>COMMUNICATION EQPT</v>
          </cell>
          <cell r="C32">
            <v>1776.26</v>
          </cell>
          <cell r="D32">
            <v>0</v>
          </cell>
          <cell r="E32">
            <v>1776.26</v>
          </cell>
        </row>
        <row r="34">
          <cell r="A34">
            <v>101.1</v>
          </cell>
          <cell r="B34" t="str">
            <v>WTR UTILITY PLANT IN SERVICE</v>
          </cell>
          <cell r="C34">
            <v>2200899.06</v>
          </cell>
          <cell r="D34">
            <v>0</v>
          </cell>
          <cell r="E34">
            <v>2200899.06</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1083010</v>
          </cell>
          <cell r="B40" t="str">
            <v>ACCUM DEPR-WATER PLANT</v>
          </cell>
          <cell r="C40">
            <v>-513688.43</v>
          </cell>
          <cell r="D40">
            <v>0</v>
          </cell>
          <cell r="E40">
            <v>-513688.43</v>
          </cell>
        </row>
        <row r="42">
          <cell r="A42">
            <v>108.3</v>
          </cell>
          <cell r="B42" t="str">
            <v>ACCUM DEPR WATER PLANT</v>
          </cell>
          <cell r="C42">
            <v>-513688.43</v>
          </cell>
          <cell r="D42">
            <v>0</v>
          </cell>
          <cell r="E42">
            <v>-513688.43</v>
          </cell>
        </row>
        <row r="44">
          <cell r="A44">
            <v>1411000</v>
          </cell>
          <cell r="B44" t="str">
            <v>A/R-CUSTOMER</v>
          </cell>
          <cell r="C44">
            <v>43895.72</v>
          </cell>
          <cell r="D44">
            <v>0</v>
          </cell>
          <cell r="E44">
            <v>43895.72</v>
          </cell>
        </row>
        <row r="45">
          <cell r="A45">
            <v>1411002</v>
          </cell>
          <cell r="B45" t="str">
            <v>A/R-CUSTOMER ACCRUAL</v>
          </cell>
          <cell r="C45">
            <v>30369</v>
          </cell>
          <cell r="D45">
            <v>0</v>
          </cell>
          <cell r="E45">
            <v>30369</v>
          </cell>
        </row>
        <row r="47">
          <cell r="A47">
            <v>141.1</v>
          </cell>
          <cell r="B47" t="str">
            <v>ACCOUNTS RECEIVABLE CUSTOMER</v>
          </cell>
          <cell r="C47">
            <v>74264.72</v>
          </cell>
          <cell r="D47">
            <v>0</v>
          </cell>
          <cell r="E47">
            <v>74264.72</v>
          </cell>
        </row>
        <row r="49">
          <cell r="A49">
            <v>1431000</v>
          </cell>
          <cell r="B49" t="str">
            <v>ACCUM PROV UNCOLLECT ACCTS</v>
          </cell>
          <cell r="C49">
            <v>-22319.25</v>
          </cell>
          <cell r="D49">
            <v>0</v>
          </cell>
          <cell r="E49">
            <v>-22319.25</v>
          </cell>
        </row>
        <row r="51">
          <cell r="A51">
            <v>143.1</v>
          </cell>
          <cell r="B51" t="str">
            <v>ACCUM PROV UNCOLL AC</v>
          </cell>
          <cell r="C51">
            <v>-22319.25</v>
          </cell>
          <cell r="D51">
            <v>0</v>
          </cell>
          <cell r="E51">
            <v>-22319.25</v>
          </cell>
        </row>
        <row r="53">
          <cell r="A53">
            <v>1512000</v>
          </cell>
          <cell r="B53" t="str">
            <v>INVENTORY</v>
          </cell>
          <cell r="C53">
            <v>3037.98</v>
          </cell>
          <cell r="D53">
            <v>0</v>
          </cell>
          <cell r="E53">
            <v>3037.98</v>
          </cell>
        </row>
        <row r="55">
          <cell r="A55">
            <v>151.19999999999999</v>
          </cell>
          <cell r="B55" t="str">
            <v>INVENTORY</v>
          </cell>
          <cell r="C55">
            <v>3037.98</v>
          </cell>
          <cell r="D55">
            <v>0</v>
          </cell>
          <cell r="E55">
            <v>3037.98</v>
          </cell>
        </row>
        <row r="57">
          <cell r="A57">
            <v>1863013</v>
          </cell>
          <cell r="B57" t="str">
            <v>RATE CASE EXPENSE--3</v>
          </cell>
          <cell r="C57">
            <v>7131.76</v>
          </cell>
          <cell r="D57">
            <v>0</v>
          </cell>
          <cell r="E57">
            <v>7131.76</v>
          </cell>
        </row>
        <row r="58">
          <cell r="A58">
            <v>1863063</v>
          </cell>
          <cell r="B58" t="str">
            <v>RATE CASE EXP AMORT--3</v>
          </cell>
          <cell r="C58">
            <v>-1309</v>
          </cell>
          <cell r="D58">
            <v>0</v>
          </cell>
          <cell r="E58">
            <v>-1309</v>
          </cell>
        </row>
        <row r="60">
          <cell r="A60">
            <v>186.1</v>
          </cell>
          <cell r="B60" t="str">
            <v>REGULATORY EXP BEING AMORT</v>
          </cell>
          <cell r="C60">
            <v>5822.76</v>
          </cell>
          <cell r="D60">
            <v>0</v>
          </cell>
          <cell r="E60">
            <v>5822.76</v>
          </cell>
        </row>
        <row r="62">
          <cell r="A62">
            <v>1901011</v>
          </cell>
          <cell r="B62" t="str">
            <v>DEF FED TAX - CIAC PRE 1987</v>
          </cell>
          <cell r="C62">
            <v>5297</v>
          </cell>
          <cell r="D62">
            <v>0</v>
          </cell>
          <cell r="E62">
            <v>5297</v>
          </cell>
        </row>
        <row r="64">
          <cell r="A64" t="str">
            <v>PERIOD ENDING: 12/31/04               12:29:09 22 DEC 2008 (NV.1CO.TB3LY)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1901012</v>
          </cell>
          <cell r="B75" t="str">
            <v>DEF FED TAX-TAP FEE POST 2000</v>
          </cell>
          <cell r="C75">
            <v>16891</v>
          </cell>
          <cell r="D75">
            <v>0</v>
          </cell>
          <cell r="E75">
            <v>16891</v>
          </cell>
        </row>
        <row r="76">
          <cell r="A76">
            <v>1901020</v>
          </cell>
          <cell r="B76" t="str">
            <v>DEF FED TAX - RATE CASE</v>
          </cell>
          <cell r="C76">
            <v>-1836</v>
          </cell>
          <cell r="D76">
            <v>0</v>
          </cell>
          <cell r="E76">
            <v>-1836</v>
          </cell>
        </row>
        <row r="77">
          <cell r="A77">
            <v>1901021</v>
          </cell>
          <cell r="B77" t="str">
            <v>DEF FED TAX - DEF MAINT</v>
          </cell>
          <cell r="C77">
            <v>1</v>
          </cell>
          <cell r="D77">
            <v>0</v>
          </cell>
          <cell r="E77">
            <v>1</v>
          </cell>
        </row>
        <row r="78">
          <cell r="A78">
            <v>1901024</v>
          </cell>
          <cell r="B78" t="str">
            <v>DEF FED TAX - ORGN EXP</v>
          </cell>
          <cell r="C78">
            <v>-176</v>
          </cell>
          <cell r="D78">
            <v>0</v>
          </cell>
          <cell r="E78">
            <v>-176</v>
          </cell>
        </row>
        <row r="79">
          <cell r="A79">
            <v>1901025</v>
          </cell>
          <cell r="B79" t="str">
            <v>DEF FED TAX - BAD DEBTS '86</v>
          </cell>
          <cell r="C79">
            <v>11910</v>
          </cell>
          <cell r="D79">
            <v>0</v>
          </cell>
          <cell r="E79">
            <v>11910</v>
          </cell>
        </row>
        <row r="80">
          <cell r="A80">
            <v>1901026</v>
          </cell>
          <cell r="B80" t="str">
            <v>DEF FED TAX - BAD DEBTS CURRENT</v>
          </cell>
          <cell r="C80">
            <v>-6033</v>
          </cell>
          <cell r="D80">
            <v>0</v>
          </cell>
          <cell r="E80">
            <v>-6033</v>
          </cell>
        </row>
        <row r="81">
          <cell r="A81">
            <v>1901031</v>
          </cell>
          <cell r="B81" t="str">
            <v>DEF FED TAX - DEPRECIATION</v>
          </cell>
          <cell r="C81">
            <v>-122901</v>
          </cell>
          <cell r="D81">
            <v>0</v>
          </cell>
          <cell r="E81">
            <v>-122901</v>
          </cell>
        </row>
        <row r="83">
          <cell r="A83">
            <v>190.1</v>
          </cell>
          <cell r="B83" t="str">
            <v>ACCUM DEFERRED FIT</v>
          </cell>
          <cell r="C83">
            <v>-96847</v>
          </cell>
          <cell r="D83">
            <v>0</v>
          </cell>
          <cell r="E83">
            <v>-96847</v>
          </cell>
        </row>
        <row r="85">
          <cell r="A85">
            <v>1902011</v>
          </cell>
          <cell r="B85" t="str">
            <v>DEF ST TAX - CIAC PRE 1987</v>
          </cell>
          <cell r="C85">
            <v>833</v>
          </cell>
          <cell r="D85">
            <v>0</v>
          </cell>
          <cell r="E85">
            <v>833</v>
          </cell>
        </row>
        <row r="86">
          <cell r="A86">
            <v>1902012</v>
          </cell>
          <cell r="B86" t="str">
            <v>DEF ST TAX-TAP FEE POST 2000</v>
          </cell>
          <cell r="C86">
            <v>3912</v>
          </cell>
          <cell r="D86">
            <v>0</v>
          </cell>
          <cell r="E86">
            <v>3912</v>
          </cell>
        </row>
        <row r="87">
          <cell r="A87">
            <v>1902020</v>
          </cell>
          <cell r="B87" t="str">
            <v>DEF ST TAX - RATE CASE</v>
          </cell>
          <cell r="C87">
            <v>-424</v>
          </cell>
          <cell r="D87">
            <v>0</v>
          </cell>
          <cell r="E87">
            <v>-424</v>
          </cell>
        </row>
        <row r="88">
          <cell r="A88">
            <v>1902021</v>
          </cell>
          <cell r="B88" t="str">
            <v>DEF ST TAX - DEF MAINT</v>
          </cell>
          <cell r="C88">
            <v>2</v>
          </cell>
          <cell r="D88">
            <v>0</v>
          </cell>
          <cell r="E88">
            <v>2</v>
          </cell>
        </row>
        <row r="90">
          <cell r="A90">
            <v>190.2</v>
          </cell>
          <cell r="B90" t="str">
            <v>ACCUM DEFERRED SIT</v>
          </cell>
          <cell r="C90">
            <v>4323</v>
          </cell>
          <cell r="D90">
            <v>0</v>
          </cell>
          <cell r="E90">
            <v>4323</v>
          </cell>
        </row>
        <row r="92">
          <cell r="A92">
            <v>2021010</v>
          </cell>
          <cell r="B92" t="str">
            <v>COMMON STOCK</v>
          </cell>
          <cell r="C92">
            <v>-450000</v>
          </cell>
          <cell r="D92">
            <v>0</v>
          </cell>
          <cell r="E92">
            <v>-450000</v>
          </cell>
        </row>
        <row r="94">
          <cell r="A94">
            <v>202.1</v>
          </cell>
          <cell r="B94" t="str">
            <v>-COMMON STOCK &amp; CS SUBS</v>
          </cell>
          <cell r="C94">
            <v>-450000</v>
          </cell>
          <cell r="D94">
            <v>0</v>
          </cell>
          <cell r="E94">
            <v>-450000</v>
          </cell>
        </row>
        <row r="96">
          <cell r="A96">
            <v>2112000</v>
          </cell>
          <cell r="B96" t="str">
            <v>MISC PAID-IN CAPITAL</v>
          </cell>
          <cell r="C96">
            <v>-216814.97</v>
          </cell>
          <cell r="D96">
            <v>0</v>
          </cell>
          <cell r="E96">
            <v>-216814.97</v>
          </cell>
        </row>
        <row r="98">
          <cell r="A98">
            <v>211.2</v>
          </cell>
          <cell r="B98" t="str">
            <v>MISC PAID IN CAPITAL</v>
          </cell>
          <cell r="C98">
            <v>-216814.97</v>
          </cell>
          <cell r="D98">
            <v>0</v>
          </cell>
          <cell r="E98">
            <v>-216814.97</v>
          </cell>
        </row>
        <row r="100">
          <cell r="A100">
            <v>2151000</v>
          </cell>
          <cell r="B100" t="str">
            <v>RETAINED EARN-PRIOR YEARS</v>
          </cell>
          <cell r="C100">
            <v>-256789.11</v>
          </cell>
          <cell r="D100">
            <v>-43569.34</v>
          </cell>
          <cell r="E100">
            <v>-300358.45</v>
          </cell>
        </row>
        <row r="102">
          <cell r="A102">
            <v>215.1</v>
          </cell>
          <cell r="B102" t="str">
            <v>RETAINED EARNINGS PRIOR</v>
          </cell>
          <cell r="C102">
            <v>-256789.11</v>
          </cell>
          <cell r="D102">
            <v>-43569.34</v>
          </cell>
          <cell r="E102">
            <v>-300358.45</v>
          </cell>
        </row>
        <row r="104">
          <cell r="A104">
            <v>2334002</v>
          </cell>
          <cell r="B104" t="str">
            <v>A/P WATER SERVICE CORP</v>
          </cell>
          <cell r="C104">
            <v>-1581735.98</v>
          </cell>
          <cell r="D104">
            <v>-14998</v>
          </cell>
          <cell r="E104">
            <v>-1596733.98</v>
          </cell>
        </row>
        <row r="105">
          <cell r="A105">
            <v>2334003</v>
          </cell>
          <cell r="B105" t="str">
            <v>A/P WATER SERVICE DISB</v>
          </cell>
          <cell r="C105">
            <v>2555663.4500000002</v>
          </cell>
          <cell r="D105">
            <v>0</v>
          </cell>
          <cell r="E105">
            <v>2555663.4500000002</v>
          </cell>
        </row>
        <row r="107">
          <cell r="A107">
            <v>233.4</v>
          </cell>
          <cell r="B107" t="str">
            <v>ACCTS PAYABLE ASSOC COS</v>
          </cell>
          <cell r="C107">
            <v>973927.47</v>
          </cell>
          <cell r="D107">
            <v>-14998</v>
          </cell>
          <cell r="E107">
            <v>958929.47</v>
          </cell>
        </row>
        <row r="109">
          <cell r="A109">
            <v>2361104</v>
          </cell>
          <cell r="B109" t="str">
            <v>ACCRUED UTIL OR COMM TAX</v>
          </cell>
          <cell r="C109">
            <v>-254</v>
          </cell>
          <cell r="D109">
            <v>0</v>
          </cell>
          <cell r="E109">
            <v>-254</v>
          </cell>
        </row>
        <row r="111">
          <cell r="A111">
            <v>236.1</v>
          </cell>
          <cell r="B111" t="str">
            <v>ACCRUED TAXES</v>
          </cell>
          <cell r="C111">
            <v>-254</v>
          </cell>
          <cell r="D111">
            <v>0</v>
          </cell>
          <cell r="E111">
            <v>-254</v>
          </cell>
        </row>
        <row r="113">
          <cell r="A113">
            <v>2413000</v>
          </cell>
          <cell r="B113" t="str">
            <v>ADVANCES FROM UTILITIES INC</v>
          </cell>
          <cell r="C113">
            <v>-643952.04</v>
          </cell>
          <cell r="D113">
            <v>-14502.25</v>
          </cell>
          <cell r="E113">
            <v>-658454.29</v>
          </cell>
        </row>
        <row r="115">
          <cell r="A115">
            <v>241.3</v>
          </cell>
          <cell r="B115" t="str">
            <v>ADVANCES FROM UI</v>
          </cell>
          <cell r="C115">
            <v>-643952.04</v>
          </cell>
          <cell r="D115">
            <v>-14502.25</v>
          </cell>
          <cell r="E115">
            <v>-658454.29</v>
          </cell>
        </row>
        <row r="117">
          <cell r="A117">
            <v>2525000</v>
          </cell>
          <cell r="B117" t="str">
            <v>ADV-IN-AID OF CONST-WATER</v>
          </cell>
          <cell r="C117">
            <v>-450000</v>
          </cell>
          <cell r="D117">
            <v>0</v>
          </cell>
          <cell r="E117">
            <v>-450000</v>
          </cell>
        </row>
        <row r="119">
          <cell r="A119">
            <v>252.1</v>
          </cell>
          <cell r="B119" t="str">
            <v>ADVANCES IN AID WATER</v>
          </cell>
          <cell r="C119">
            <v>-450000</v>
          </cell>
          <cell r="D119">
            <v>0</v>
          </cell>
          <cell r="E119">
            <v>-450000</v>
          </cell>
        </row>
        <row r="121">
          <cell r="A121">
            <v>2551000</v>
          </cell>
          <cell r="B121" t="str">
            <v>UNAMORT INVEST TAX CREDIT</v>
          </cell>
          <cell r="C121">
            <v>-2182</v>
          </cell>
          <cell r="D121">
            <v>0</v>
          </cell>
          <cell r="E121">
            <v>-2182</v>
          </cell>
        </row>
        <row r="123">
          <cell r="A123">
            <v>255.1</v>
          </cell>
          <cell r="B123" t="str">
            <v>UNAMORT INVEST TAX CREDIT</v>
          </cell>
          <cell r="C123">
            <v>-2182</v>
          </cell>
          <cell r="D123">
            <v>0</v>
          </cell>
          <cell r="E123">
            <v>-2182</v>
          </cell>
        </row>
        <row r="125">
          <cell r="A125" t="str">
            <v>PERIOD ENDING: 12/31/04               12:29:09 22 DEC 2008 (NV.1CO.TB3LY)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7">
          <cell r="A137">
            <v>2711000</v>
          </cell>
          <cell r="B137" t="str">
            <v>CIAC-WATER-UNDISTR.</v>
          </cell>
          <cell r="C137">
            <v>-658521.63</v>
          </cell>
          <cell r="D137">
            <v>0</v>
          </cell>
          <cell r="E137">
            <v>-658521.63</v>
          </cell>
        </row>
        <row r="138">
          <cell r="A138">
            <v>2711010</v>
          </cell>
          <cell r="B138" t="str">
            <v>CIAC-WATER-TAX</v>
          </cell>
          <cell r="C138">
            <v>-56000</v>
          </cell>
          <cell r="D138">
            <v>0</v>
          </cell>
          <cell r="E138">
            <v>-56000</v>
          </cell>
        </row>
        <row r="140">
          <cell r="A140">
            <v>271.10000000000002</v>
          </cell>
          <cell r="B140" t="str">
            <v>CONTRIBUTIONS IN AID WATER</v>
          </cell>
          <cell r="C140">
            <v>-714521.63</v>
          </cell>
          <cell r="D140">
            <v>0</v>
          </cell>
          <cell r="E140">
            <v>-714521.63</v>
          </cell>
        </row>
        <row r="142">
          <cell r="A142">
            <v>2722000</v>
          </cell>
          <cell r="B142" t="str">
            <v>ACC AMORT-CIA-WATER</v>
          </cell>
          <cell r="C142">
            <v>137628.62</v>
          </cell>
          <cell r="D142">
            <v>0</v>
          </cell>
          <cell r="E142">
            <v>137628.62</v>
          </cell>
        </row>
        <row r="144">
          <cell r="A144">
            <v>272.10000000000002</v>
          </cell>
          <cell r="B144" t="str">
            <v>ACCUM AMORT OF CIA WATER</v>
          </cell>
          <cell r="C144">
            <v>137628.62</v>
          </cell>
          <cell r="D144">
            <v>0</v>
          </cell>
          <cell r="E144">
            <v>137628.62</v>
          </cell>
        </row>
        <row r="145">
          <cell r="C145" t="str">
            <v>---------------</v>
          </cell>
          <cell r="D145" t="str">
            <v>---------------</v>
          </cell>
          <cell r="E145" t="str">
            <v>---------------</v>
          </cell>
        </row>
        <row r="146">
          <cell r="B146" t="str">
            <v>TOTAL BALANCE SHEET</v>
          </cell>
          <cell r="C146">
            <v>73069.59</v>
          </cell>
          <cell r="D146">
            <v>-73069.59</v>
          </cell>
          <cell r="E146">
            <v>0</v>
          </cell>
        </row>
        <row r="148">
          <cell r="A148" t="str">
            <v>PERIOD ENDING: 12/31/04               12:29:09 22 DEC 2008 (NV.1CO.TB3LY) PAGE 4</v>
          </cell>
        </row>
        <row r="149">
          <cell r="A149" t="str">
            <v xml:space="preserve">COMPANY: C-005 APPLE CANYON UTILITY CO.                                         </v>
          </cell>
        </row>
        <row r="151">
          <cell r="A151" t="str">
            <v>DETAIL TB BY SUB</v>
          </cell>
        </row>
        <row r="153">
          <cell r="A153" t="str">
            <v xml:space="preserve">                  U T I L I T I E S ,  I N C O R P O R A T E D</v>
          </cell>
        </row>
        <row r="155">
          <cell r="A155" t="str">
            <v xml:space="preserve">                              DETAIL TRIAL BALANCE</v>
          </cell>
        </row>
        <row r="157">
          <cell r="A157" t="str">
            <v>ACCOUNT               DESCRIPTION                  BEG-BALANCE       CURRENT       END-BALANCE</v>
          </cell>
        </row>
        <row r="158">
          <cell r="A158" t="str">
            <v>-------               -----------                  -----------       -------       -----------</v>
          </cell>
        </row>
        <row r="159">
          <cell r="A159">
            <v>4611020</v>
          </cell>
          <cell r="B159" t="str">
            <v>WATER REVENUE-METERED</v>
          </cell>
          <cell r="C159">
            <v>-253240.67</v>
          </cell>
          <cell r="D159">
            <v>0</v>
          </cell>
          <cell r="E159">
            <v>-253240.67</v>
          </cell>
        </row>
        <row r="160">
          <cell r="A160">
            <v>4611099</v>
          </cell>
          <cell r="B160" t="str">
            <v>WATER REVENUE ACCRUALS</v>
          </cell>
          <cell r="C160">
            <v>6185</v>
          </cell>
          <cell r="D160">
            <v>0</v>
          </cell>
          <cell r="E160">
            <v>6185</v>
          </cell>
        </row>
        <row r="161">
          <cell r="A161">
            <v>4612030</v>
          </cell>
          <cell r="B161" t="str">
            <v>WATER REVENUE-COMMERCIAL</v>
          </cell>
          <cell r="C161">
            <v>-6650.26</v>
          </cell>
          <cell r="D161">
            <v>0</v>
          </cell>
          <cell r="E161">
            <v>-6650.26</v>
          </cell>
        </row>
        <row r="163">
          <cell r="A163">
            <v>400.1</v>
          </cell>
          <cell r="B163" t="str">
            <v>WATER REVENUE</v>
          </cell>
          <cell r="C163">
            <v>-253705.93</v>
          </cell>
          <cell r="D163">
            <v>0</v>
          </cell>
          <cell r="E163">
            <v>-253705.93</v>
          </cell>
        </row>
        <row r="165">
          <cell r="A165">
            <v>4701000</v>
          </cell>
          <cell r="B165" t="str">
            <v>FORFEITED DISCOUNTS</v>
          </cell>
          <cell r="C165">
            <v>-1645.37</v>
          </cell>
          <cell r="D165">
            <v>0</v>
          </cell>
          <cell r="E165">
            <v>-1645.37</v>
          </cell>
        </row>
        <row r="167">
          <cell r="A167">
            <v>400.3</v>
          </cell>
          <cell r="B167" t="str">
            <v>FORFEITED DISCOUNTS</v>
          </cell>
          <cell r="C167">
            <v>-1645.37</v>
          </cell>
          <cell r="D167">
            <v>0</v>
          </cell>
          <cell r="E167">
            <v>-1645.37</v>
          </cell>
        </row>
        <row r="169">
          <cell r="A169">
            <v>4711000</v>
          </cell>
          <cell r="B169" t="str">
            <v>MISC SERVICE REVENUES</v>
          </cell>
          <cell r="C169">
            <v>-5389.87</v>
          </cell>
          <cell r="D169">
            <v>0</v>
          </cell>
          <cell r="E169">
            <v>-5389.87</v>
          </cell>
        </row>
        <row r="170">
          <cell r="A170">
            <v>4741001</v>
          </cell>
          <cell r="B170" t="str">
            <v>NEW CUSTOMER CHGE - WATER</v>
          </cell>
          <cell r="C170">
            <v>-780</v>
          </cell>
          <cell r="D170">
            <v>0</v>
          </cell>
          <cell r="E170">
            <v>-780</v>
          </cell>
        </row>
        <row r="171">
          <cell r="A171">
            <v>4741008</v>
          </cell>
          <cell r="B171" t="str">
            <v>NSF CHECK CHARGE</v>
          </cell>
          <cell r="C171">
            <v>-5</v>
          </cell>
          <cell r="D171">
            <v>0</v>
          </cell>
          <cell r="E171">
            <v>-5</v>
          </cell>
        </row>
        <row r="173">
          <cell r="A173">
            <v>400.4</v>
          </cell>
          <cell r="B173" t="str">
            <v>MISC. SERVICE REVENUES</v>
          </cell>
          <cell r="C173">
            <v>-6174.87</v>
          </cell>
          <cell r="D173">
            <v>0</v>
          </cell>
          <cell r="E173">
            <v>-6174.87</v>
          </cell>
        </row>
        <row r="175">
          <cell r="A175">
            <v>6151010</v>
          </cell>
          <cell r="B175" t="str">
            <v>ELEC PWR - WATER SYSTEM</v>
          </cell>
          <cell r="C175">
            <v>18713.5</v>
          </cell>
          <cell r="D175">
            <v>0</v>
          </cell>
          <cell r="E175">
            <v>18713.5</v>
          </cell>
        </row>
        <row r="177">
          <cell r="A177" t="str">
            <v>401.1E</v>
          </cell>
          <cell r="B177" t="str">
            <v>ELECTRIC POWER</v>
          </cell>
          <cell r="C177">
            <v>18713.5</v>
          </cell>
          <cell r="D177">
            <v>0</v>
          </cell>
          <cell r="E177">
            <v>18713.5</v>
          </cell>
        </row>
        <row r="179">
          <cell r="A179">
            <v>6181010</v>
          </cell>
          <cell r="B179" t="str">
            <v>CHLORINE</v>
          </cell>
          <cell r="C179">
            <v>5160.5</v>
          </cell>
          <cell r="D179">
            <v>0</v>
          </cell>
          <cell r="E179">
            <v>5160.5</v>
          </cell>
        </row>
        <row r="180">
          <cell r="A180">
            <v>6181050</v>
          </cell>
          <cell r="B180" t="str">
            <v>ODOR CONTROL CHEMICALS</v>
          </cell>
          <cell r="C180">
            <v>38.880000000000003</v>
          </cell>
          <cell r="D180">
            <v>0</v>
          </cell>
          <cell r="E180">
            <v>38.880000000000003</v>
          </cell>
        </row>
        <row r="181">
          <cell r="A181">
            <v>6181090</v>
          </cell>
          <cell r="B181" t="str">
            <v>OTHER CHEMICALS (TREATMENT)</v>
          </cell>
          <cell r="C181">
            <v>3039.05</v>
          </cell>
          <cell r="D181">
            <v>0</v>
          </cell>
          <cell r="E181">
            <v>3039.05</v>
          </cell>
        </row>
        <row r="183">
          <cell r="A183" t="str">
            <v>401.1F</v>
          </cell>
          <cell r="B183" t="str">
            <v>CHEMICALS</v>
          </cell>
          <cell r="C183">
            <v>8238.43</v>
          </cell>
          <cell r="D183">
            <v>0</v>
          </cell>
          <cell r="E183">
            <v>8238.43</v>
          </cell>
        </row>
        <row r="185">
          <cell r="A185">
            <v>6361000</v>
          </cell>
          <cell r="B185" t="str">
            <v>METER READING</v>
          </cell>
          <cell r="C185">
            <v>2387.14</v>
          </cell>
          <cell r="D185">
            <v>0</v>
          </cell>
          <cell r="E185">
            <v>2387.14</v>
          </cell>
        </row>
        <row r="187">
          <cell r="A187" t="str">
            <v>401.1G</v>
          </cell>
          <cell r="B187" t="str">
            <v>METER READING</v>
          </cell>
          <cell r="C187">
            <v>2387.14</v>
          </cell>
          <cell r="D187">
            <v>0</v>
          </cell>
          <cell r="E187">
            <v>2387.14</v>
          </cell>
        </row>
        <row r="189">
          <cell r="A189">
            <v>6019020</v>
          </cell>
          <cell r="B189" t="str">
            <v>SALARIES-CHGD TO PLT-WSC</v>
          </cell>
          <cell r="C189">
            <v>-8511</v>
          </cell>
          <cell r="D189">
            <v>0</v>
          </cell>
          <cell r="E189">
            <v>-8511</v>
          </cell>
        </row>
        <row r="190">
          <cell r="A190">
            <v>6019040</v>
          </cell>
          <cell r="B190" t="str">
            <v>SALARIES-OPS FIELD</v>
          </cell>
          <cell r="C190">
            <v>30132.75</v>
          </cell>
          <cell r="D190">
            <v>10044.25</v>
          </cell>
          <cell r="E190">
            <v>40177</v>
          </cell>
        </row>
        <row r="191">
          <cell r="A191">
            <v>6019045</v>
          </cell>
          <cell r="B191" t="str">
            <v>SALARIES-WTR SERV-COMPUTERS</v>
          </cell>
          <cell r="C191">
            <v>675</v>
          </cell>
          <cell r="D191">
            <v>225</v>
          </cell>
          <cell r="E191">
            <v>900</v>
          </cell>
        </row>
        <row r="192">
          <cell r="A192">
            <v>6019050</v>
          </cell>
          <cell r="B192" t="str">
            <v>SALARIES-OPS ADMIN</v>
          </cell>
          <cell r="C192">
            <v>11889.75</v>
          </cell>
          <cell r="D192">
            <v>3963.25</v>
          </cell>
          <cell r="E192">
            <v>15853</v>
          </cell>
        </row>
        <row r="193">
          <cell r="A193">
            <v>6019070</v>
          </cell>
          <cell r="B193" t="str">
            <v>SALARIES-IL ADMIN OFFICE</v>
          </cell>
          <cell r="C193">
            <v>6283.5</v>
          </cell>
          <cell r="D193">
            <v>2094.5</v>
          </cell>
          <cell r="E193">
            <v>8378</v>
          </cell>
        </row>
        <row r="195">
          <cell r="A195" t="str">
            <v>401.1H</v>
          </cell>
          <cell r="B195" t="str">
            <v>SALARIES</v>
          </cell>
          <cell r="C195">
            <v>40470</v>
          </cell>
          <cell r="D195">
            <v>16327</v>
          </cell>
          <cell r="E195">
            <v>56797</v>
          </cell>
        </row>
        <row r="197">
          <cell r="A197">
            <v>6708000</v>
          </cell>
          <cell r="B197" t="str">
            <v>UNCOLLECTIBLE ACCOUNTS</v>
          </cell>
          <cell r="C197">
            <v>1973.68</v>
          </cell>
          <cell r="D197">
            <v>0</v>
          </cell>
          <cell r="E197">
            <v>1973.68</v>
          </cell>
        </row>
        <row r="198">
          <cell r="A198">
            <v>6708001</v>
          </cell>
          <cell r="B198" t="str">
            <v>AGENCY EXPENSE</v>
          </cell>
          <cell r="C198">
            <v>44.25</v>
          </cell>
          <cell r="D198">
            <v>14.75</v>
          </cell>
          <cell r="E198">
            <v>59</v>
          </cell>
        </row>
        <row r="200">
          <cell r="A200" t="str">
            <v>401.1K</v>
          </cell>
          <cell r="B200" t="str">
            <v>UNCOLLECTIBLE ACCOUNTS</v>
          </cell>
          <cell r="C200">
            <v>2017.93</v>
          </cell>
          <cell r="D200">
            <v>14.75</v>
          </cell>
          <cell r="E200">
            <v>2032.68</v>
          </cell>
        </row>
        <row r="202">
          <cell r="A202">
            <v>6319011</v>
          </cell>
          <cell r="B202" t="str">
            <v>ENGINEERING FEES</v>
          </cell>
          <cell r="C202">
            <v>0.75</v>
          </cell>
          <cell r="D202">
            <v>0.25</v>
          </cell>
          <cell r="E202">
            <v>1</v>
          </cell>
        </row>
        <row r="203">
          <cell r="A203">
            <v>6329002</v>
          </cell>
          <cell r="B203" t="str">
            <v>AUDIT FEES</v>
          </cell>
          <cell r="C203">
            <v>864</v>
          </cell>
          <cell r="D203">
            <v>288</v>
          </cell>
          <cell r="E203">
            <v>1152</v>
          </cell>
        </row>
        <row r="204">
          <cell r="A204">
            <v>6329014</v>
          </cell>
          <cell r="B204" t="str">
            <v>TAX RETURN REVIEW</v>
          </cell>
          <cell r="C204">
            <v>206.25</v>
          </cell>
          <cell r="D204">
            <v>68.75</v>
          </cell>
          <cell r="E204">
            <v>275</v>
          </cell>
        </row>
        <row r="205">
          <cell r="A205">
            <v>6338001</v>
          </cell>
          <cell r="B205" t="str">
            <v>LEGAL FEES</v>
          </cell>
          <cell r="C205">
            <v>30</v>
          </cell>
          <cell r="D205">
            <v>10</v>
          </cell>
          <cell r="E205">
            <v>40</v>
          </cell>
        </row>
        <row r="206">
          <cell r="A206">
            <v>6369003</v>
          </cell>
          <cell r="B206" t="str">
            <v>TEMP EMPLOY - CLERICAL</v>
          </cell>
          <cell r="C206">
            <v>7.5</v>
          </cell>
          <cell r="D206">
            <v>2.5</v>
          </cell>
          <cell r="E206">
            <v>10</v>
          </cell>
        </row>
        <row r="208">
          <cell r="A208" t="str">
            <v>PERIOD ENDING: 12/31/04               12:29:09 22 DEC 2008 (NV.1CO.TB3LY) PAGE 5</v>
          </cell>
        </row>
        <row r="209">
          <cell r="A209" t="str">
            <v xml:space="preserve">COMPANY: C-005 APPLE CANYON UTILITY CO.                                         </v>
          </cell>
        </row>
        <row r="211">
          <cell r="A211" t="str">
            <v>DETAIL TB BY SUB</v>
          </cell>
        </row>
        <row r="213">
          <cell r="A213" t="str">
            <v xml:space="preserve">                  U T I L I T I E S ,  I N C O R P O R A T E D</v>
          </cell>
        </row>
        <row r="215">
          <cell r="A215" t="str">
            <v xml:space="preserve">                              DETAIL TRIAL BALANCE</v>
          </cell>
        </row>
        <row r="217">
          <cell r="A217" t="str">
            <v>ACCOUNT               DESCRIPTION                  BEG-BALANCE       CURRENT       END-BALANCE</v>
          </cell>
        </row>
        <row r="218">
          <cell r="A218" t="str">
            <v>-------               -----------                  -----------       -------       -----------</v>
          </cell>
        </row>
        <row r="219">
          <cell r="A219">
            <v>6369005</v>
          </cell>
          <cell r="B219" t="str">
            <v>PAYROLL SERVICES</v>
          </cell>
          <cell r="C219">
            <v>190.5</v>
          </cell>
          <cell r="D219">
            <v>63.5</v>
          </cell>
          <cell r="E219">
            <v>254</v>
          </cell>
        </row>
        <row r="220">
          <cell r="A220">
            <v>6369006</v>
          </cell>
          <cell r="B220" t="str">
            <v>EMPLOY FINDER FEES</v>
          </cell>
          <cell r="C220">
            <v>231</v>
          </cell>
          <cell r="D220">
            <v>77</v>
          </cell>
          <cell r="E220">
            <v>308</v>
          </cell>
        </row>
        <row r="222">
          <cell r="A222" t="str">
            <v>401.1L</v>
          </cell>
          <cell r="B222" t="str">
            <v>OUTSIDE SERVICES-DIRECT</v>
          </cell>
          <cell r="C222">
            <v>1530</v>
          </cell>
          <cell r="D222">
            <v>510</v>
          </cell>
          <cell r="E222">
            <v>2040</v>
          </cell>
        </row>
        <row r="224">
          <cell r="A224">
            <v>6369007</v>
          </cell>
          <cell r="B224" t="str">
            <v>COMPUTER MAINT</v>
          </cell>
          <cell r="C224">
            <v>237.75</v>
          </cell>
          <cell r="D224">
            <v>79.25</v>
          </cell>
          <cell r="E224">
            <v>317</v>
          </cell>
        </row>
        <row r="225">
          <cell r="A225">
            <v>6369009</v>
          </cell>
          <cell r="B225" t="str">
            <v>COMPUTER-AMORT &amp; PROG COST</v>
          </cell>
          <cell r="C225">
            <v>75.75</v>
          </cell>
          <cell r="D225">
            <v>25.25</v>
          </cell>
          <cell r="E225">
            <v>101</v>
          </cell>
        </row>
        <row r="226">
          <cell r="A226">
            <v>6369012</v>
          </cell>
          <cell r="B226" t="str">
            <v>INTERNET SUPPLIER</v>
          </cell>
          <cell r="C226">
            <v>27</v>
          </cell>
          <cell r="D226">
            <v>9</v>
          </cell>
          <cell r="E226">
            <v>36</v>
          </cell>
        </row>
        <row r="227">
          <cell r="A227">
            <v>6759003</v>
          </cell>
          <cell r="B227" t="str">
            <v>COMPUTER SUPPLIES</v>
          </cell>
          <cell r="C227">
            <v>66</v>
          </cell>
          <cell r="D227">
            <v>22</v>
          </cell>
          <cell r="E227">
            <v>88</v>
          </cell>
        </row>
        <row r="228">
          <cell r="A228">
            <v>6759016</v>
          </cell>
          <cell r="B228" t="str">
            <v>MICROFILMING</v>
          </cell>
          <cell r="C228">
            <v>51</v>
          </cell>
          <cell r="D228">
            <v>17</v>
          </cell>
          <cell r="E228">
            <v>68</v>
          </cell>
        </row>
        <row r="230">
          <cell r="A230" t="str">
            <v>401.1LL</v>
          </cell>
          <cell r="B230" t="str">
            <v>IT DEPARTMENT</v>
          </cell>
          <cell r="C230">
            <v>457.5</v>
          </cell>
          <cell r="D230">
            <v>152.5</v>
          </cell>
          <cell r="E230">
            <v>610</v>
          </cell>
        </row>
        <row r="232">
          <cell r="A232">
            <v>6049010</v>
          </cell>
          <cell r="B232" t="str">
            <v>HEALTH INS REIMBURSEMENTS</v>
          </cell>
          <cell r="C232">
            <v>4587.75</v>
          </cell>
          <cell r="D232">
            <v>1529.25</v>
          </cell>
          <cell r="E232">
            <v>6117</v>
          </cell>
        </row>
        <row r="233">
          <cell r="A233">
            <v>6049011</v>
          </cell>
          <cell r="B233" t="str">
            <v>EMPLOYEE INS DEDUCTIONS</v>
          </cell>
          <cell r="C233">
            <v>-288</v>
          </cell>
          <cell r="D233">
            <v>-96</v>
          </cell>
          <cell r="E233">
            <v>-384</v>
          </cell>
        </row>
        <row r="234">
          <cell r="A234">
            <v>6049012</v>
          </cell>
          <cell r="B234" t="str">
            <v>HEALTH COSTS &amp; OTHER</v>
          </cell>
          <cell r="C234">
            <v>23.25</v>
          </cell>
          <cell r="D234">
            <v>7.75</v>
          </cell>
          <cell r="E234">
            <v>31</v>
          </cell>
        </row>
        <row r="235">
          <cell r="A235">
            <v>6049015</v>
          </cell>
          <cell r="B235" t="str">
            <v>DENTAL INS REIMBURSEMENTS</v>
          </cell>
          <cell r="C235">
            <v>82.5</v>
          </cell>
          <cell r="D235">
            <v>27.5</v>
          </cell>
          <cell r="E235">
            <v>110</v>
          </cell>
        </row>
        <row r="236">
          <cell r="A236">
            <v>6049020</v>
          </cell>
          <cell r="B236" t="str">
            <v>PENSION CONTRIBUTIONS</v>
          </cell>
          <cell r="C236">
            <v>1208.25</v>
          </cell>
          <cell r="D236">
            <v>402.75</v>
          </cell>
          <cell r="E236">
            <v>1611</v>
          </cell>
        </row>
        <row r="237">
          <cell r="A237">
            <v>6049050</v>
          </cell>
          <cell r="B237" t="str">
            <v>HEALTH INS PREMIUMS</v>
          </cell>
          <cell r="C237">
            <v>203.25</v>
          </cell>
          <cell r="D237">
            <v>67.75</v>
          </cell>
          <cell r="E237">
            <v>271</v>
          </cell>
        </row>
        <row r="238">
          <cell r="A238">
            <v>6049055</v>
          </cell>
          <cell r="B238" t="str">
            <v>DENTAL PREMIUMS</v>
          </cell>
          <cell r="C238">
            <v>6</v>
          </cell>
          <cell r="D238">
            <v>2</v>
          </cell>
          <cell r="E238">
            <v>8</v>
          </cell>
        </row>
        <row r="239">
          <cell r="A239">
            <v>6049060</v>
          </cell>
          <cell r="B239" t="str">
            <v>TERM LIFE INS</v>
          </cell>
          <cell r="C239">
            <v>41.25</v>
          </cell>
          <cell r="D239">
            <v>13.75</v>
          </cell>
          <cell r="E239">
            <v>55</v>
          </cell>
        </row>
        <row r="240">
          <cell r="A240">
            <v>6049065</v>
          </cell>
          <cell r="B240" t="str">
            <v>TERM LIFE INS - OPT</v>
          </cell>
          <cell r="C240">
            <v>0.75</v>
          </cell>
          <cell r="D240">
            <v>0.25</v>
          </cell>
          <cell r="E240">
            <v>1</v>
          </cell>
        </row>
        <row r="241">
          <cell r="A241">
            <v>6049070</v>
          </cell>
          <cell r="B241" t="str">
            <v>401K/ESOP CONTRIBUTIONS</v>
          </cell>
          <cell r="C241">
            <v>1596</v>
          </cell>
          <cell r="D241">
            <v>532</v>
          </cell>
          <cell r="E241">
            <v>2128</v>
          </cell>
        </row>
        <row r="242">
          <cell r="A242">
            <v>6049080</v>
          </cell>
          <cell r="B242" t="str">
            <v>DISABILITY INSURANCE</v>
          </cell>
          <cell r="C242">
            <v>17.25</v>
          </cell>
          <cell r="D242">
            <v>5.75</v>
          </cell>
          <cell r="E242">
            <v>23</v>
          </cell>
        </row>
        <row r="243">
          <cell r="A243">
            <v>6049090</v>
          </cell>
          <cell r="B243" t="str">
            <v>OTHER EMP PENS &amp; BENEFITS</v>
          </cell>
          <cell r="C243">
            <v>354.75</v>
          </cell>
          <cell r="D243">
            <v>118.25</v>
          </cell>
          <cell r="E243">
            <v>473</v>
          </cell>
        </row>
        <row r="245">
          <cell r="A245" t="str">
            <v>401.1N</v>
          </cell>
          <cell r="B245" t="str">
            <v>EMPLOYEE PENSION&amp;BENEFITS</v>
          </cell>
          <cell r="C245">
            <v>7833</v>
          </cell>
          <cell r="D245">
            <v>2611</v>
          </cell>
          <cell r="E245">
            <v>10444</v>
          </cell>
        </row>
        <row r="247">
          <cell r="A247">
            <v>6599090</v>
          </cell>
          <cell r="B247" t="str">
            <v>OTHER INS</v>
          </cell>
          <cell r="C247">
            <v>8500.5</v>
          </cell>
          <cell r="D247">
            <v>2833.5</v>
          </cell>
          <cell r="E247">
            <v>11334</v>
          </cell>
        </row>
        <row r="249">
          <cell r="A249" t="str">
            <v>401.1O</v>
          </cell>
          <cell r="B249" t="str">
            <v>INSURANCE</v>
          </cell>
          <cell r="C249">
            <v>8500.5</v>
          </cell>
          <cell r="D249">
            <v>2833.5</v>
          </cell>
          <cell r="E249">
            <v>11334</v>
          </cell>
        </row>
        <row r="251">
          <cell r="A251">
            <v>7668010</v>
          </cell>
          <cell r="B251" t="str">
            <v>RATE CASE EXPENSE</v>
          </cell>
          <cell r="C251">
            <v>2131.8000000000002</v>
          </cell>
          <cell r="D251">
            <v>0</v>
          </cell>
          <cell r="E251">
            <v>2131.8000000000002</v>
          </cell>
        </row>
        <row r="253">
          <cell r="A253" t="str">
            <v>401.1P</v>
          </cell>
          <cell r="B253" t="str">
            <v>REGULATORY COMMISSION EXP</v>
          </cell>
          <cell r="C253">
            <v>2131.8000000000002</v>
          </cell>
          <cell r="D253">
            <v>0</v>
          </cell>
          <cell r="E253">
            <v>2131.8000000000002</v>
          </cell>
        </row>
        <row r="255">
          <cell r="A255">
            <v>6759001</v>
          </cell>
          <cell r="B255" t="str">
            <v>PUBL SUBSCRIPTIONS &amp; TAPES</v>
          </cell>
          <cell r="C255">
            <v>33.75</v>
          </cell>
          <cell r="D255">
            <v>11.25</v>
          </cell>
          <cell r="E255">
            <v>45</v>
          </cell>
        </row>
        <row r="256">
          <cell r="A256">
            <v>6759002</v>
          </cell>
          <cell r="B256" t="str">
            <v>ANSWERING SERV</v>
          </cell>
          <cell r="C256">
            <v>537</v>
          </cell>
          <cell r="D256">
            <v>179</v>
          </cell>
          <cell r="E256">
            <v>716</v>
          </cell>
        </row>
        <row r="257">
          <cell r="A257">
            <v>6759004</v>
          </cell>
          <cell r="B257" t="str">
            <v>PRINTING &amp; BLUEPRINTS</v>
          </cell>
          <cell r="C257">
            <v>105.75</v>
          </cell>
          <cell r="D257">
            <v>35.25</v>
          </cell>
          <cell r="E257">
            <v>141</v>
          </cell>
        </row>
        <row r="258">
          <cell r="A258">
            <v>6759006</v>
          </cell>
          <cell r="B258" t="str">
            <v>UPS &amp; AIR FREIGHT</v>
          </cell>
          <cell r="C258">
            <v>437.88</v>
          </cell>
          <cell r="D258">
            <v>22.25</v>
          </cell>
          <cell r="E258">
            <v>460.13</v>
          </cell>
        </row>
        <row r="259">
          <cell r="A259">
            <v>6759008</v>
          </cell>
          <cell r="B259" t="str">
            <v>XEROX</v>
          </cell>
          <cell r="C259">
            <v>96.75</v>
          </cell>
          <cell r="D259">
            <v>32.25</v>
          </cell>
          <cell r="E259">
            <v>129</v>
          </cell>
        </row>
        <row r="260">
          <cell r="A260">
            <v>6759009</v>
          </cell>
          <cell r="B260" t="str">
            <v>OFFICE SUPPLY STORES</v>
          </cell>
          <cell r="C260">
            <v>288.26</v>
          </cell>
          <cell r="D260">
            <v>57.5</v>
          </cell>
          <cell r="E260">
            <v>345.76</v>
          </cell>
        </row>
        <row r="261">
          <cell r="A261">
            <v>6759010</v>
          </cell>
          <cell r="B261" t="str">
            <v>REIM OFFICE EMPLOYEE EXPENSES</v>
          </cell>
          <cell r="C261">
            <v>11.25</v>
          </cell>
          <cell r="D261">
            <v>3.75</v>
          </cell>
          <cell r="E261">
            <v>15</v>
          </cell>
        </row>
        <row r="262">
          <cell r="A262">
            <v>6759013</v>
          </cell>
          <cell r="B262" t="str">
            <v>CLEANING SUPPLIES</v>
          </cell>
          <cell r="C262">
            <v>14.25</v>
          </cell>
          <cell r="D262">
            <v>4.75</v>
          </cell>
          <cell r="E262">
            <v>19</v>
          </cell>
        </row>
        <row r="263">
          <cell r="A263">
            <v>6759014</v>
          </cell>
          <cell r="B263" t="str">
            <v>MEMBERSHIPS - OFFICE EMPLOYEE</v>
          </cell>
          <cell r="C263">
            <v>3.75</v>
          </cell>
          <cell r="D263">
            <v>1.25</v>
          </cell>
          <cell r="E263">
            <v>5</v>
          </cell>
        </row>
        <row r="264">
          <cell r="A264">
            <v>6759090</v>
          </cell>
          <cell r="B264" t="str">
            <v>OTHER OFFICE EXPENSES</v>
          </cell>
          <cell r="C264">
            <v>36.75</v>
          </cell>
          <cell r="D264">
            <v>12.25</v>
          </cell>
          <cell r="E264">
            <v>49</v>
          </cell>
        </row>
        <row r="266">
          <cell r="A266" t="str">
            <v>401.1R</v>
          </cell>
          <cell r="B266" t="str">
            <v>OFFICE SUPPLIES</v>
          </cell>
          <cell r="C266">
            <v>1565.39</v>
          </cell>
          <cell r="D266">
            <v>359.5</v>
          </cell>
          <cell r="E266">
            <v>1924.89</v>
          </cell>
        </row>
        <row r="269">
          <cell r="A269" t="str">
            <v>PERIOD ENDING: 12/31/04               12:29:09 22 DEC 2008 (NV.1CO.TB3LY) PAGE 6</v>
          </cell>
        </row>
        <row r="270">
          <cell r="A270" t="str">
            <v xml:space="preserve">COMPANY: C-005 APPLE CANYON UTILITY CO.                                         </v>
          </cell>
        </row>
        <row r="272">
          <cell r="A272" t="str">
            <v>DETAIL TB BY SUB</v>
          </cell>
        </row>
        <row r="274">
          <cell r="A274" t="str">
            <v xml:space="preserve">                  U T I L I T I E S ,  I N C O R P O R A T E D</v>
          </cell>
        </row>
        <row r="276">
          <cell r="A276" t="str">
            <v xml:space="preserve">                              DETAIL TRIAL BALANCE</v>
          </cell>
        </row>
        <row r="278">
          <cell r="A278" t="str">
            <v>ACCOUNT               DESCRIPTION                  BEG-BALANCE       CURRENT       END-BALANCE</v>
          </cell>
        </row>
        <row r="279">
          <cell r="A279" t="str">
            <v>-------               -----------                  -----------       -------       -----------</v>
          </cell>
        </row>
        <row r="280">
          <cell r="A280">
            <v>6759005</v>
          </cell>
          <cell r="B280" t="str">
            <v>POSTAGE &amp; POSTAGE METER-OFFICE</v>
          </cell>
          <cell r="C280">
            <v>2968.5</v>
          </cell>
          <cell r="D280">
            <v>11.5</v>
          </cell>
          <cell r="E280">
            <v>2980</v>
          </cell>
        </row>
        <row r="281">
          <cell r="A281">
            <v>6759007</v>
          </cell>
          <cell r="B281" t="str">
            <v>PRINTING CUSTOMER SERVICE</v>
          </cell>
          <cell r="C281">
            <v>282.29000000000002</v>
          </cell>
          <cell r="D281">
            <v>13</v>
          </cell>
          <cell r="E281">
            <v>295.29000000000002</v>
          </cell>
        </row>
        <row r="282">
          <cell r="A282">
            <v>6759011</v>
          </cell>
          <cell r="B282" t="str">
            <v>ENVELOPES</v>
          </cell>
          <cell r="C282">
            <v>871.5</v>
          </cell>
          <cell r="D282">
            <v>290.5</v>
          </cell>
          <cell r="E282">
            <v>1162</v>
          </cell>
        </row>
        <row r="283">
          <cell r="A283">
            <v>6759012</v>
          </cell>
          <cell r="B283" t="str">
            <v>BILL STOCK</v>
          </cell>
          <cell r="C283">
            <v>327.75</v>
          </cell>
          <cell r="D283">
            <v>109.25</v>
          </cell>
          <cell r="E283">
            <v>437</v>
          </cell>
        </row>
        <row r="284">
          <cell r="A284">
            <v>6759051</v>
          </cell>
          <cell r="B284" t="str">
            <v>COMPUTER SUPPLIES - BILLING</v>
          </cell>
          <cell r="C284">
            <v>79.5</v>
          </cell>
          <cell r="D284">
            <v>26.5</v>
          </cell>
          <cell r="E284">
            <v>106</v>
          </cell>
        </row>
        <row r="286">
          <cell r="A286" t="str">
            <v>401.1RR</v>
          </cell>
          <cell r="B286" t="str">
            <v>BILLING &amp; CUSTOMER SERVICE</v>
          </cell>
          <cell r="C286">
            <v>4529.54</v>
          </cell>
          <cell r="D286">
            <v>450.75</v>
          </cell>
          <cell r="E286">
            <v>4980.29</v>
          </cell>
        </row>
        <row r="288">
          <cell r="A288">
            <v>6759110</v>
          </cell>
          <cell r="B288" t="str">
            <v>OFFICE TELEPHONE</v>
          </cell>
          <cell r="C288">
            <v>24.75</v>
          </cell>
          <cell r="D288">
            <v>8.25</v>
          </cell>
          <cell r="E288">
            <v>33</v>
          </cell>
        </row>
        <row r="289">
          <cell r="A289">
            <v>6759120</v>
          </cell>
          <cell r="B289" t="str">
            <v>OFFICE ELECTRIC</v>
          </cell>
          <cell r="C289">
            <v>161.25</v>
          </cell>
          <cell r="D289">
            <v>53.75</v>
          </cell>
          <cell r="E289">
            <v>215</v>
          </cell>
        </row>
        <row r="290">
          <cell r="A290">
            <v>6759125</v>
          </cell>
          <cell r="B290" t="str">
            <v>OFFICE WATER</v>
          </cell>
          <cell r="C290">
            <v>35.25</v>
          </cell>
          <cell r="D290">
            <v>11.75</v>
          </cell>
          <cell r="E290">
            <v>47</v>
          </cell>
        </row>
        <row r="291">
          <cell r="A291">
            <v>6759130</v>
          </cell>
          <cell r="B291" t="str">
            <v>OFFICE GAS</v>
          </cell>
          <cell r="C291">
            <v>51</v>
          </cell>
          <cell r="D291">
            <v>17</v>
          </cell>
          <cell r="E291">
            <v>68</v>
          </cell>
        </row>
        <row r="292">
          <cell r="A292">
            <v>6759135</v>
          </cell>
          <cell r="B292" t="str">
            <v>OPERATIONS TELEPHONES</v>
          </cell>
          <cell r="C292">
            <v>2357.91</v>
          </cell>
          <cell r="D292">
            <v>18.5</v>
          </cell>
          <cell r="E292">
            <v>2376.41</v>
          </cell>
        </row>
        <row r="293">
          <cell r="A293">
            <v>6759136</v>
          </cell>
          <cell r="B293" t="str">
            <v>OPERATIONS TELEPHONES-LONG DIST</v>
          </cell>
          <cell r="C293">
            <v>18</v>
          </cell>
          <cell r="D293">
            <v>6</v>
          </cell>
          <cell r="E293">
            <v>24</v>
          </cell>
        </row>
        <row r="295">
          <cell r="A295" t="str">
            <v>401.1S</v>
          </cell>
          <cell r="B295" t="str">
            <v>OFFICE UTILITIES</v>
          </cell>
          <cell r="C295">
            <v>2648.16</v>
          </cell>
          <cell r="D295">
            <v>115.25</v>
          </cell>
          <cell r="E295">
            <v>2763.41</v>
          </cell>
        </row>
        <row r="297">
          <cell r="A297">
            <v>6759210</v>
          </cell>
          <cell r="B297" t="str">
            <v>OFFICE CLEANING SERV</v>
          </cell>
          <cell r="C297">
            <v>174</v>
          </cell>
          <cell r="D297">
            <v>58</v>
          </cell>
          <cell r="E297">
            <v>232</v>
          </cell>
        </row>
        <row r="298">
          <cell r="A298">
            <v>6759220</v>
          </cell>
          <cell r="B298" t="str">
            <v>LNDSCPING MOWING &amp; SNOWPLWNG</v>
          </cell>
          <cell r="C298">
            <v>188.25</v>
          </cell>
          <cell r="D298">
            <v>62.75</v>
          </cell>
          <cell r="E298">
            <v>251</v>
          </cell>
        </row>
        <row r="299">
          <cell r="A299">
            <v>6759230</v>
          </cell>
          <cell r="B299" t="str">
            <v>OFFICE GARBAGE REMOVAL</v>
          </cell>
          <cell r="C299">
            <v>11.25</v>
          </cell>
          <cell r="D299">
            <v>3.75</v>
          </cell>
          <cell r="E299">
            <v>15</v>
          </cell>
        </row>
        <row r="300">
          <cell r="A300">
            <v>6759260</v>
          </cell>
          <cell r="B300" t="str">
            <v>REPAIR OFF MACH &amp; HEATING</v>
          </cell>
          <cell r="C300">
            <v>16.5</v>
          </cell>
          <cell r="D300">
            <v>5.5</v>
          </cell>
          <cell r="E300">
            <v>22</v>
          </cell>
        </row>
        <row r="301">
          <cell r="A301">
            <v>6759290</v>
          </cell>
          <cell r="B301" t="str">
            <v>OTHER OFFICE MAINT</v>
          </cell>
          <cell r="C301">
            <v>311.25</v>
          </cell>
          <cell r="D301">
            <v>103.75</v>
          </cell>
          <cell r="E301">
            <v>415</v>
          </cell>
        </row>
        <row r="303">
          <cell r="A303" t="str">
            <v>401.1U</v>
          </cell>
          <cell r="B303" t="str">
            <v>OFFICE MAINTENANCE</v>
          </cell>
          <cell r="C303">
            <v>701.25</v>
          </cell>
          <cell r="D303">
            <v>233.75</v>
          </cell>
          <cell r="E303">
            <v>935</v>
          </cell>
        </row>
        <row r="305">
          <cell r="A305">
            <v>6759330</v>
          </cell>
          <cell r="B305" t="str">
            <v>MEMBERSHIPS - COMPANY</v>
          </cell>
          <cell r="C305">
            <v>5.25</v>
          </cell>
          <cell r="D305">
            <v>1.75</v>
          </cell>
          <cell r="E305">
            <v>7</v>
          </cell>
        </row>
        <row r="306">
          <cell r="A306">
            <v>7048050</v>
          </cell>
          <cell r="B306" t="str">
            <v>EMPLOYEES ED EXPENSES</v>
          </cell>
          <cell r="C306">
            <v>17.25</v>
          </cell>
          <cell r="D306">
            <v>5.75</v>
          </cell>
          <cell r="E306">
            <v>23</v>
          </cell>
        </row>
        <row r="307">
          <cell r="A307">
            <v>7048055</v>
          </cell>
          <cell r="B307" t="str">
            <v>OFFICE EDUCATION/TRAIN. EXP</v>
          </cell>
          <cell r="C307">
            <v>159.75</v>
          </cell>
          <cell r="D307">
            <v>53.25</v>
          </cell>
          <cell r="E307">
            <v>213</v>
          </cell>
        </row>
        <row r="308">
          <cell r="A308">
            <v>7758370</v>
          </cell>
          <cell r="B308" t="str">
            <v>MEALS &amp; RELATED EXP</v>
          </cell>
          <cell r="C308">
            <v>39.65</v>
          </cell>
          <cell r="D308">
            <v>10</v>
          </cell>
          <cell r="E308">
            <v>49.65</v>
          </cell>
        </row>
        <row r="309">
          <cell r="A309">
            <v>7758380</v>
          </cell>
          <cell r="B309" t="str">
            <v>BANK SERV CHARGES</v>
          </cell>
          <cell r="C309">
            <v>990.75</v>
          </cell>
          <cell r="D309">
            <v>330.25</v>
          </cell>
          <cell r="E309">
            <v>1321</v>
          </cell>
        </row>
        <row r="310">
          <cell r="A310">
            <v>7758390</v>
          </cell>
          <cell r="B310" t="str">
            <v>OTHER MISC GENERAL</v>
          </cell>
          <cell r="C310">
            <v>73</v>
          </cell>
          <cell r="D310">
            <v>32</v>
          </cell>
          <cell r="E310">
            <v>105</v>
          </cell>
        </row>
        <row r="312">
          <cell r="A312" t="str">
            <v>401.1V</v>
          </cell>
          <cell r="B312" t="str">
            <v>MISCELLANEOUS EXPENSE</v>
          </cell>
          <cell r="C312">
            <v>1285.6500000000001</v>
          </cell>
          <cell r="D312">
            <v>433</v>
          </cell>
          <cell r="E312">
            <v>1718.65</v>
          </cell>
        </row>
        <row r="314">
          <cell r="A314">
            <v>6755070</v>
          </cell>
          <cell r="B314" t="str">
            <v>WATER PERMITS</v>
          </cell>
          <cell r="C314">
            <v>250</v>
          </cell>
          <cell r="D314">
            <v>0</v>
          </cell>
          <cell r="E314">
            <v>250</v>
          </cell>
        </row>
        <row r="315">
          <cell r="A315">
            <v>6755090</v>
          </cell>
          <cell r="B315" t="str">
            <v>WATER-OTHER MAINT EXP</v>
          </cell>
          <cell r="C315">
            <v>101.48</v>
          </cell>
          <cell r="D315">
            <v>0</v>
          </cell>
          <cell r="E315">
            <v>101.48</v>
          </cell>
        </row>
        <row r="316">
          <cell r="A316">
            <v>6759503</v>
          </cell>
          <cell r="B316" t="str">
            <v>WATER-MAINT SUPPLIES</v>
          </cell>
          <cell r="C316">
            <v>1916.22</v>
          </cell>
          <cell r="D316">
            <v>0</v>
          </cell>
          <cell r="E316">
            <v>1916.22</v>
          </cell>
        </row>
        <row r="317">
          <cell r="A317">
            <v>6759506</v>
          </cell>
          <cell r="B317" t="str">
            <v>WATER-MAINT REPAIRS</v>
          </cell>
          <cell r="C317">
            <v>1506.81</v>
          </cell>
          <cell r="D317">
            <v>0</v>
          </cell>
          <cell r="E317">
            <v>1506.81</v>
          </cell>
        </row>
        <row r="318">
          <cell r="A318">
            <v>6759507</v>
          </cell>
          <cell r="B318" t="str">
            <v>WATER-MAIN BREAKS</v>
          </cell>
          <cell r="C318">
            <v>600</v>
          </cell>
          <cell r="D318">
            <v>0</v>
          </cell>
          <cell r="E318">
            <v>600</v>
          </cell>
        </row>
        <row r="320">
          <cell r="A320" t="str">
            <v>401.1X</v>
          </cell>
          <cell r="B320" t="str">
            <v>MAINTENANCE-WATER PLANT</v>
          </cell>
          <cell r="C320">
            <v>4374.51</v>
          </cell>
          <cell r="D320">
            <v>0</v>
          </cell>
          <cell r="E320">
            <v>4374.51</v>
          </cell>
        </row>
        <row r="322">
          <cell r="A322">
            <v>6759080</v>
          </cell>
          <cell r="B322" t="str">
            <v>MAINT-DEFERRED CHARGES</v>
          </cell>
          <cell r="C322">
            <v>967</v>
          </cell>
          <cell r="D322">
            <v>0</v>
          </cell>
          <cell r="E322">
            <v>967</v>
          </cell>
        </row>
        <row r="323">
          <cell r="A323">
            <v>6759405</v>
          </cell>
          <cell r="B323" t="str">
            <v>COMMUNICATION EXPENSES</v>
          </cell>
          <cell r="C323">
            <v>750.75</v>
          </cell>
          <cell r="D323">
            <v>250.25</v>
          </cell>
          <cell r="E323">
            <v>1001</v>
          </cell>
        </row>
        <row r="324">
          <cell r="A324">
            <v>6759412</v>
          </cell>
          <cell r="B324" t="str">
            <v>UNIFORMS</v>
          </cell>
          <cell r="C324">
            <v>263.22000000000003</v>
          </cell>
          <cell r="D324">
            <v>0</v>
          </cell>
          <cell r="E324">
            <v>263.22000000000003</v>
          </cell>
        </row>
        <row r="325">
          <cell r="A325">
            <v>6759430</v>
          </cell>
          <cell r="B325" t="str">
            <v>SALES/USE TAX EXPENSE</v>
          </cell>
          <cell r="C325">
            <v>167.18</v>
          </cell>
          <cell r="D325">
            <v>0</v>
          </cell>
          <cell r="E325">
            <v>167.18</v>
          </cell>
        </row>
        <row r="327">
          <cell r="A327" t="str">
            <v>401.1Z</v>
          </cell>
          <cell r="B327" t="str">
            <v>MAINTENANCE-WTR&amp;SWR PLANT</v>
          </cell>
          <cell r="C327">
            <v>2148.15</v>
          </cell>
          <cell r="D327">
            <v>250.25</v>
          </cell>
          <cell r="E327">
            <v>2398.4</v>
          </cell>
        </row>
        <row r="330">
          <cell r="A330" t="str">
            <v>PERIOD ENDING: 12/31/04               12:29:09 22 DEC 2008 (NV.1CO.TB3LY) PAGE 7</v>
          </cell>
        </row>
        <row r="331">
          <cell r="A331" t="str">
            <v xml:space="preserve">COMPANY: C-005 APPLE CANYON UTILITY CO.                                         </v>
          </cell>
        </row>
        <row r="333">
          <cell r="A333" t="str">
            <v>DETAIL TB BY SUB</v>
          </cell>
        </row>
        <row r="335">
          <cell r="A335" t="str">
            <v xml:space="preserve">                  U T I L I T I E S ,  I N C O R P O R A T E D</v>
          </cell>
        </row>
        <row r="337">
          <cell r="A337" t="str">
            <v xml:space="preserve">                              DETAIL TRIAL BALANCE</v>
          </cell>
        </row>
        <row r="339">
          <cell r="A339" t="str">
            <v>ACCOUNT               DESCRIPTION                  BEG-BALANCE       CURRENT       END-BALANCE</v>
          </cell>
        </row>
        <row r="340">
          <cell r="A340" t="str">
            <v>-------               -----------                  -----------       -------       -----------</v>
          </cell>
        </row>
        <row r="341">
          <cell r="A341">
            <v>6205003</v>
          </cell>
          <cell r="B341" t="str">
            <v>OPERATORS EXPENSES</v>
          </cell>
          <cell r="C341">
            <v>21.75</v>
          </cell>
          <cell r="D341">
            <v>7.25</v>
          </cell>
          <cell r="E341">
            <v>29</v>
          </cell>
        </row>
        <row r="342">
          <cell r="A342">
            <v>6759017</v>
          </cell>
          <cell r="B342" t="str">
            <v>OPERATORS-CLEANING SUPPLIES</v>
          </cell>
          <cell r="C342">
            <v>31.54</v>
          </cell>
          <cell r="D342">
            <v>0</v>
          </cell>
          <cell r="E342">
            <v>31.54</v>
          </cell>
        </row>
        <row r="343">
          <cell r="A343">
            <v>6759018</v>
          </cell>
          <cell r="B343" t="str">
            <v>OPERATORS-OTHER OFFICE EXPENSE</v>
          </cell>
          <cell r="C343">
            <v>395.39</v>
          </cell>
          <cell r="D343">
            <v>5.75</v>
          </cell>
          <cell r="E343">
            <v>401.14</v>
          </cell>
        </row>
        <row r="344">
          <cell r="A344">
            <v>6759019</v>
          </cell>
          <cell r="B344" t="str">
            <v>OPERATORS-PUBLICATIONS/SUSCRIPTIONS</v>
          </cell>
          <cell r="C344">
            <v>0.75</v>
          </cell>
          <cell r="D344">
            <v>0.25</v>
          </cell>
          <cell r="E344">
            <v>1</v>
          </cell>
        </row>
        <row r="345">
          <cell r="A345">
            <v>6759410</v>
          </cell>
          <cell r="B345" t="str">
            <v>OPERATORS ED EXPENSES</v>
          </cell>
          <cell r="C345">
            <v>36</v>
          </cell>
          <cell r="D345">
            <v>0</v>
          </cell>
          <cell r="E345">
            <v>36</v>
          </cell>
        </row>
        <row r="346">
          <cell r="A346">
            <v>6759413</v>
          </cell>
          <cell r="B346" t="str">
            <v>OPERATORS-POSTAGE</v>
          </cell>
          <cell r="C346">
            <v>498.34</v>
          </cell>
          <cell r="D346">
            <v>2.25</v>
          </cell>
          <cell r="E346">
            <v>500.59</v>
          </cell>
        </row>
        <row r="347">
          <cell r="A347">
            <v>6759414</v>
          </cell>
          <cell r="B347" t="str">
            <v>OPERATORS-OFFICE SUPPLY STORES</v>
          </cell>
          <cell r="C347">
            <v>287.86</v>
          </cell>
          <cell r="D347">
            <v>2.75</v>
          </cell>
          <cell r="E347">
            <v>290.61</v>
          </cell>
        </row>
        <row r="348">
          <cell r="A348">
            <v>6759416</v>
          </cell>
          <cell r="B348" t="str">
            <v>OPERATORS-MEMBERSHIPS</v>
          </cell>
          <cell r="C348">
            <v>220.5</v>
          </cell>
          <cell r="D348">
            <v>73.5</v>
          </cell>
          <cell r="E348">
            <v>294</v>
          </cell>
        </row>
        <row r="350">
          <cell r="A350" t="str">
            <v>401.1ZZ</v>
          </cell>
          <cell r="B350" t="str">
            <v>OPERATORS EXPENSES</v>
          </cell>
          <cell r="C350">
            <v>1492.13</v>
          </cell>
          <cell r="D350">
            <v>91.75</v>
          </cell>
          <cell r="E350">
            <v>1583.88</v>
          </cell>
        </row>
        <row r="352">
          <cell r="A352">
            <v>6355010</v>
          </cell>
          <cell r="B352" t="str">
            <v>WATER TESTS</v>
          </cell>
          <cell r="C352">
            <v>2714.38</v>
          </cell>
          <cell r="D352">
            <v>0</v>
          </cell>
          <cell r="E352">
            <v>2714.38</v>
          </cell>
        </row>
        <row r="354">
          <cell r="A354" t="str">
            <v>401.2B</v>
          </cell>
          <cell r="B354" t="str">
            <v>MAINTENANCE-TESTING</v>
          </cell>
          <cell r="C354">
            <v>2714.38</v>
          </cell>
          <cell r="D354">
            <v>0</v>
          </cell>
          <cell r="E354">
            <v>2714.38</v>
          </cell>
        </row>
        <row r="356">
          <cell r="A356">
            <v>6501020</v>
          </cell>
          <cell r="B356" t="str">
            <v>GASOLINE</v>
          </cell>
          <cell r="C356">
            <v>3109.83</v>
          </cell>
          <cell r="D356">
            <v>898</v>
          </cell>
          <cell r="E356">
            <v>4007.83</v>
          </cell>
        </row>
        <row r="357">
          <cell r="A357">
            <v>6501030</v>
          </cell>
          <cell r="B357" t="str">
            <v>AUTO REPAIR &amp; TIRES</v>
          </cell>
          <cell r="C357">
            <v>2147.38</v>
          </cell>
          <cell r="D357">
            <v>212.5</v>
          </cell>
          <cell r="E357">
            <v>2359.88</v>
          </cell>
        </row>
        <row r="358">
          <cell r="A358">
            <v>6501040</v>
          </cell>
          <cell r="B358" t="str">
            <v>AUTO LICENSES</v>
          </cell>
          <cell r="C358">
            <v>111.75</v>
          </cell>
          <cell r="D358">
            <v>31.25</v>
          </cell>
          <cell r="E358">
            <v>143</v>
          </cell>
        </row>
        <row r="360">
          <cell r="A360" t="str">
            <v>401.2D</v>
          </cell>
          <cell r="B360" t="str">
            <v>TRANSPORTATION EXPENSE</v>
          </cell>
          <cell r="C360">
            <v>5368.96</v>
          </cell>
          <cell r="D360">
            <v>1141.75</v>
          </cell>
          <cell r="E360">
            <v>6510.71</v>
          </cell>
        </row>
        <row r="362">
          <cell r="A362">
            <v>4032010</v>
          </cell>
          <cell r="B362" t="str">
            <v>DEPRECIATION-WATER PLANT</v>
          </cell>
          <cell r="C362">
            <v>24234.12</v>
          </cell>
          <cell r="D362">
            <v>22</v>
          </cell>
          <cell r="E362">
            <v>24256.12</v>
          </cell>
        </row>
        <row r="363">
          <cell r="A363">
            <v>4032090</v>
          </cell>
          <cell r="B363" t="str">
            <v>DEPRECIATION-10190</v>
          </cell>
          <cell r="C363">
            <v>446.25</v>
          </cell>
          <cell r="D363">
            <v>148.75</v>
          </cell>
          <cell r="E363">
            <v>595</v>
          </cell>
        </row>
        <row r="364">
          <cell r="A364">
            <v>4032091</v>
          </cell>
          <cell r="B364" t="str">
            <v>DEPRECIATION-10191</v>
          </cell>
          <cell r="C364">
            <v>441.75</v>
          </cell>
          <cell r="D364">
            <v>147.25</v>
          </cell>
          <cell r="E364">
            <v>589</v>
          </cell>
        </row>
        <row r="365">
          <cell r="A365">
            <v>4032092</v>
          </cell>
          <cell r="B365" t="str">
            <v>DEPRECIATION-10300</v>
          </cell>
          <cell r="C365">
            <v>3748.5</v>
          </cell>
          <cell r="D365">
            <v>1249.5</v>
          </cell>
          <cell r="E365">
            <v>4998</v>
          </cell>
        </row>
        <row r="366">
          <cell r="A366">
            <v>4032093</v>
          </cell>
          <cell r="B366" t="str">
            <v>DEPRECIATION-10193</v>
          </cell>
          <cell r="C366">
            <v>18</v>
          </cell>
          <cell r="D366">
            <v>6</v>
          </cell>
          <cell r="E366">
            <v>24</v>
          </cell>
        </row>
        <row r="367">
          <cell r="A367">
            <v>4032098</v>
          </cell>
          <cell r="B367" t="str">
            <v>DEPRECIATION-COMPUTER</v>
          </cell>
          <cell r="C367">
            <v>948</v>
          </cell>
          <cell r="D367">
            <v>316</v>
          </cell>
          <cell r="E367">
            <v>1264</v>
          </cell>
        </row>
        <row r="369">
          <cell r="A369">
            <v>403.2</v>
          </cell>
          <cell r="B369" t="str">
            <v>DEPRECIATION EXP-WATER</v>
          </cell>
          <cell r="C369">
            <v>29836.62</v>
          </cell>
          <cell r="D369">
            <v>1889.5</v>
          </cell>
          <cell r="E369">
            <v>31726.12</v>
          </cell>
        </row>
        <row r="371">
          <cell r="A371">
            <v>4071000</v>
          </cell>
          <cell r="B371" t="str">
            <v>AMORT EXP-CIA-WATER</v>
          </cell>
          <cell r="C371">
            <v>-10558.8</v>
          </cell>
          <cell r="D371">
            <v>0</v>
          </cell>
          <cell r="E371">
            <v>-10558.8</v>
          </cell>
        </row>
        <row r="373">
          <cell r="A373">
            <v>407.6</v>
          </cell>
          <cell r="B373" t="str">
            <v>AMORT EXP-CIA-WATER</v>
          </cell>
          <cell r="C373">
            <v>-10558.8</v>
          </cell>
          <cell r="D373">
            <v>0</v>
          </cell>
          <cell r="E373">
            <v>-10558.8</v>
          </cell>
        </row>
        <row r="375">
          <cell r="A375">
            <v>4081201</v>
          </cell>
          <cell r="B375" t="str">
            <v>FICA EXPENSE</v>
          </cell>
          <cell r="C375">
            <v>3634.5</v>
          </cell>
          <cell r="D375">
            <v>1211.5</v>
          </cell>
          <cell r="E375">
            <v>4846</v>
          </cell>
        </row>
        <row r="376">
          <cell r="A376">
            <v>4091050</v>
          </cell>
          <cell r="B376" t="str">
            <v>FED UNEMPLOYMENT TAX</v>
          </cell>
          <cell r="C376">
            <v>73.5</v>
          </cell>
          <cell r="D376">
            <v>24.5</v>
          </cell>
          <cell r="E376">
            <v>98</v>
          </cell>
        </row>
        <row r="377">
          <cell r="A377">
            <v>4091060</v>
          </cell>
          <cell r="B377" t="str">
            <v>ST UNEMPLOYMENT TAX</v>
          </cell>
          <cell r="C377">
            <v>206.25</v>
          </cell>
          <cell r="D377">
            <v>68.75</v>
          </cell>
          <cell r="E377">
            <v>275</v>
          </cell>
        </row>
        <row r="379">
          <cell r="A379">
            <v>408.2</v>
          </cell>
          <cell r="B379" t="str">
            <v>PAYROLL TAXES</v>
          </cell>
          <cell r="C379">
            <v>3914.25</v>
          </cell>
          <cell r="D379">
            <v>1304.75</v>
          </cell>
          <cell r="E379">
            <v>5219</v>
          </cell>
        </row>
        <row r="381">
          <cell r="A381">
            <v>4081004</v>
          </cell>
          <cell r="B381" t="str">
            <v>UTIL OR COMMISSION TAX</v>
          </cell>
          <cell r="C381">
            <v>265</v>
          </cell>
          <cell r="D381">
            <v>0</v>
          </cell>
          <cell r="E381">
            <v>265</v>
          </cell>
        </row>
        <row r="382">
          <cell r="A382">
            <v>4081121</v>
          </cell>
          <cell r="B382" t="str">
            <v>REAL ESTATE TAX</v>
          </cell>
          <cell r="C382">
            <v>1997.34</v>
          </cell>
          <cell r="D382">
            <v>135.5</v>
          </cell>
          <cell r="E382">
            <v>2132.84</v>
          </cell>
        </row>
        <row r="383">
          <cell r="A383">
            <v>4081122</v>
          </cell>
          <cell r="B383" t="str">
            <v>PERS PROP &amp; ICT TAX</v>
          </cell>
          <cell r="C383">
            <v>6094</v>
          </cell>
          <cell r="D383">
            <v>0</v>
          </cell>
          <cell r="E383">
            <v>6094</v>
          </cell>
        </row>
        <row r="384">
          <cell r="A384">
            <v>4081303</v>
          </cell>
          <cell r="B384" t="str">
            <v>FRANCHISE TAX</v>
          </cell>
          <cell r="C384">
            <v>525.75</v>
          </cell>
          <cell r="D384">
            <v>0.25</v>
          </cell>
          <cell r="E384">
            <v>526</v>
          </cell>
        </row>
        <row r="386">
          <cell r="A386">
            <v>408.3</v>
          </cell>
          <cell r="B386" t="str">
            <v>OTHER TAXES</v>
          </cell>
          <cell r="C386">
            <v>8882.09</v>
          </cell>
          <cell r="D386">
            <v>135.75</v>
          </cell>
          <cell r="E386">
            <v>9017.84</v>
          </cell>
        </row>
        <row r="388">
          <cell r="A388">
            <v>4091000</v>
          </cell>
          <cell r="B388" t="str">
            <v>INCOME TAXES-FEDERAL</v>
          </cell>
          <cell r="C388">
            <v>-7205</v>
          </cell>
          <cell r="D388">
            <v>0</v>
          </cell>
          <cell r="E388">
            <v>-7205</v>
          </cell>
        </row>
        <row r="391">
          <cell r="A391" t="str">
            <v>PERIOD ENDING: 12/31/04               12:29:09 22 DEC 2008 (NV.1CO.TB3LY) PAGE 8</v>
          </cell>
        </row>
        <row r="392">
          <cell r="A392" t="str">
            <v xml:space="preserve">COMPANY: C-005 APPLE CANYON UTILITY CO.                                         </v>
          </cell>
        </row>
        <row r="394">
          <cell r="A394" t="str">
            <v>DETAIL TB BY SUB</v>
          </cell>
        </row>
        <row r="396">
          <cell r="A396" t="str">
            <v xml:space="preserve">                  U T I L I T I E S ,  I N C O R P O R A T E D</v>
          </cell>
        </row>
        <row r="398">
          <cell r="A398" t="str">
            <v xml:space="preserve">                              DETAIL TRIAL BALANCE</v>
          </cell>
        </row>
        <row r="400">
          <cell r="A400" t="str">
            <v>ACCOUNT               DESCRIPTION                  BEG-BALANCE       CURRENT       END-BALANCE</v>
          </cell>
        </row>
        <row r="401">
          <cell r="A401" t="str">
            <v>-------               -----------                  -----------       -------       -----------</v>
          </cell>
        </row>
        <row r="402">
          <cell r="A402">
            <v>409.1</v>
          </cell>
          <cell r="B402" t="str">
            <v>INCOME TAXES-FEDERAL</v>
          </cell>
          <cell r="C402">
            <v>-7205</v>
          </cell>
          <cell r="D402">
            <v>0</v>
          </cell>
          <cell r="E402">
            <v>-7205</v>
          </cell>
        </row>
        <row r="404">
          <cell r="A404">
            <v>4091100</v>
          </cell>
          <cell r="B404" t="str">
            <v>INCOME TAXES-STATE</v>
          </cell>
          <cell r="C404">
            <v>-1669</v>
          </cell>
          <cell r="D404">
            <v>0</v>
          </cell>
          <cell r="E404">
            <v>-1669</v>
          </cell>
        </row>
        <row r="406">
          <cell r="A406">
            <v>409.2</v>
          </cell>
          <cell r="B406" t="str">
            <v>INCOME TAXES-STATE</v>
          </cell>
          <cell r="C406">
            <v>-1669</v>
          </cell>
          <cell r="D406">
            <v>0</v>
          </cell>
          <cell r="E406">
            <v>-1669</v>
          </cell>
        </row>
        <row r="408">
          <cell r="A408">
            <v>4101100</v>
          </cell>
          <cell r="B408" t="str">
            <v>DEF INCOME TAXES-STATE</v>
          </cell>
          <cell r="C408">
            <v>-834</v>
          </cell>
          <cell r="D408">
            <v>0</v>
          </cell>
          <cell r="E408">
            <v>-834</v>
          </cell>
        </row>
        <row r="410">
          <cell r="A410">
            <v>410.2</v>
          </cell>
          <cell r="B410" t="str">
            <v>DEFERRED INCOME TAXES-ST</v>
          </cell>
          <cell r="C410">
            <v>-834</v>
          </cell>
          <cell r="D410">
            <v>0</v>
          </cell>
          <cell r="E410">
            <v>-834</v>
          </cell>
        </row>
        <row r="412">
          <cell r="A412">
            <v>4122000</v>
          </cell>
          <cell r="B412" t="str">
            <v>AMORT OF INVEST TAX CREDIT</v>
          </cell>
          <cell r="C412">
            <v>-54</v>
          </cell>
          <cell r="D412">
            <v>0</v>
          </cell>
          <cell r="E412">
            <v>-54</v>
          </cell>
        </row>
        <row r="414">
          <cell r="A414">
            <v>412.1</v>
          </cell>
          <cell r="B414" t="str">
            <v>-AMORT OF INVEST TAX</v>
          </cell>
          <cell r="C414">
            <v>-54</v>
          </cell>
          <cell r="D414">
            <v>0</v>
          </cell>
          <cell r="E414">
            <v>-54</v>
          </cell>
        </row>
        <row r="416">
          <cell r="A416">
            <v>4141040</v>
          </cell>
          <cell r="B416" t="str">
            <v>SALE OF EQUIPMENT</v>
          </cell>
          <cell r="C416">
            <v>-368.25</v>
          </cell>
          <cell r="D416">
            <v>-122.75</v>
          </cell>
          <cell r="E416">
            <v>-491</v>
          </cell>
        </row>
        <row r="418">
          <cell r="A418">
            <v>413.1</v>
          </cell>
          <cell r="B418" t="str">
            <v>RENTAL &amp; OTHER INCOME</v>
          </cell>
          <cell r="C418">
            <v>-368.25</v>
          </cell>
          <cell r="D418">
            <v>-122.75</v>
          </cell>
          <cell r="E418">
            <v>-491</v>
          </cell>
        </row>
        <row r="420">
          <cell r="A420">
            <v>4101000</v>
          </cell>
          <cell r="B420" t="str">
            <v>DEF INCOME TAX-FEDERAL</v>
          </cell>
          <cell r="C420">
            <v>23232</v>
          </cell>
          <cell r="D420">
            <v>0</v>
          </cell>
          <cell r="E420">
            <v>23232</v>
          </cell>
        </row>
        <row r="422">
          <cell r="A422">
            <v>419.1</v>
          </cell>
          <cell r="B422" t="str">
            <v>DEFERRED INCOME TAXES-FED</v>
          </cell>
          <cell r="C422">
            <v>23232</v>
          </cell>
          <cell r="D422">
            <v>0</v>
          </cell>
          <cell r="E422">
            <v>23232</v>
          </cell>
        </row>
        <row r="424">
          <cell r="A424">
            <v>4192000</v>
          </cell>
          <cell r="B424" t="str">
            <v>INTEREST EXPENSE-INTER-CO</v>
          </cell>
          <cell r="C424">
            <v>24902.5</v>
          </cell>
          <cell r="D424">
            <v>809.5</v>
          </cell>
          <cell r="E424">
            <v>25712</v>
          </cell>
        </row>
        <row r="426">
          <cell r="A426">
            <v>419.2</v>
          </cell>
          <cell r="B426" t="str">
            <v>INTEREST EXPENSE-INTERCO</v>
          </cell>
          <cell r="C426">
            <v>24902.5</v>
          </cell>
          <cell r="D426">
            <v>809.5</v>
          </cell>
          <cell r="E426">
            <v>25712</v>
          </cell>
        </row>
        <row r="428">
          <cell r="A428">
            <v>4201000</v>
          </cell>
          <cell r="B428" t="str">
            <v>INTEREST DURING CONSTRUCTION</v>
          </cell>
          <cell r="C428">
            <v>-606</v>
          </cell>
          <cell r="D428">
            <v>0</v>
          </cell>
          <cell r="E428">
            <v>-606</v>
          </cell>
        </row>
        <row r="430">
          <cell r="A430">
            <v>420.1</v>
          </cell>
          <cell r="B430" t="str">
            <v>INTEREST DURING CONSTRUCTION</v>
          </cell>
          <cell r="C430">
            <v>-606</v>
          </cell>
          <cell r="D430">
            <v>0</v>
          </cell>
          <cell r="E430">
            <v>-606</v>
          </cell>
        </row>
        <row r="432">
          <cell r="A432">
            <v>4261000</v>
          </cell>
          <cell r="B432" t="str">
            <v>MISCELLANEOUS INCOME</v>
          </cell>
          <cell r="C432">
            <v>-105</v>
          </cell>
          <cell r="D432">
            <v>-35</v>
          </cell>
          <cell r="E432">
            <v>-140</v>
          </cell>
        </row>
        <row r="434">
          <cell r="A434">
            <v>426.1</v>
          </cell>
          <cell r="B434" t="str">
            <v>MISCELLANEOUS INCOME</v>
          </cell>
          <cell r="C434">
            <v>-105</v>
          </cell>
          <cell r="D434">
            <v>-35</v>
          </cell>
          <cell r="E434">
            <v>-140</v>
          </cell>
        </row>
        <row r="436">
          <cell r="A436">
            <v>4272090</v>
          </cell>
          <cell r="B436" t="str">
            <v>S/T INT EXP OTHER</v>
          </cell>
          <cell r="C436">
            <v>-18.75</v>
          </cell>
          <cell r="D436">
            <v>-6.25</v>
          </cell>
          <cell r="E436">
            <v>-25</v>
          </cell>
        </row>
        <row r="438">
          <cell r="A438">
            <v>427.2</v>
          </cell>
          <cell r="B438" t="str">
            <v>SHORT TERM INTEREST EXP</v>
          </cell>
          <cell r="C438">
            <v>-18.75</v>
          </cell>
          <cell r="D438">
            <v>-6.25</v>
          </cell>
          <cell r="E438">
            <v>-25</v>
          </cell>
        </row>
        <row r="439">
          <cell r="C439" t="str">
            <v>---------------</v>
          </cell>
          <cell r="D439" t="str">
            <v>---------------</v>
          </cell>
          <cell r="E439" t="str">
            <v>---------------</v>
          </cell>
        </row>
        <row r="440">
          <cell r="B440" t="str">
            <v>TOTAL INCOME STATEMENT</v>
          </cell>
          <cell r="C440">
            <v>-73069.59</v>
          </cell>
          <cell r="D440">
            <v>29500.25</v>
          </cell>
          <cell r="E440">
            <v>-43569.34</v>
          </cell>
        </row>
        <row r="443">
          <cell r="B443" t="str">
            <v>TOTAL BALANCE SHEET</v>
          </cell>
          <cell r="C443">
            <v>73069.59</v>
          </cell>
          <cell r="D443">
            <v>-73069.59</v>
          </cell>
          <cell r="E443">
            <v>0</v>
          </cell>
        </row>
        <row r="444">
          <cell r="B444" t="str">
            <v>TOTAL INCOME STATEMENT</v>
          </cell>
          <cell r="C444">
            <v>-73069.59</v>
          </cell>
          <cell r="D444">
            <v>29500.25</v>
          </cell>
          <cell r="E444">
            <v>-43569.34</v>
          </cell>
        </row>
        <row r="446">
          <cell r="A446" t="str">
            <v>Press RETURN to continue......</v>
          </cell>
        </row>
      </sheetData>
      <sheetData sheetId="44">
        <row r="1">
          <cell r="A1" t="str">
            <v xml:space="preserve">Apple Canyon </v>
          </cell>
        </row>
        <row r="2">
          <cell r="A2" t="str">
            <v>Trail Balance - 05</v>
          </cell>
        </row>
        <row r="4">
          <cell r="A4" t="str">
            <v>PERIOD ENDING: 12/31/05               12:29:07 22 DEC 2008 (NV.1CO.TB2LY) PAGE 1</v>
          </cell>
        </row>
        <row r="5">
          <cell r="A5" t="str">
            <v xml:space="preserve">COMPANY: C-005 APPLE CANYON UTILITY CO.                                         </v>
          </cell>
        </row>
        <row r="7">
          <cell r="A7" t="str">
            <v>DETAIL TB BY SUB</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178486.57</v>
          </cell>
          <cell r="D21">
            <v>0</v>
          </cell>
          <cell r="E21">
            <v>178486.57</v>
          </cell>
        </row>
        <row r="22">
          <cell r="A22">
            <v>3113025</v>
          </cell>
          <cell r="B22" t="str">
            <v>ELECTRIC PUMP EQUIP</v>
          </cell>
          <cell r="C22">
            <v>89119.360000000001</v>
          </cell>
          <cell r="D22">
            <v>0</v>
          </cell>
          <cell r="E22">
            <v>89119.360000000001</v>
          </cell>
        </row>
        <row r="23">
          <cell r="A23">
            <v>3204032</v>
          </cell>
          <cell r="B23" t="str">
            <v>WATER TREATMENT EQPT</v>
          </cell>
          <cell r="C23">
            <v>8944.14</v>
          </cell>
          <cell r="D23">
            <v>0</v>
          </cell>
          <cell r="E23">
            <v>8944.14</v>
          </cell>
        </row>
        <row r="24">
          <cell r="A24">
            <v>3305042</v>
          </cell>
          <cell r="B24" t="str">
            <v>DIST RESV &amp; STNDPIPES</v>
          </cell>
          <cell r="C24">
            <v>133669.4</v>
          </cell>
          <cell r="D24">
            <v>0</v>
          </cell>
          <cell r="E24">
            <v>133669.4</v>
          </cell>
        </row>
        <row r="25">
          <cell r="A25">
            <v>3315043</v>
          </cell>
          <cell r="B25" t="str">
            <v>TRANS &amp; DISTR MAINS</v>
          </cell>
          <cell r="C25">
            <v>1222993.82</v>
          </cell>
          <cell r="D25">
            <v>0</v>
          </cell>
          <cell r="E25">
            <v>1222993.82</v>
          </cell>
        </row>
        <row r="26">
          <cell r="A26">
            <v>3335045</v>
          </cell>
          <cell r="B26" t="str">
            <v>SERVICE LINES</v>
          </cell>
          <cell r="C26">
            <v>390927.34</v>
          </cell>
          <cell r="D26">
            <v>0</v>
          </cell>
          <cell r="E26">
            <v>390927.34</v>
          </cell>
        </row>
        <row r="27">
          <cell r="A27">
            <v>3345046</v>
          </cell>
          <cell r="B27" t="str">
            <v>METERS</v>
          </cell>
          <cell r="C27">
            <v>33938.589999999997</v>
          </cell>
          <cell r="D27">
            <v>0</v>
          </cell>
          <cell r="E27">
            <v>33938.589999999997</v>
          </cell>
        </row>
        <row r="28">
          <cell r="A28">
            <v>3345047</v>
          </cell>
          <cell r="B28" t="str">
            <v>METER INSTALLATIONS</v>
          </cell>
          <cell r="C28">
            <v>17237.740000000002</v>
          </cell>
          <cell r="D28">
            <v>0</v>
          </cell>
          <cell r="E28">
            <v>17237.740000000002</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3466094</v>
          </cell>
          <cell r="B31" t="str">
            <v>TOOLS SHOP &amp; MISC EQPT</v>
          </cell>
          <cell r="C31">
            <v>9068.9599999999991</v>
          </cell>
          <cell r="D31">
            <v>0</v>
          </cell>
          <cell r="E31">
            <v>9068.9599999999991</v>
          </cell>
        </row>
        <row r="32">
          <cell r="A32">
            <v>3466097</v>
          </cell>
          <cell r="B32" t="str">
            <v>COMMUNICATION EQPT</v>
          </cell>
          <cell r="C32">
            <v>1776.26</v>
          </cell>
          <cell r="D32">
            <v>0</v>
          </cell>
          <cell r="E32">
            <v>1776.26</v>
          </cell>
        </row>
        <row r="34">
          <cell r="A34">
            <v>101.1</v>
          </cell>
          <cell r="B34" t="str">
            <v>WTR UTILITY PLANT IN SERVICE</v>
          </cell>
          <cell r="C34">
            <v>2235686.1800000002</v>
          </cell>
          <cell r="D34">
            <v>0</v>
          </cell>
          <cell r="E34">
            <v>2235686.1800000002</v>
          </cell>
        </row>
        <row r="36">
          <cell r="A36">
            <v>1032000</v>
          </cell>
          <cell r="B36" t="str">
            <v>PLT HELD FUTURE USE-WTR</v>
          </cell>
          <cell r="C36">
            <v>40534.410000000003</v>
          </cell>
          <cell r="D36">
            <v>0</v>
          </cell>
          <cell r="E36">
            <v>40534.410000000003</v>
          </cell>
        </row>
        <row r="38">
          <cell r="A38">
            <v>103.1</v>
          </cell>
          <cell r="B38" t="str">
            <v>PLANT HELD FOR FUTURE USE</v>
          </cell>
          <cell r="C38">
            <v>40534.410000000003</v>
          </cell>
          <cell r="D38">
            <v>0</v>
          </cell>
          <cell r="E38">
            <v>40534.410000000003</v>
          </cell>
        </row>
        <row r="40">
          <cell r="A40">
            <v>1083010</v>
          </cell>
          <cell r="B40" t="str">
            <v>ACCUM DEPR-WATER PLANT</v>
          </cell>
          <cell r="C40">
            <v>-538733.71</v>
          </cell>
          <cell r="D40">
            <v>0</v>
          </cell>
          <cell r="E40">
            <v>-538733.71</v>
          </cell>
        </row>
        <row r="42">
          <cell r="A42">
            <v>108.3</v>
          </cell>
          <cell r="B42" t="str">
            <v>ACCUM DEPR WATER PLANT</v>
          </cell>
          <cell r="C42">
            <v>-538733.71</v>
          </cell>
          <cell r="D42">
            <v>0</v>
          </cell>
          <cell r="E42">
            <v>-538733.71</v>
          </cell>
        </row>
        <row r="44">
          <cell r="A44">
            <v>1411000</v>
          </cell>
          <cell r="B44" t="str">
            <v>A/R-CUSTOMER</v>
          </cell>
          <cell r="C44">
            <v>45215.19</v>
          </cell>
          <cell r="D44">
            <v>0</v>
          </cell>
          <cell r="E44">
            <v>45215.19</v>
          </cell>
        </row>
        <row r="45">
          <cell r="A45">
            <v>1411002</v>
          </cell>
          <cell r="B45" t="str">
            <v>A/R-CUSTOMER ACCRUAL</v>
          </cell>
          <cell r="C45">
            <v>35955</v>
          </cell>
          <cell r="D45">
            <v>0</v>
          </cell>
          <cell r="E45">
            <v>35955</v>
          </cell>
        </row>
        <row r="47">
          <cell r="A47">
            <v>141.1</v>
          </cell>
          <cell r="B47" t="str">
            <v>ACCOUNTS RECEIVABLE CUSTOMER</v>
          </cell>
          <cell r="C47">
            <v>81170.19</v>
          </cell>
          <cell r="D47">
            <v>0</v>
          </cell>
          <cell r="E47">
            <v>81170.19</v>
          </cell>
        </row>
        <row r="49">
          <cell r="A49">
            <v>1431000</v>
          </cell>
          <cell r="B49" t="str">
            <v>ACCUM PROV UNCOLLECT ACCTS</v>
          </cell>
          <cell r="C49">
            <v>-24607.88</v>
          </cell>
          <cell r="D49">
            <v>0</v>
          </cell>
          <cell r="E49">
            <v>-24607.88</v>
          </cell>
        </row>
        <row r="51">
          <cell r="A51">
            <v>143.1</v>
          </cell>
          <cell r="B51" t="str">
            <v>ACCUM PROV UNCOLL AC</v>
          </cell>
          <cell r="C51">
            <v>-24607.88</v>
          </cell>
          <cell r="D51">
            <v>0</v>
          </cell>
          <cell r="E51">
            <v>-24607.88</v>
          </cell>
        </row>
        <row r="53">
          <cell r="A53">
            <v>1512000</v>
          </cell>
          <cell r="B53" t="str">
            <v>INVENTORY</v>
          </cell>
          <cell r="C53">
            <v>3037.98</v>
          </cell>
          <cell r="D53">
            <v>0</v>
          </cell>
          <cell r="E53">
            <v>3037.98</v>
          </cell>
        </row>
        <row r="55">
          <cell r="A55">
            <v>151.19999999999999</v>
          </cell>
          <cell r="B55" t="str">
            <v>INVENTORY</v>
          </cell>
          <cell r="C55">
            <v>3037.98</v>
          </cell>
          <cell r="D55">
            <v>0</v>
          </cell>
          <cell r="E55">
            <v>3037.98</v>
          </cell>
        </row>
        <row r="57">
          <cell r="A57">
            <v>1863013</v>
          </cell>
          <cell r="B57" t="str">
            <v>RATE CASE EXPENSE--3</v>
          </cell>
          <cell r="C57">
            <v>7131.76</v>
          </cell>
          <cell r="D57">
            <v>0</v>
          </cell>
          <cell r="E57">
            <v>7131.76</v>
          </cell>
        </row>
        <row r="58">
          <cell r="A58">
            <v>1863063</v>
          </cell>
          <cell r="B58" t="str">
            <v>RATE CASE EXP AMORT--3</v>
          </cell>
          <cell r="C58">
            <v>-3685</v>
          </cell>
          <cell r="D58">
            <v>0</v>
          </cell>
          <cell r="E58">
            <v>-3685</v>
          </cell>
        </row>
        <row r="60">
          <cell r="A60">
            <v>186.1</v>
          </cell>
          <cell r="B60" t="str">
            <v>REGULATORY EXP BEING AMORT</v>
          </cell>
          <cell r="C60">
            <v>3446.76</v>
          </cell>
          <cell r="D60">
            <v>0</v>
          </cell>
          <cell r="E60">
            <v>3446.76</v>
          </cell>
        </row>
        <row r="62">
          <cell r="A62">
            <v>1901011</v>
          </cell>
          <cell r="B62" t="str">
            <v>DEF FED TAX - CIAC PRE 1987</v>
          </cell>
          <cell r="C62">
            <v>4644</v>
          </cell>
          <cell r="D62">
            <v>0</v>
          </cell>
          <cell r="E62">
            <v>4644</v>
          </cell>
        </row>
        <row r="64">
          <cell r="A64" t="str">
            <v>PERIOD ENDING: 12/31/05               12:29:07 22 DEC 2008 (NV.1CO.TB2LY) PAGE 2</v>
          </cell>
        </row>
        <row r="65">
          <cell r="A65" t="str">
            <v xml:space="preserve">COMPANY: C-005 APPLE CANYON UTILITY CO.                                         </v>
          </cell>
        </row>
        <row r="67">
          <cell r="A67" t="str">
            <v>DETAIL TB BY SUB</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1901012</v>
          </cell>
          <cell r="B75" t="str">
            <v>DEF FED TAX-TAP FEE POST 2000</v>
          </cell>
          <cell r="C75">
            <v>21684</v>
          </cell>
          <cell r="D75">
            <v>0</v>
          </cell>
          <cell r="E75">
            <v>21684</v>
          </cell>
        </row>
        <row r="76">
          <cell r="A76">
            <v>1901020</v>
          </cell>
          <cell r="B76" t="str">
            <v>DEF FED TAX - RATE CASE</v>
          </cell>
          <cell r="C76">
            <v>-1087</v>
          </cell>
          <cell r="D76">
            <v>0</v>
          </cell>
          <cell r="E76">
            <v>-1087</v>
          </cell>
        </row>
        <row r="77">
          <cell r="A77">
            <v>1901021</v>
          </cell>
          <cell r="B77" t="str">
            <v>DEF FED TAX - DEF MAINT</v>
          </cell>
          <cell r="C77">
            <v>1</v>
          </cell>
          <cell r="D77">
            <v>0</v>
          </cell>
          <cell r="E77">
            <v>1</v>
          </cell>
        </row>
        <row r="78">
          <cell r="A78">
            <v>1901024</v>
          </cell>
          <cell r="B78" t="str">
            <v>DEF FED TAX - ORGN EXP</v>
          </cell>
          <cell r="C78">
            <v>-176</v>
          </cell>
          <cell r="D78">
            <v>0</v>
          </cell>
          <cell r="E78">
            <v>-176</v>
          </cell>
        </row>
        <row r="79">
          <cell r="A79">
            <v>1901025</v>
          </cell>
          <cell r="B79" t="str">
            <v>DEF FED TAX - BAD DEBTS '86</v>
          </cell>
          <cell r="C79">
            <v>11910</v>
          </cell>
          <cell r="D79">
            <v>0</v>
          </cell>
          <cell r="E79">
            <v>11910</v>
          </cell>
        </row>
        <row r="80">
          <cell r="A80">
            <v>1901026</v>
          </cell>
          <cell r="B80" t="str">
            <v>DEF FED TAX - BAD DEBTS CURRENT</v>
          </cell>
          <cell r="C80">
            <v>-5312</v>
          </cell>
          <cell r="D80">
            <v>0</v>
          </cell>
          <cell r="E80">
            <v>-5312</v>
          </cell>
        </row>
        <row r="81">
          <cell r="A81">
            <v>1901031</v>
          </cell>
          <cell r="B81" t="str">
            <v>DEF FED TAX - DEPRECIATION</v>
          </cell>
          <cell r="C81">
            <v>-131105</v>
          </cell>
          <cell r="D81">
            <v>0</v>
          </cell>
          <cell r="E81">
            <v>-131105</v>
          </cell>
        </row>
        <row r="83">
          <cell r="A83">
            <v>190.1</v>
          </cell>
          <cell r="B83" t="str">
            <v>ACCUM DEFERRED FIT</v>
          </cell>
          <cell r="C83">
            <v>-99441</v>
          </cell>
          <cell r="D83">
            <v>0</v>
          </cell>
          <cell r="E83">
            <v>-99441</v>
          </cell>
        </row>
        <row r="85">
          <cell r="A85">
            <v>1902011</v>
          </cell>
          <cell r="B85" t="str">
            <v>DEF ST TAX - CIAC PRE 1987</v>
          </cell>
          <cell r="C85">
            <v>729</v>
          </cell>
          <cell r="D85">
            <v>0</v>
          </cell>
          <cell r="E85">
            <v>729</v>
          </cell>
        </row>
        <row r="86">
          <cell r="A86">
            <v>1902012</v>
          </cell>
          <cell r="B86" t="str">
            <v>DEF ST TAX-TAP FEE POST 2000</v>
          </cell>
          <cell r="C86">
            <v>5023</v>
          </cell>
          <cell r="D86">
            <v>0</v>
          </cell>
          <cell r="E86">
            <v>5023</v>
          </cell>
        </row>
        <row r="87">
          <cell r="A87">
            <v>1902020</v>
          </cell>
          <cell r="B87" t="str">
            <v>DEF ST TAX - RATE CASE</v>
          </cell>
          <cell r="C87">
            <v>-251</v>
          </cell>
          <cell r="D87">
            <v>0</v>
          </cell>
          <cell r="E87">
            <v>-251</v>
          </cell>
        </row>
        <row r="88">
          <cell r="A88">
            <v>1902021</v>
          </cell>
          <cell r="B88" t="str">
            <v>DEF ST TAX - DEF MAINT</v>
          </cell>
          <cell r="C88">
            <v>2</v>
          </cell>
          <cell r="D88">
            <v>0</v>
          </cell>
          <cell r="E88">
            <v>2</v>
          </cell>
        </row>
        <row r="89">
          <cell r="A89">
            <v>1902026</v>
          </cell>
          <cell r="B89" t="str">
            <v>DEF ST TAX - BAD DEBT</v>
          </cell>
          <cell r="C89">
            <v>167</v>
          </cell>
          <cell r="D89">
            <v>0</v>
          </cell>
          <cell r="E89">
            <v>167</v>
          </cell>
        </row>
        <row r="90">
          <cell r="A90">
            <v>1902031</v>
          </cell>
          <cell r="B90" t="str">
            <v>DEF ST TAX - DEPRECIATION</v>
          </cell>
          <cell r="C90">
            <v>-1918</v>
          </cell>
          <cell r="D90">
            <v>0</v>
          </cell>
          <cell r="E90">
            <v>-1918</v>
          </cell>
        </row>
        <row r="92">
          <cell r="A92">
            <v>190.2</v>
          </cell>
          <cell r="B92" t="str">
            <v>ACCUM DEFERRED SIT</v>
          </cell>
          <cell r="C92">
            <v>3752</v>
          </cell>
          <cell r="D92">
            <v>0</v>
          </cell>
          <cell r="E92">
            <v>3752</v>
          </cell>
        </row>
        <row r="94">
          <cell r="A94">
            <v>2021010</v>
          </cell>
          <cell r="B94" t="str">
            <v>COMMON STOCK</v>
          </cell>
          <cell r="C94">
            <v>-450000</v>
          </cell>
          <cell r="D94">
            <v>0</v>
          </cell>
          <cell r="E94">
            <v>-450000</v>
          </cell>
        </row>
        <row r="96">
          <cell r="A96">
            <v>202.1</v>
          </cell>
          <cell r="B96" t="str">
            <v>-COMMON STOCK &amp; CS SUBS</v>
          </cell>
          <cell r="C96">
            <v>-450000</v>
          </cell>
          <cell r="D96">
            <v>0</v>
          </cell>
          <cell r="E96">
            <v>-450000</v>
          </cell>
        </row>
        <row r="98">
          <cell r="A98">
            <v>2112000</v>
          </cell>
          <cell r="B98" t="str">
            <v>MISC PAID-IN CAPITAL</v>
          </cell>
          <cell r="C98">
            <v>-216814.97</v>
          </cell>
          <cell r="D98">
            <v>0</v>
          </cell>
          <cell r="E98">
            <v>-216814.97</v>
          </cell>
        </row>
        <row r="100">
          <cell r="A100">
            <v>211.2</v>
          </cell>
          <cell r="B100" t="str">
            <v>MISC PAID IN CAPITAL</v>
          </cell>
          <cell r="C100">
            <v>-216814.97</v>
          </cell>
          <cell r="D100">
            <v>0</v>
          </cell>
          <cell r="E100">
            <v>-216814.97</v>
          </cell>
        </row>
        <row r="102">
          <cell r="A102">
            <v>2151000</v>
          </cell>
          <cell r="B102" t="str">
            <v>RETAINED EARN-PRIOR YEARS</v>
          </cell>
          <cell r="C102">
            <v>-300358.45</v>
          </cell>
          <cell r="D102">
            <v>-41284.47</v>
          </cell>
          <cell r="E102">
            <v>-341642.92</v>
          </cell>
        </row>
        <row r="104">
          <cell r="A104">
            <v>215.1</v>
          </cell>
          <cell r="B104" t="str">
            <v>RETAINED EARNINGS PRIOR</v>
          </cell>
          <cell r="C104">
            <v>-300358.45</v>
          </cell>
          <cell r="D104">
            <v>-41284.47</v>
          </cell>
          <cell r="E104">
            <v>-341642.92</v>
          </cell>
        </row>
        <row r="106">
          <cell r="A106">
            <v>2311050</v>
          </cell>
          <cell r="B106" t="str">
            <v>A/P TRADE - ACCRUAL</v>
          </cell>
          <cell r="C106">
            <v>-2171.4699999999998</v>
          </cell>
          <cell r="D106">
            <v>0</v>
          </cell>
          <cell r="E106">
            <v>-2171.4699999999998</v>
          </cell>
        </row>
        <row r="108">
          <cell r="A108">
            <v>231.1</v>
          </cell>
          <cell r="B108" t="str">
            <v>ACCOUNTS PAYABLE TRADE</v>
          </cell>
          <cell r="C108">
            <v>-2171.4699999999998</v>
          </cell>
          <cell r="D108">
            <v>0</v>
          </cell>
          <cell r="E108">
            <v>-2171.4699999999998</v>
          </cell>
        </row>
        <row r="110">
          <cell r="A110">
            <v>2334002</v>
          </cell>
          <cell r="B110" t="str">
            <v>A/P WATER SERVICE CORP</v>
          </cell>
          <cell r="C110">
            <v>-1644934.98</v>
          </cell>
          <cell r="D110">
            <v>-17617</v>
          </cell>
          <cell r="E110">
            <v>-1662551.98</v>
          </cell>
        </row>
        <row r="111">
          <cell r="A111">
            <v>2334003</v>
          </cell>
          <cell r="B111" t="str">
            <v>A/P WATER SERVICE DISB</v>
          </cell>
          <cell r="C111">
            <v>2774727.31</v>
          </cell>
          <cell r="D111">
            <v>0</v>
          </cell>
          <cell r="E111">
            <v>2774727.31</v>
          </cell>
        </row>
        <row r="113">
          <cell r="A113">
            <v>233.4</v>
          </cell>
          <cell r="B113" t="str">
            <v>ACCTS PAYABLE ASSOC COS</v>
          </cell>
          <cell r="C113">
            <v>1129792.33</v>
          </cell>
          <cell r="D113">
            <v>-17617</v>
          </cell>
          <cell r="E113">
            <v>1112175.33</v>
          </cell>
        </row>
        <row r="115">
          <cell r="A115">
            <v>2361104</v>
          </cell>
          <cell r="B115" t="str">
            <v>ACCRUED UTIL OR COMM TAX</v>
          </cell>
          <cell r="C115">
            <v>-254</v>
          </cell>
          <cell r="D115">
            <v>0</v>
          </cell>
          <cell r="E115">
            <v>-254</v>
          </cell>
        </row>
        <row r="116">
          <cell r="A116">
            <v>2361121</v>
          </cell>
          <cell r="B116" t="str">
            <v>ACCRUED REAL EST TAX</v>
          </cell>
          <cell r="C116">
            <v>-1620</v>
          </cell>
          <cell r="D116">
            <v>0</v>
          </cell>
          <cell r="E116">
            <v>-1620</v>
          </cell>
        </row>
        <row r="118">
          <cell r="A118">
            <v>236.1</v>
          </cell>
          <cell r="B118" t="str">
            <v>ACCRUED TAXES</v>
          </cell>
          <cell r="C118">
            <v>-1874</v>
          </cell>
          <cell r="D118">
            <v>0</v>
          </cell>
          <cell r="E118">
            <v>-1874</v>
          </cell>
        </row>
        <row r="120">
          <cell r="A120">
            <v>2413000</v>
          </cell>
          <cell r="B120" t="str">
            <v>ADVANCES FROM UTILITIES INC</v>
          </cell>
          <cell r="C120">
            <v>-753504.69</v>
          </cell>
          <cell r="D120">
            <v>-15548</v>
          </cell>
          <cell r="E120">
            <v>-769052.69</v>
          </cell>
        </row>
        <row r="122">
          <cell r="A122">
            <v>241.3</v>
          </cell>
          <cell r="B122" t="str">
            <v>ADVANCES FROM UI</v>
          </cell>
          <cell r="C122">
            <v>-753504.69</v>
          </cell>
          <cell r="D122">
            <v>-15548</v>
          </cell>
          <cell r="E122">
            <v>-769052.69</v>
          </cell>
        </row>
        <row r="125">
          <cell r="A125" t="str">
            <v>PERIOD ENDING: 12/31/05               12:29:07 22 DEC 2008 (NV.1CO.TB2LY) PAGE 3</v>
          </cell>
        </row>
        <row r="126">
          <cell r="A126" t="str">
            <v xml:space="preserve">COMPANY: C-005 APPLE CANYON UTILITY CO.                                         </v>
          </cell>
        </row>
        <row r="128">
          <cell r="A128" t="str">
            <v>DETAIL TB BY SUB</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6">
          <cell r="A136">
            <v>2525000</v>
          </cell>
          <cell r="B136" t="str">
            <v>ADV-IN-AID OF CONST-WATER</v>
          </cell>
          <cell r="C136">
            <v>-450000</v>
          </cell>
          <cell r="D136">
            <v>0</v>
          </cell>
          <cell r="E136">
            <v>-450000</v>
          </cell>
        </row>
        <row r="138">
          <cell r="A138">
            <v>252.1</v>
          </cell>
          <cell r="B138" t="str">
            <v>ADVANCES IN AID WATER</v>
          </cell>
          <cell r="C138">
            <v>-450000</v>
          </cell>
          <cell r="D138">
            <v>0</v>
          </cell>
          <cell r="E138">
            <v>-450000</v>
          </cell>
        </row>
        <row r="140">
          <cell r="A140">
            <v>2551000</v>
          </cell>
          <cell r="B140" t="str">
            <v>UNAMORT INVEST TAX CREDIT</v>
          </cell>
          <cell r="C140">
            <v>-2128</v>
          </cell>
          <cell r="D140">
            <v>0</v>
          </cell>
          <cell r="E140">
            <v>-2128</v>
          </cell>
        </row>
        <row r="142">
          <cell r="A142">
            <v>255.1</v>
          </cell>
          <cell r="B142" t="str">
            <v>UNAMORT INVEST TAX CREDIT</v>
          </cell>
          <cell r="C142">
            <v>-2128</v>
          </cell>
          <cell r="D142">
            <v>0</v>
          </cell>
          <cell r="E142">
            <v>-2128</v>
          </cell>
        </row>
        <row r="144">
          <cell r="A144">
            <v>2711000</v>
          </cell>
          <cell r="B144" t="str">
            <v>CIAC-WATER-UNDISTR.</v>
          </cell>
          <cell r="C144">
            <v>-658521.63</v>
          </cell>
          <cell r="D144">
            <v>0</v>
          </cell>
          <cell r="E144">
            <v>-658521.63</v>
          </cell>
        </row>
        <row r="145">
          <cell r="A145">
            <v>2711010</v>
          </cell>
          <cell r="B145" t="str">
            <v>CIAC-WATER-TAX</v>
          </cell>
          <cell r="C145">
            <v>-73200</v>
          </cell>
          <cell r="D145">
            <v>0</v>
          </cell>
          <cell r="E145">
            <v>-73200</v>
          </cell>
        </row>
        <row r="147">
          <cell r="A147">
            <v>271.10000000000002</v>
          </cell>
          <cell r="B147" t="str">
            <v>CONTRIBUTIONS IN AID WATER</v>
          </cell>
          <cell r="C147">
            <v>-731721.63</v>
          </cell>
          <cell r="D147">
            <v>0</v>
          </cell>
          <cell r="E147">
            <v>-731721.63</v>
          </cell>
        </row>
        <row r="149">
          <cell r="A149">
            <v>2722000</v>
          </cell>
          <cell r="B149" t="str">
            <v>ACC AMORT-CIA-WATER</v>
          </cell>
          <cell r="C149">
            <v>148385.42000000001</v>
          </cell>
          <cell r="D149">
            <v>0</v>
          </cell>
          <cell r="E149">
            <v>148385.42000000001</v>
          </cell>
        </row>
        <row r="151">
          <cell r="A151">
            <v>272.10000000000002</v>
          </cell>
          <cell r="B151" t="str">
            <v>ACCUM AMORT OF CIA WATER</v>
          </cell>
          <cell r="C151">
            <v>148385.42000000001</v>
          </cell>
          <cell r="D151">
            <v>0</v>
          </cell>
          <cell r="E151">
            <v>148385.42000000001</v>
          </cell>
        </row>
        <row r="152">
          <cell r="C152" t="str">
            <v>---------------</v>
          </cell>
          <cell r="D152" t="str">
            <v>---------------</v>
          </cell>
          <cell r="E152" t="str">
            <v>---------------</v>
          </cell>
        </row>
        <row r="153">
          <cell r="B153" t="str">
            <v>TOTAL BALANCE SHEET</v>
          </cell>
          <cell r="C153">
            <v>74449.47</v>
          </cell>
          <cell r="D153">
            <v>-74449.47</v>
          </cell>
          <cell r="E153">
            <v>0</v>
          </cell>
        </row>
        <row r="155">
          <cell r="A155" t="str">
            <v>PERIOD ENDING: 12/31/05               12:29:07 22 DEC 2008 (NV.1CO.TB2LY) PAGE 4</v>
          </cell>
        </row>
        <row r="156">
          <cell r="A156" t="str">
            <v xml:space="preserve">COMPANY: C-005 APPLE CANYON UTILITY CO.                                         </v>
          </cell>
        </row>
        <row r="158">
          <cell r="A158" t="str">
            <v>DETAIL TB BY SUB</v>
          </cell>
        </row>
        <row r="160">
          <cell r="A160" t="str">
            <v xml:space="preserve">                  U T I L I T I E S ,  I N C O R P O R A T E D</v>
          </cell>
        </row>
        <row r="162">
          <cell r="A162" t="str">
            <v xml:space="preserve">                              DETAIL TRIAL BALANCE</v>
          </cell>
        </row>
        <row r="164">
          <cell r="A164" t="str">
            <v>ACCOUNT               DESCRIPTION                  BEG-BALANCE       CURRENT       END-BALANCE</v>
          </cell>
        </row>
        <row r="165">
          <cell r="A165" t="str">
            <v>-------               -----------                  -----------       -------       -----------</v>
          </cell>
        </row>
        <row r="166">
          <cell r="A166">
            <v>4611020</v>
          </cell>
          <cell r="B166" t="str">
            <v>WATER REVENUE-METERED</v>
          </cell>
          <cell r="C166">
            <v>-278529.98</v>
          </cell>
          <cell r="D166">
            <v>0</v>
          </cell>
          <cell r="E166">
            <v>-278529.98</v>
          </cell>
        </row>
        <row r="167">
          <cell r="A167">
            <v>4611099</v>
          </cell>
          <cell r="B167" t="str">
            <v>WATER REVENUE ACCRUALS</v>
          </cell>
          <cell r="C167">
            <v>-5586</v>
          </cell>
          <cell r="D167">
            <v>0</v>
          </cell>
          <cell r="E167">
            <v>-5586</v>
          </cell>
        </row>
        <row r="168">
          <cell r="A168">
            <v>4612030</v>
          </cell>
          <cell r="B168" t="str">
            <v>WATER REVENUE-COMMERCIAL</v>
          </cell>
          <cell r="C168">
            <v>-7767.07</v>
          </cell>
          <cell r="D168">
            <v>0</v>
          </cell>
          <cell r="E168">
            <v>-7767.07</v>
          </cell>
        </row>
        <row r="170">
          <cell r="A170">
            <v>400.1</v>
          </cell>
          <cell r="B170" t="str">
            <v>WATER REVENUE</v>
          </cell>
          <cell r="C170">
            <v>-291883.05</v>
          </cell>
          <cell r="D170">
            <v>0</v>
          </cell>
          <cell r="E170">
            <v>-291883.05</v>
          </cell>
        </row>
        <row r="172">
          <cell r="A172">
            <v>4701000</v>
          </cell>
          <cell r="B172" t="str">
            <v>FORFEITED DISCOUNTS</v>
          </cell>
          <cell r="C172">
            <v>-1856.82</v>
          </cell>
          <cell r="D172">
            <v>0</v>
          </cell>
          <cell r="E172">
            <v>-1856.82</v>
          </cell>
        </row>
        <row r="174">
          <cell r="A174">
            <v>400.3</v>
          </cell>
          <cell r="B174" t="str">
            <v>FORFEITED DISCOUNTS</v>
          </cell>
          <cell r="C174">
            <v>-1856.82</v>
          </cell>
          <cell r="D174">
            <v>0</v>
          </cell>
          <cell r="E174">
            <v>-1856.82</v>
          </cell>
        </row>
        <row r="176">
          <cell r="A176">
            <v>4711000</v>
          </cell>
          <cell r="B176" t="str">
            <v>MISC SERVICE REVENUES</v>
          </cell>
          <cell r="C176">
            <v>775.86</v>
          </cell>
          <cell r="D176">
            <v>0</v>
          </cell>
          <cell r="E176">
            <v>775.86</v>
          </cell>
        </row>
        <row r="177">
          <cell r="A177">
            <v>4741001</v>
          </cell>
          <cell r="B177" t="str">
            <v>NEW CUSTOMER CHGE - WATER</v>
          </cell>
          <cell r="C177">
            <v>-1215</v>
          </cell>
          <cell r="D177">
            <v>0</v>
          </cell>
          <cell r="E177">
            <v>-1215</v>
          </cell>
        </row>
        <row r="178">
          <cell r="A178">
            <v>4741008</v>
          </cell>
          <cell r="B178" t="str">
            <v>NSF CHECK CHARGE</v>
          </cell>
          <cell r="C178">
            <v>-27</v>
          </cell>
          <cell r="D178">
            <v>0</v>
          </cell>
          <cell r="E178">
            <v>-27</v>
          </cell>
        </row>
        <row r="180">
          <cell r="A180">
            <v>400.4</v>
          </cell>
          <cell r="B180" t="str">
            <v>MISC. SERVICE REVENUES</v>
          </cell>
          <cell r="C180">
            <v>-466.14</v>
          </cell>
          <cell r="D180">
            <v>0</v>
          </cell>
          <cell r="E180">
            <v>-466.14</v>
          </cell>
        </row>
        <row r="182">
          <cell r="A182">
            <v>6151010</v>
          </cell>
          <cell r="B182" t="str">
            <v>ELEC PWR - WATER SYSTEM</v>
          </cell>
          <cell r="C182">
            <v>15991.93</v>
          </cell>
          <cell r="D182">
            <v>0</v>
          </cell>
          <cell r="E182">
            <v>15991.93</v>
          </cell>
        </row>
        <row r="184">
          <cell r="A184" t="str">
            <v>401.1E</v>
          </cell>
          <cell r="B184" t="str">
            <v>ELECTRIC POWER</v>
          </cell>
          <cell r="C184">
            <v>15991.93</v>
          </cell>
          <cell r="D184">
            <v>0</v>
          </cell>
          <cell r="E184">
            <v>15991.93</v>
          </cell>
        </row>
        <row r="186">
          <cell r="A186">
            <v>6181010</v>
          </cell>
          <cell r="B186" t="str">
            <v>CHLORINE</v>
          </cell>
          <cell r="C186">
            <v>5615.75</v>
          </cell>
          <cell r="D186">
            <v>0</v>
          </cell>
          <cell r="E186">
            <v>5615.75</v>
          </cell>
        </row>
        <row r="187">
          <cell r="A187">
            <v>6181090</v>
          </cell>
          <cell r="B187" t="str">
            <v>OTHER CHEMICALS (TREATMENT)</v>
          </cell>
          <cell r="C187">
            <v>3646.37</v>
          </cell>
          <cell r="D187">
            <v>0</v>
          </cell>
          <cell r="E187">
            <v>3646.37</v>
          </cell>
        </row>
        <row r="189">
          <cell r="A189" t="str">
            <v>401.1F</v>
          </cell>
          <cell r="B189" t="str">
            <v>CHEMICALS</v>
          </cell>
          <cell r="C189">
            <v>9262.1200000000008</v>
          </cell>
          <cell r="D189">
            <v>0</v>
          </cell>
          <cell r="E189">
            <v>9262.1200000000008</v>
          </cell>
        </row>
        <row r="191">
          <cell r="A191">
            <v>6361000</v>
          </cell>
          <cell r="B191" t="str">
            <v>METER READING</v>
          </cell>
          <cell r="C191">
            <v>3156.6</v>
          </cell>
          <cell r="D191">
            <v>0</v>
          </cell>
          <cell r="E191">
            <v>3156.6</v>
          </cell>
        </row>
        <row r="193">
          <cell r="A193" t="str">
            <v>401.1G</v>
          </cell>
          <cell r="B193" t="str">
            <v>METER READING</v>
          </cell>
          <cell r="C193">
            <v>3156.6</v>
          </cell>
          <cell r="D193">
            <v>0</v>
          </cell>
          <cell r="E193">
            <v>3156.6</v>
          </cell>
        </row>
        <row r="195">
          <cell r="A195">
            <v>6019020</v>
          </cell>
          <cell r="B195" t="str">
            <v>SALARIES-CHGD TO PLT-WSC</v>
          </cell>
          <cell r="C195">
            <v>-5619.75</v>
          </cell>
          <cell r="D195">
            <v>0</v>
          </cell>
          <cell r="E195">
            <v>-5619.75</v>
          </cell>
        </row>
        <row r="196">
          <cell r="A196">
            <v>6019040</v>
          </cell>
          <cell r="B196" t="str">
            <v>SALARIES-OPS FIELD</v>
          </cell>
          <cell r="C196">
            <v>30521</v>
          </cell>
          <cell r="D196">
            <v>11119</v>
          </cell>
          <cell r="E196">
            <v>41640</v>
          </cell>
        </row>
        <row r="197">
          <cell r="A197">
            <v>6019045</v>
          </cell>
          <cell r="B197" t="str">
            <v>SALARIES-WTR SERV-COMPUTERS</v>
          </cell>
          <cell r="C197">
            <v>680</v>
          </cell>
          <cell r="D197">
            <v>27</v>
          </cell>
          <cell r="E197">
            <v>707</v>
          </cell>
        </row>
        <row r="198">
          <cell r="A198">
            <v>6019050</v>
          </cell>
          <cell r="B198" t="str">
            <v>SALARIES-OPS ADMIN</v>
          </cell>
          <cell r="C198">
            <v>13771</v>
          </cell>
          <cell r="D198">
            <v>5995</v>
          </cell>
          <cell r="E198">
            <v>19766</v>
          </cell>
        </row>
        <row r="199">
          <cell r="A199">
            <v>6019070</v>
          </cell>
          <cell r="B199" t="str">
            <v>SALARIES-IL ADMIN OFFICE</v>
          </cell>
          <cell r="C199">
            <v>6478</v>
          </cell>
          <cell r="D199">
            <v>-193</v>
          </cell>
          <cell r="E199">
            <v>6285</v>
          </cell>
        </row>
        <row r="201">
          <cell r="A201" t="str">
            <v>401.1H</v>
          </cell>
          <cell r="B201" t="str">
            <v>SALARIES</v>
          </cell>
          <cell r="C201">
            <v>45830.25</v>
          </cell>
          <cell r="D201">
            <v>16948</v>
          </cell>
          <cell r="E201">
            <v>62778.25</v>
          </cell>
        </row>
        <row r="203">
          <cell r="A203">
            <v>6708000</v>
          </cell>
          <cell r="B203" t="str">
            <v>UNCOLLECTIBLE ACCOUNTS</v>
          </cell>
          <cell r="C203">
            <v>2871.29</v>
          </cell>
          <cell r="D203">
            <v>0</v>
          </cell>
          <cell r="E203">
            <v>2871.29</v>
          </cell>
        </row>
        <row r="204">
          <cell r="A204">
            <v>6708001</v>
          </cell>
          <cell r="B204" t="str">
            <v>AGENCY EXPENSE</v>
          </cell>
          <cell r="C204">
            <v>70.510000000000005</v>
          </cell>
          <cell r="D204">
            <v>24</v>
          </cell>
          <cell r="E204">
            <v>94.51</v>
          </cell>
        </row>
        <row r="206">
          <cell r="A206" t="str">
            <v>401.1K</v>
          </cell>
          <cell r="B206" t="str">
            <v>UNCOLLECTIBLE ACCOUNTS</v>
          </cell>
          <cell r="C206">
            <v>2941.8</v>
          </cell>
          <cell r="D206">
            <v>24</v>
          </cell>
          <cell r="E206">
            <v>2965.8</v>
          </cell>
        </row>
        <row r="208">
          <cell r="A208">
            <v>6319011</v>
          </cell>
          <cell r="B208" t="str">
            <v>ENGINEERING FEES</v>
          </cell>
          <cell r="C208">
            <v>32</v>
          </cell>
          <cell r="D208">
            <v>0</v>
          </cell>
          <cell r="E208">
            <v>32</v>
          </cell>
        </row>
        <row r="209">
          <cell r="A209">
            <v>6329002</v>
          </cell>
          <cell r="B209" t="str">
            <v>AUDIT FEES</v>
          </cell>
          <cell r="C209">
            <v>705</v>
          </cell>
          <cell r="D209">
            <v>610</v>
          </cell>
          <cell r="E209">
            <v>1315</v>
          </cell>
        </row>
        <row r="210">
          <cell r="A210">
            <v>6329014</v>
          </cell>
          <cell r="B210" t="str">
            <v>TAX RETURN REVIEW</v>
          </cell>
          <cell r="C210">
            <v>201</v>
          </cell>
          <cell r="D210">
            <v>93</v>
          </cell>
          <cell r="E210">
            <v>294</v>
          </cell>
        </row>
        <row r="211">
          <cell r="A211">
            <v>6338001</v>
          </cell>
          <cell r="B211" t="str">
            <v>LEGAL FEES</v>
          </cell>
          <cell r="C211">
            <v>426</v>
          </cell>
          <cell r="D211">
            <v>0</v>
          </cell>
          <cell r="E211">
            <v>426</v>
          </cell>
        </row>
        <row r="212">
          <cell r="A212">
            <v>6369003</v>
          </cell>
          <cell r="B212" t="str">
            <v>TEMP EMPLOY - CLERICAL</v>
          </cell>
          <cell r="C212">
            <v>31</v>
          </cell>
          <cell r="D212">
            <v>82</v>
          </cell>
          <cell r="E212">
            <v>113</v>
          </cell>
        </row>
        <row r="213">
          <cell r="A213">
            <v>6369005</v>
          </cell>
          <cell r="B213" t="str">
            <v>PAYROLL SERVICES</v>
          </cell>
          <cell r="C213">
            <v>183</v>
          </cell>
          <cell r="D213">
            <v>82</v>
          </cell>
          <cell r="E213">
            <v>265</v>
          </cell>
        </row>
        <row r="215">
          <cell r="A215" t="str">
            <v>PERIOD ENDING: 12/31/05               12:29:07 22 DEC 2008 (NV.1CO.TB2LY) PAGE 5</v>
          </cell>
        </row>
        <row r="216">
          <cell r="A216" t="str">
            <v xml:space="preserve">COMPANY: C-005 APPLE CANYON UTILITY CO.                                         </v>
          </cell>
        </row>
        <row r="218">
          <cell r="A218" t="str">
            <v>DETAIL TB BY SUB</v>
          </cell>
        </row>
        <row r="220">
          <cell r="A220" t="str">
            <v xml:space="preserve">                  U T I L I T I E S ,  I N C O R P O R A T E D</v>
          </cell>
        </row>
        <row r="222">
          <cell r="A222" t="str">
            <v xml:space="preserve">                              DETAIL TRIAL BALANCE</v>
          </cell>
        </row>
        <row r="224">
          <cell r="A224" t="str">
            <v>ACCOUNT               DESCRIPTION                  BEG-BALANCE       CURRENT       END-BALANCE</v>
          </cell>
        </row>
        <row r="225">
          <cell r="A225" t="str">
            <v>-------               -----------                  -----------       -------       -----------</v>
          </cell>
        </row>
        <row r="226">
          <cell r="A226">
            <v>6369006</v>
          </cell>
          <cell r="B226" t="str">
            <v>EMPLOY FINDER FEES</v>
          </cell>
          <cell r="C226">
            <v>514</v>
          </cell>
          <cell r="D226">
            <v>-520</v>
          </cell>
          <cell r="E226">
            <v>-6</v>
          </cell>
        </row>
        <row r="227">
          <cell r="A227">
            <v>6369090</v>
          </cell>
          <cell r="B227" t="str">
            <v>OTHER DIR OUTSIDE SERVICES</v>
          </cell>
          <cell r="C227">
            <v>0</v>
          </cell>
          <cell r="D227">
            <v>43</v>
          </cell>
          <cell r="E227">
            <v>43</v>
          </cell>
        </row>
        <row r="229">
          <cell r="A229" t="str">
            <v>401.1L</v>
          </cell>
          <cell r="B229" t="str">
            <v>OUTSIDE SERVICES-DIRECT</v>
          </cell>
          <cell r="C229">
            <v>2092</v>
          </cell>
          <cell r="D229">
            <v>390</v>
          </cell>
          <cell r="E229">
            <v>2482</v>
          </cell>
        </row>
        <row r="231">
          <cell r="A231">
            <v>6369007</v>
          </cell>
          <cell r="B231" t="str">
            <v>COMPUTER MAINT</v>
          </cell>
          <cell r="C231">
            <v>209</v>
          </cell>
          <cell r="D231">
            <v>37</v>
          </cell>
          <cell r="E231">
            <v>246</v>
          </cell>
        </row>
        <row r="232">
          <cell r="A232">
            <v>6369009</v>
          </cell>
          <cell r="B232" t="str">
            <v>COMPUTER-AMORT &amp; PROG COST</v>
          </cell>
          <cell r="C232">
            <v>63</v>
          </cell>
          <cell r="D232">
            <v>21</v>
          </cell>
          <cell r="E232">
            <v>84</v>
          </cell>
        </row>
        <row r="233">
          <cell r="A233">
            <v>6369012</v>
          </cell>
          <cell r="B233" t="str">
            <v>INTERNET SUPPLIER</v>
          </cell>
          <cell r="C233">
            <v>24</v>
          </cell>
          <cell r="D233">
            <v>9</v>
          </cell>
          <cell r="E233">
            <v>33</v>
          </cell>
        </row>
        <row r="234">
          <cell r="A234">
            <v>6759003</v>
          </cell>
          <cell r="B234" t="str">
            <v>COMPUTER SUPPLIES</v>
          </cell>
          <cell r="C234">
            <v>69</v>
          </cell>
          <cell r="D234">
            <v>22</v>
          </cell>
          <cell r="E234">
            <v>91</v>
          </cell>
        </row>
        <row r="235">
          <cell r="A235">
            <v>6759016</v>
          </cell>
          <cell r="B235" t="str">
            <v>MICROFILMING</v>
          </cell>
          <cell r="C235">
            <v>51</v>
          </cell>
          <cell r="D235">
            <v>8</v>
          </cell>
          <cell r="E235">
            <v>59</v>
          </cell>
        </row>
        <row r="237">
          <cell r="A237" t="str">
            <v>401.1LL</v>
          </cell>
          <cell r="B237" t="str">
            <v>IT DEPARTMENT</v>
          </cell>
          <cell r="C237">
            <v>416</v>
          </cell>
          <cell r="D237">
            <v>97</v>
          </cell>
          <cell r="E237">
            <v>513</v>
          </cell>
        </row>
        <row r="239">
          <cell r="A239">
            <v>6049000</v>
          </cell>
          <cell r="B239" t="str">
            <v>EMP PENSIONS &amp; BENEFITS</v>
          </cell>
          <cell r="C239">
            <v>0</v>
          </cell>
          <cell r="D239">
            <v>1082</v>
          </cell>
          <cell r="E239">
            <v>1082</v>
          </cell>
        </row>
        <row r="240">
          <cell r="A240">
            <v>6049010</v>
          </cell>
          <cell r="B240" t="str">
            <v>HEALTH INS REIMBURSEMENTS</v>
          </cell>
          <cell r="C240">
            <v>4899</v>
          </cell>
          <cell r="D240">
            <v>1717</v>
          </cell>
          <cell r="E240">
            <v>6616</v>
          </cell>
        </row>
        <row r="241">
          <cell r="A241">
            <v>6049011</v>
          </cell>
          <cell r="B241" t="str">
            <v>EMPLOYEE INS DEDUCTIONS</v>
          </cell>
          <cell r="C241">
            <v>-412</v>
          </cell>
          <cell r="D241">
            <v>-271</v>
          </cell>
          <cell r="E241">
            <v>-683</v>
          </cell>
        </row>
        <row r="242">
          <cell r="A242">
            <v>6049012</v>
          </cell>
          <cell r="B242" t="str">
            <v>HEALTH COSTS &amp; OTHER</v>
          </cell>
          <cell r="C242">
            <v>35</v>
          </cell>
          <cell r="D242">
            <v>36</v>
          </cell>
          <cell r="E242">
            <v>71</v>
          </cell>
        </row>
        <row r="243">
          <cell r="A243">
            <v>6049015</v>
          </cell>
          <cell r="B243" t="str">
            <v>DENTAL INS REIMBURSEMENTS</v>
          </cell>
          <cell r="C243">
            <v>130</v>
          </cell>
          <cell r="D243">
            <v>95</v>
          </cell>
          <cell r="E243">
            <v>225</v>
          </cell>
        </row>
        <row r="244">
          <cell r="A244">
            <v>6049020</v>
          </cell>
          <cell r="B244" t="str">
            <v>PENSION CONTRIBUTIONS</v>
          </cell>
          <cell r="C244">
            <v>1254</v>
          </cell>
          <cell r="D244">
            <v>478</v>
          </cell>
          <cell r="E244">
            <v>1732</v>
          </cell>
        </row>
        <row r="245">
          <cell r="A245">
            <v>6049050</v>
          </cell>
          <cell r="B245" t="str">
            <v>HEALTH INS PREMIUMS</v>
          </cell>
          <cell r="C245">
            <v>238</v>
          </cell>
          <cell r="D245">
            <v>183</v>
          </cell>
          <cell r="E245">
            <v>421</v>
          </cell>
        </row>
        <row r="246">
          <cell r="A246">
            <v>6049055</v>
          </cell>
          <cell r="B246" t="str">
            <v>DENTAL PREMIUMS</v>
          </cell>
          <cell r="C246">
            <v>22</v>
          </cell>
          <cell r="D246">
            <v>13</v>
          </cell>
          <cell r="E246">
            <v>35</v>
          </cell>
        </row>
        <row r="247">
          <cell r="A247">
            <v>6049060</v>
          </cell>
          <cell r="B247" t="str">
            <v>TERM LIFE INS</v>
          </cell>
          <cell r="C247">
            <v>51</v>
          </cell>
          <cell r="D247">
            <v>42</v>
          </cell>
          <cell r="E247">
            <v>93</v>
          </cell>
        </row>
        <row r="248">
          <cell r="A248">
            <v>6049065</v>
          </cell>
          <cell r="B248" t="str">
            <v>TERM LIFE INS - OPT</v>
          </cell>
          <cell r="C248">
            <v>1</v>
          </cell>
          <cell r="D248">
            <v>1</v>
          </cell>
          <cell r="E248">
            <v>2</v>
          </cell>
        </row>
        <row r="249">
          <cell r="A249">
            <v>6049067</v>
          </cell>
          <cell r="B249" t="str">
            <v>AFLAC</v>
          </cell>
          <cell r="C249">
            <v>0</v>
          </cell>
          <cell r="D249">
            <v>2</v>
          </cell>
          <cell r="E249">
            <v>2</v>
          </cell>
        </row>
        <row r="250">
          <cell r="A250">
            <v>6049070</v>
          </cell>
          <cell r="B250" t="str">
            <v>401K/ESOP CONTRIBUTIONS</v>
          </cell>
          <cell r="C250">
            <v>1655</v>
          </cell>
          <cell r="D250">
            <v>590</v>
          </cell>
          <cell r="E250">
            <v>2245</v>
          </cell>
        </row>
        <row r="251">
          <cell r="A251">
            <v>6049080</v>
          </cell>
          <cell r="B251" t="str">
            <v>DISABILITY INSURANCE</v>
          </cell>
          <cell r="C251">
            <v>28</v>
          </cell>
          <cell r="D251">
            <v>23</v>
          </cell>
          <cell r="E251">
            <v>51</v>
          </cell>
        </row>
        <row r="252">
          <cell r="A252">
            <v>6049090</v>
          </cell>
          <cell r="B252" t="str">
            <v>OTHER EMP PENS &amp; BENEFITS</v>
          </cell>
          <cell r="C252">
            <v>285</v>
          </cell>
          <cell r="D252">
            <v>91</v>
          </cell>
          <cell r="E252">
            <v>376</v>
          </cell>
        </row>
        <row r="254">
          <cell r="A254" t="str">
            <v>401.1N</v>
          </cell>
          <cell r="B254" t="str">
            <v>EMPLOYEE PENSION&amp;BENEFITS</v>
          </cell>
          <cell r="C254">
            <v>8186</v>
          </cell>
          <cell r="D254">
            <v>4082</v>
          </cell>
          <cell r="E254">
            <v>12268</v>
          </cell>
        </row>
        <row r="256">
          <cell r="A256">
            <v>6599090</v>
          </cell>
          <cell r="B256" t="str">
            <v>OTHER INS</v>
          </cell>
          <cell r="C256">
            <v>8320</v>
          </cell>
          <cell r="D256">
            <v>2713</v>
          </cell>
          <cell r="E256">
            <v>11033</v>
          </cell>
        </row>
        <row r="258">
          <cell r="A258" t="str">
            <v>401.1O</v>
          </cell>
          <cell r="B258" t="str">
            <v>INSURANCE</v>
          </cell>
          <cell r="C258">
            <v>8320</v>
          </cell>
          <cell r="D258">
            <v>2713</v>
          </cell>
          <cell r="E258">
            <v>11033</v>
          </cell>
        </row>
        <row r="260">
          <cell r="A260">
            <v>7668010</v>
          </cell>
          <cell r="B260" t="str">
            <v>RATE CASE EXPENSE</v>
          </cell>
          <cell r="C260">
            <v>3926.4</v>
          </cell>
          <cell r="D260">
            <v>0</v>
          </cell>
          <cell r="E260">
            <v>3926.4</v>
          </cell>
        </row>
        <row r="262">
          <cell r="A262" t="str">
            <v>401.1P</v>
          </cell>
          <cell r="B262" t="str">
            <v>REGULATORY COMMISSION EXP</v>
          </cell>
          <cell r="C262">
            <v>3926.4</v>
          </cell>
          <cell r="D262">
            <v>0</v>
          </cell>
          <cell r="E262">
            <v>3926.4</v>
          </cell>
        </row>
        <row r="264">
          <cell r="A264">
            <v>6759001</v>
          </cell>
          <cell r="B264" t="str">
            <v>PUBL SUBSCRIPTIONS &amp; TAPES</v>
          </cell>
          <cell r="C264">
            <v>41</v>
          </cell>
          <cell r="D264">
            <v>12</v>
          </cell>
          <cell r="E264">
            <v>53</v>
          </cell>
        </row>
        <row r="265">
          <cell r="A265">
            <v>6759002</v>
          </cell>
          <cell r="B265" t="str">
            <v>ANSWERING SERV</v>
          </cell>
          <cell r="C265">
            <v>-1</v>
          </cell>
          <cell r="D265">
            <v>753</v>
          </cell>
          <cell r="E265">
            <v>752</v>
          </cell>
        </row>
        <row r="266">
          <cell r="A266">
            <v>6759004</v>
          </cell>
          <cell r="B266" t="str">
            <v>PRINTING &amp; BLUEPRINTS</v>
          </cell>
          <cell r="C266">
            <v>66</v>
          </cell>
          <cell r="D266">
            <v>79</v>
          </cell>
          <cell r="E266">
            <v>145</v>
          </cell>
        </row>
        <row r="267">
          <cell r="A267">
            <v>6759006</v>
          </cell>
          <cell r="B267" t="str">
            <v>UPS &amp; AIR FREIGHT</v>
          </cell>
          <cell r="C267">
            <v>669.15</v>
          </cell>
          <cell r="D267">
            <v>33</v>
          </cell>
          <cell r="E267">
            <v>702.15</v>
          </cell>
        </row>
        <row r="268">
          <cell r="A268">
            <v>6759008</v>
          </cell>
          <cell r="B268" t="str">
            <v>XEROX</v>
          </cell>
          <cell r="C268">
            <v>56</v>
          </cell>
          <cell r="D268">
            <v>10</v>
          </cell>
          <cell r="E268">
            <v>66</v>
          </cell>
        </row>
        <row r="269">
          <cell r="A269">
            <v>6759009</v>
          </cell>
          <cell r="B269" t="str">
            <v>OFFICE SUPPLY STORES</v>
          </cell>
          <cell r="C269">
            <v>161</v>
          </cell>
          <cell r="D269">
            <v>97</v>
          </cell>
          <cell r="E269">
            <v>258</v>
          </cell>
        </row>
        <row r="270">
          <cell r="A270">
            <v>6759010</v>
          </cell>
          <cell r="B270" t="str">
            <v>REIM OFFICE EMPLOYEE EXPENSES</v>
          </cell>
          <cell r="C270">
            <v>11</v>
          </cell>
          <cell r="D270">
            <v>7</v>
          </cell>
          <cell r="E270">
            <v>18</v>
          </cell>
        </row>
        <row r="271">
          <cell r="A271">
            <v>6759013</v>
          </cell>
          <cell r="B271" t="str">
            <v>CLEANING SUPPLIES</v>
          </cell>
          <cell r="C271">
            <v>14</v>
          </cell>
          <cell r="D271">
            <v>5</v>
          </cell>
          <cell r="E271">
            <v>19</v>
          </cell>
        </row>
        <row r="272">
          <cell r="A272">
            <v>6759014</v>
          </cell>
          <cell r="B272" t="str">
            <v>MEMBERSHIPS - OFFICE EMPLOYEE</v>
          </cell>
          <cell r="C272">
            <v>5</v>
          </cell>
          <cell r="D272">
            <v>2</v>
          </cell>
          <cell r="E272">
            <v>7</v>
          </cell>
        </row>
        <row r="273">
          <cell r="A273">
            <v>6759090</v>
          </cell>
          <cell r="B273" t="str">
            <v>OTHER OFFICE EXPENSES</v>
          </cell>
          <cell r="C273">
            <v>57</v>
          </cell>
          <cell r="D273">
            <v>15</v>
          </cell>
          <cell r="E273">
            <v>72</v>
          </cell>
        </row>
        <row r="276">
          <cell r="A276" t="str">
            <v>PERIOD ENDING: 12/31/05               12:29:07 22 DEC 2008 (NV.1CO.TB2LY) PAGE 6</v>
          </cell>
        </row>
        <row r="277">
          <cell r="A277" t="str">
            <v xml:space="preserve">COMPANY: C-005 APPLE CANYON UTILITY CO.                                         </v>
          </cell>
        </row>
        <row r="279">
          <cell r="A279" t="str">
            <v>DETAIL TB BY SUB</v>
          </cell>
        </row>
        <row r="281">
          <cell r="A281" t="str">
            <v xml:space="preserve">                  U T I L I T I E S ,  I N C O R P O R A T E D</v>
          </cell>
        </row>
        <row r="283">
          <cell r="A283" t="str">
            <v xml:space="preserve">                              DETAIL TRIAL BALANCE</v>
          </cell>
        </row>
        <row r="285">
          <cell r="A285" t="str">
            <v>ACCOUNT               DESCRIPTION                  BEG-BALANCE       CURRENT       END-BALANCE</v>
          </cell>
        </row>
        <row r="286">
          <cell r="A286" t="str">
            <v>-------               -----------                  -----------       -------       -----------</v>
          </cell>
        </row>
        <row r="287">
          <cell r="A287" t="str">
            <v>401.1R</v>
          </cell>
          <cell r="B287" t="str">
            <v>OFFICE SUPPLIES</v>
          </cell>
          <cell r="C287">
            <v>1079.1500000000001</v>
          </cell>
          <cell r="D287">
            <v>1013</v>
          </cell>
          <cell r="E287">
            <v>2092.15</v>
          </cell>
        </row>
        <row r="289">
          <cell r="A289">
            <v>6759005</v>
          </cell>
          <cell r="B289" t="str">
            <v>POSTAGE &amp; POSTAGE METER-OFFICE</v>
          </cell>
          <cell r="C289">
            <v>2695</v>
          </cell>
          <cell r="D289">
            <v>41</v>
          </cell>
          <cell r="E289">
            <v>2736</v>
          </cell>
        </row>
        <row r="290">
          <cell r="A290">
            <v>6759007</v>
          </cell>
          <cell r="B290" t="str">
            <v>PRINTING CUSTOMER SERVICE</v>
          </cell>
          <cell r="C290">
            <v>278.08</v>
          </cell>
          <cell r="D290">
            <v>8</v>
          </cell>
          <cell r="E290">
            <v>286.08</v>
          </cell>
        </row>
        <row r="291">
          <cell r="A291">
            <v>6759011</v>
          </cell>
          <cell r="B291" t="str">
            <v>ENVELOPES</v>
          </cell>
          <cell r="C291">
            <v>1046</v>
          </cell>
          <cell r="D291">
            <v>242</v>
          </cell>
          <cell r="E291">
            <v>1288</v>
          </cell>
        </row>
        <row r="292">
          <cell r="A292">
            <v>6759012</v>
          </cell>
          <cell r="B292" t="str">
            <v>BILL STOCK</v>
          </cell>
          <cell r="C292">
            <v>171</v>
          </cell>
          <cell r="D292">
            <v>49</v>
          </cell>
          <cell r="E292">
            <v>220</v>
          </cell>
        </row>
        <row r="293">
          <cell r="A293">
            <v>6759051</v>
          </cell>
          <cell r="B293" t="str">
            <v>COMPUTER SUPPLIES - BILLING</v>
          </cell>
          <cell r="C293">
            <v>86</v>
          </cell>
          <cell r="D293">
            <v>27</v>
          </cell>
          <cell r="E293">
            <v>113</v>
          </cell>
        </row>
        <row r="295">
          <cell r="A295" t="str">
            <v>401.1RR</v>
          </cell>
          <cell r="B295" t="str">
            <v>BILLING &amp; CUSTOMER SERVICE</v>
          </cell>
          <cell r="C295">
            <v>4276.08</v>
          </cell>
          <cell r="D295">
            <v>367</v>
          </cell>
          <cell r="E295">
            <v>4643.08</v>
          </cell>
        </row>
        <row r="297">
          <cell r="A297">
            <v>6759110</v>
          </cell>
          <cell r="B297" t="str">
            <v>OFFICE TELEPHONE</v>
          </cell>
          <cell r="C297">
            <v>22</v>
          </cell>
          <cell r="D297">
            <v>4</v>
          </cell>
          <cell r="E297">
            <v>26</v>
          </cell>
        </row>
        <row r="298">
          <cell r="A298">
            <v>6759120</v>
          </cell>
          <cell r="B298" t="str">
            <v>OFFICE ELECTRIC</v>
          </cell>
          <cell r="C298">
            <v>161</v>
          </cell>
          <cell r="D298">
            <v>45</v>
          </cell>
          <cell r="E298">
            <v>206</v>
          </cell>
        </row>
        <row r="299">
          <cell r="A299">
            <v>6759125</v>
          </cell>
          <cell r="B299" t="str">
            <v>OFFICE WATER</v>
          </cell>
          <cell r="C299">
            <v>33</v>
          </cell>
          <cell r="D299">
            <v>14</v>
          </cell>
          <cell r="E299">
            <v>47</v>
          </cell>
        </row>
        <row r="300">
          <cell r="A300">
            <v>6759130</v>
          </cell>
          <cell r="B300" t="str">
            <v>OFFICE GAS</v>
          </cell>
          <cell r="C300">
            <v>59</v>
          </cell>
          <cell r="D300">
            <v>18</v>
          </cell>
          <cell r="E300">
            <v>77</v>
          </cell>
        </row>
        <row r="301">
          <cell r="A301">
            <v>6759135</v>
          </cell>
          <cell r="B301" t="str">
            <v>OPERATIONS TELEPHONES</v>
          </cell>
          <cell r="C301">
            <v>2484.35</v>
          </cell>
          <cell r="D301">
            <v>57</v>
          </cell>
          <cell r="E301">
            <v>2541.35</v>
          </cell>
        </row>
        <row r="302">
          <cell r="A302">
            <v>6759136</v>
          </cell>
          <cell r="B302" t="str">
            <v>OPERATIONS TELEPHONES-LONG DIST</v>
          </cell>
          <cell r="C302">
            <v>30</v>
          </cell>
          <cell r="D302">
            <v>10</v>
          </cell>
          <cell r="E302">
            <v>40</v>
          </cell>
        </row>
        <row r="304">
          <cell r="A304" t="str">
            <v>401.1S</v>
          </cell>
          <cell r="B304" t="str">
            <v>OFFICE UTILITIES</v>
          </cell>
          <cell r="C304">
            <v>2789.35</v>
          </cell>
          <cell r="D304">
            <v>148</v>
          </cell>
          <cell r="E304">
            <v>2937.35</v>
          </cell>
        </row>
        <row r="306">
          <cell r="A306">
            <v>6759210</v>
          </cell>
          <cell r="B306" t="str">
            <v>OFFICE CLEANING SERV</v>
          </cell>
          <cell r="C306">
            <v>168</v>
          </cell>
          <cell r="D306">
            <v>55</v>
          </cell>
          <cell r="E306">
            <v>223</v>
          </cell>
        </row>
        <row r="307">
          <cell r="A307">
            <v>6759220</v>
          </cell>
          <cell r="B307" t="str">
            <v>LNDSCPING MOWING &amp; SNOWPLWNG</v>
          </cell>
          <cell r="C307">
            <v>166</v>
          </cell>
          <cell r="D307">
            <v>80</v>
          </cell>
          <cell r="E307">
            <v>246</v>
          </cell>
        </row>
        <row r="308">
          <cell r="A308">
            <v>6759230</v>
          </cell>
          <cell r="B308" t="str">
            <v>OFFICE GARBAGE REMOVAL</v>
          </cell>
          <cell r="C308">
            <v>12</v>
          </cell>
          <cell r="D308">
            <v>4</v>
          </cell>
          <cell r="E308">
            <v>16</v>
          </cell>
        </row>
        <row r="309">
          <cell r="A309">
            <v>6759260</v>
          </cell>
          <cell r="B309" t="str">
            <v>REPAIR OFF MACH &amp; HEATING</v>
          </cell>
          <cell r="C309">
            <v>52</v>
          </cell>
          <cell r="D309">
            <v>0</v>
          </cell>
          <cell r="E309">
            <v>52</v>
          </cell>
        </row>
        <row r="310">
          <cell r="A310">
            <v>6759290</v>
          </cell>
          <cell r="B310" t="str">
            <v>OTHER OFFICE MAINT</v>
          </cell>
          <cell r="C310">
            <v>257</v>
          </cell>
          <cell r="D310">
            <v>163</v>
          </cell>
          <cell r="E310">
            <v>420</v>
          </cell>
        </row>
        <row r="312">
          <cell r="A312" t="str">
            <v>401.1U</v>
          </cell>
          <cell r="B312" t="str">
            <v>OFFICE MAINTENANCE</v>
          </cell>
          <cell r="C312">
            <v>655</v>
          </cell>
          <cell r="D312">
            <v>302</v>
          </cell>
          <cell r="E312">
            <v>957</v>
          </cell>
        </row>
        <row r="314">
          <cell r="A314">
            <v>6759330</v>
          </cell>
          <cell r="B314" t="str">
            <v>MEMBERSHIPS - COMPANY</v>
          </cell>
          <cell r="C314">
            <v>0</v>
          </cell>
          <cell r="D314">
            <v>2</v>
          </cell>
          <cell r="E314">
            <v>2</v>
          </cell>
        </row>
        <row r="315">
          <cell r="A315">
            <v>7048050</v>
          </cell>
          <cell r="B315" t="str">
            <v>EMPLOYEES ED EXPENSES</v>
          </cell>
          <cell r="C315">
            <v>1</v>
          </cell>
          <cell r="D315">
            <v>0</v>
          </cell>
          <cell r="E315">
            <v>1</v>
          </cell>
        </row>
        <row r="316">
          <cell r="A316">
            <v>7048055</v>
          </cell>
          <cell r="B316" t="str">
            <v>OFFICE EDUCATION/TRAIN. EXP</v>
          </cell>
          <cell r="C316">
            <v>225</v>
          </cell>
          <cell r="D316">
            <v>58</v>
          </cell>
          <cell r="E316">
            <v>283</v>
          </cell>
        </row>
        <row r="317">
          <cell r="A317">
            <v>7758370</v>
          </cell>
          <cell r="B317" t="str">
            <v>MEALS &amp; RELATED EXP</v>
          </cell>
          <cell r="C317">
            <v>42</v>
          </cell>
          <cell r="D317">
            <v>30</v>
          </cell>
          <cell r="E317">
            <v>72</v>
          </cell>
        </row>
        <row r="318">
          <cell r="A318">
            <v>7758380</v>
          </cell>
          <cell r="B318" t="str">
            <v>BANK SERV CHARGES</v>
          </cell>
          <cell r="C318">
            <v>882</v>
          </cell>
          <cell r="D318">
            <v>376</v>
          </cell>
          <cell r="E318">
            <v>1258</v>
          </cell>
        </row>
        <row r="319">
          <cell r="A319">
            <v>7758390</v>
          </cell>
          <cell r="B319" t="str">
            <v>OTHER MISC GENERAL</v>
          </cell>
          <cell r="C319">
            <v>142</v>
          </cell>
          <cell r="D319">
            <v>48</v>
          </cell>
          <cell r="E319">
            <v>190</v>
          </cell>
        </row>
        <row r="321">
          <cell r="A321" t="str">
            <v>401.1V</v>
          </cell>
          <cell r="B321" t="str">
            <v>MISCELLANEOUS EXPENSE</v>
          </cell>
          <cell r="C321">
            <v>1292</v>
          </cell>
          <cell r="D321">
            <v>514</v>
          </cell>
          <cell r="E321">
            <v>1806</v>
          </cell>
        </row>
        <row r="323">
          <cell r="A323">
            <v>6755070</v>
          </cell>
          <cell r="B323" t="str">
            <v>WATER PERMITS</v>
          </cell>
          <cell r="C323">
            <v>250</v>
          </cell>
          <cell r="D323">
            <v>0</v>
          </cell>
          <cell r="E323">
            <v>250</v>
          </cell>
        </row>
        <row r="324">
          <cell r="A324">
            <v>6755090</v>
          </cell>
          <cell r="B324" t="str">
            <v>WATER-OTHER MAINT EXP</v>
          </cell>
          <cell r="C324">
            <v>90.44</v>
          </cell>
          <cell r="D324">
            <v>0</v>
          </cell>
          <cell r="E324">
            <v>90.44</v>
          </cell>
        </row>
        <row r="325">
          <cell r="A325">
            <v>6759503</v>
          </cell>
          <cell r="B325" t="str">
            <v>WATER-MAINT SUPPLIES</v>
          </cell>
          <cell r="C325">
            <v>2231.52</v>
          </cell>
          <cell r="D325">
            <v>0</v>
          </cell>
          <cell r="E325">
            <v>2231.52</v>
          </cell>
        </row>
        <row r="326">
          <cell r="A326">
            <v>6759506</v>
          </cell>
          <cell r="B326" t="str">
            <v>WATER-MAINT REPAIRS</v>
          </cell>
          <cell r="C326">
            <v>1046.77</v>
          </cell>
          <cell r="D326">
            <v>0</v>
          </cell>
          <cell r="E326">
            <v>1046.77</v>
          </cell>
        </row>
        <row r="327">
          <cell r="A327">
            <v>6759507</v>
          </cell>
          <cell r="B327" t="str">
            <v>WATER-MAIN BREAKS</v>
          </cell>
          <cell r="C327">
            <v>878.15</v>
          </cell>
          <cell r="D327">
            <v>0</v>
          </cell>
          <cell r="E327">
            <v>878.15</v>
          </cell>
        </row>
        <row r="329">
          <cell r="A329" t="str">
            <v>401.1X</v>
          </cell>
          <cell r="B329" t="str">
            <v>MAINTENANCE-WATER PLANT</v>
          </cell>
          <cell r="C329">
            <v>4496.88</v>
          </cell>
          <cell r="D329">
            <v>0</v>
          </cell>
          <cell r="E329">
            <v>4496.88</v>
          </cell>
        </row>
        <row r="331">
          <cell r="A331">
            <v>6759405</v>
          </cell>
          <cell r="B331" t="str">
            <v>COMMUNICATION EXPENSES</v>
          </cell>
          <cell r="C331">
            <v>785</v>
          </cell>
          <cell r="D331">
            <v>313</v>
          </cell>
          <cell r="E331">
            <v>1098</v>
          </cell>
        </row>
        <row r="332">
          <cell r="A332">
            <v>6759412</v>
          </cell>
          <cell r="B332" t="str">
            <v>UNIFORMS</v>
          </cell>
          <cell r="C332">
            <v>380.84</v>
          </cell>
          <cell r="D332">
            <v>0</v>
          </cell>
          <cell r="E332">
            <v>380.84</v>
          </cell>
        </row>
        <row r="333">
          <cell r="A333">
            <v>6759430</v>
          </cell>
          <cell r="B333" t="str">
            <v>SALES/USE TAX EXPENSE</v>
          </cell>
          <cell r="C333">
            <v>354.02</v>
          </cell>
          <cell r="D333">
            <v>0</v>
          </cell>
          <cell r="E333">
            <v>354.02</v>
          </cell>
        </row>
        <row r="335">
          <cell r="A335" t="str">
            <v>401.1Z</v>
          </cell>
          <cell r="B335" t="str">
            <v>MAINTENANCE-WTR&amp;SWR PLANT</v>
          </cell>
          <cell r="C335">
            <v>1519.86</v>
          </cell>
          <cell r="D335">
            <v>313</v>
          </cell>
          <cell r="E335">
            <v>1832.86</v>
          </cell>
        </row>
        <row r="337">
          <cell r="A337" t="str">
            <v>PERIOD ENDING: 12/31/05               12:29:07 22 DEC 2008 (NV.1CO.TB2LY) PAGE 7</v>
          </cell>
        </row>
        <row r="338">
          <cell r="A338" t="str">
            <v xml:space="preserve">COMPANY: C-005 APPLE CANYON UTILITY CO.                                         </v>
          </cell>
        </row>
        <row r="340">
          <cell r="A340" t="str">
            <v>DETAIL TB BY SUB</v>
          </cell>
        </row>
        <row r="342">
          <cell r="A342" t="str">
            <v xml:space="preserve">                  U T I L I T I E S ,  I N C O R P O R A T E D</v>
          </cell>
        </row>
        <row r="344">
          <cell r="A344" t="str">
            <v xml:space="preserve">                              DETAIL TRIAL BALANCE</v>
          </cell>
        </row>
        <row r="346">
          <cell r="A346" t="str">
            <v>ACCOUNT               DESCRIPTION                  BEG-BALANCE       CURRENT       END-BALANCE</v>
          </cell>
        </row>
        <row r="347">
          <cell r="A347" t="str">
            <v>-------               -----------                  -----------       -------       -----------</v>
          </cell>
        </row>
        <row r="349">
          <cell r="A349">
            <v>6759017</v>
          </cell>
          <cell r="B349" t="str">
            <v>OPERATORS-CLEANING SUPPLIES</v>
          </cell>
          <cell r="C349">
            <v>134.94999999999999</v>
          </cell>
          <cell r="D349">
            <v>0</v>
          </cell>
          <cell r="E349">
            <v>134.94999999999999</v>
          </cell>
        </row>
        <row r="350">
          <cell r="A350">
            <v>6759018</v>
          </cell>
          <cell r="B350" t="str">
            <v>OPERATORS-OTHER OFFICE EXPENSE</v>
          </cell>
          <cell r="C350">
            <v>211.55</v>
          </cell>
          <cell r="D350">
            <v>-2</v>
          </cell>
          <cell r="E350">
            <v>209.55</v>
          </cell>
        </row>
        <row r="351">
          <cell r="A351">
            <v>6759019</v>
          </cell>
          <cell r="B351" t="str">
            <v>OPERATORS-PUBLICATIONS/SUSCRIPTIONS</v>
          </cell>
          <cell r="C351">
            <v>3</v>
          </cell>
          <cell r="D351">
            <v>0</v>
          </cell>
          <cell r="E351">
            <v>3</v>
          </cell>
        </row>
        <row r="352">
          <cell r="A352">
            <v>6759410</v>
          </cell>
          <cell r="B352" t="str">
            <v>OPERATORS ED EXPENSES</v>
          </cell>
          <cell r="C352">
            <v>0</v>
          </cell>
          <cell r="D352">
            <v>82</v>
          </cell>
          <cell r="E352">
            <v>82</v>
          </cell>
        </row>
        <row r="353">
          <cell r="A353">
            <v>6759413</v>
          </cell>
          <cell r="B353" t="str">
            <v>OPERATORS-POSTAGE</v>
          </cell>
          <cell r="C353">
            <v>193.6</v>
          </cell>
          <cell r="D353">
            <v>0</v>
          </cell>
          <cell r="E353">
            <v>193.6</v>
          </cell>
        </row>
        <row r="354">
          <cell r="A354">
            <v>6759414</v>
          </cell>
          <cell r="B354" t="str">
            <v>OPERATORS-OFFICE SUPPLY STORES</v>
          </cell>
          <cell r="C354">
            <v>398.3</v>
          </cell>
          <cell r="D354">
            <v>45</v>
          </cell>
          <cell r="E354">
            <v>443.3</v>
          </cell>
        </row>
        <row r="355">
          <cell r="A355">
            <v>6759416</v>
          </cell>
          <cell r="B355" t="str">
            <v>OPERATORS-MEMBERSHIPS</v>
          </cell>
          <cell r="C355">
            <v>201</v>
          </cell>
          <cell r="D355">
            <v>73</v>
          </cell>
          <cell r="E355">
            <v>274</v>
          </cell>
        </row>
        <row r="357">
          <cell r="A357" t="str">
            <v>401.1ZZ</v>
          </cell>
          <cell r="B357" t="str">
            <v>OPERATORS EXPENSES</v>
          </cell>
          <cell r="C357">
            <v>1142.4000000000001</v>
          </cell>
          <cell r="D357">
            <v>198</v>
          </cell>
          <cell r="E357">
            <v>1340.4</v>
          </cell>
        </row>
        <row r="359">
          <cell r="A359">
            <v>6355010</v>
          </cell>
          <cell r="B359" t="str">
            <v>WATER TESTS</v>
          </cell>
          <cell r="C359">
            <v>7379.35</v>
          </cell>
          <cell r="D359">
            <v>0</v>
          </cell>
          <cell r="E359">
            <v>7379.35</v>
          </cell>
        </row>
        <row r="360">
          <cell r="A360">
            <v>6355030</v>
          </cell>
          <cell r="B360" t="str">
            <v>TESTING EQUIP &amp; CHEM</v>
          </cell>
          <cell r="C360">
            <v>100.09</v>
          </cell>
          <cell r="D360">
            <v>0</v>
          </cell>
          <cell r="E360">
            <v>100.09</v>
          </cell>
        </row>
        <row r="362">
          <cell r="A362" t="str">
            <v>401.2B</v>
          </cell>
          <cell r="B362" t="str">
            <v>MAINTENANCE-TESTING</v>
          </cell>
          <cell r="C362">
            <v>7479.44</v>
          </cell>
          <cell r="D362">
            <v>0</v>
          </cell>
          <cell r="E362">
            <v>7479.44</v>
          </cell>
        </row>
        <row r="364">
          <cell r="A364">
            <v>6501020</v>
          </cell>
          <cell r="B364" t="str">
            <v>GASOLINE</v>
          </cell>
          <cell r="C364">
            <v>3252.45</v>
          </cell>
          <cell r="D364">
            <v>1188</v>
          </cell>
          <cell r="E364">
            <v>4440.45</v>
          </cell>
        </row>
        <row r="365">
          <cell r="A365">
            <v>6501030</v>
          </cell>
          <cell r="B365" t="str">
            <v>AUTO REPAIR &amp; TIRES</v>
          </cell>
          <cell r="C365">
            <v>1627.85</v>
          </cell>
          <cell r="D365">
            <v>516</v>
          </cell>
          <cell r="E365">
            <v>2143.85</v>
          </cell>
        </row>
        <row r="366">
          <cell r="A366">
            <v>6501040</v>
          </cell>
          <cell r="B366" t="str">
            <v>AUTO LICENSES</v>
          </cell>
          <cell r="C366">
            <v>95</v>
          </cell>
          <cell r="D366">
            <v>37</v>
          </cell>
          <cell r="E366">
            <v>132</v>
          </cell>
        </row>
        <row r="368">
          <cell r="A368" t="str">
            <v>401.2D</v>
          </cell>
          <cell r="B368" t="str">
            <v>TRANSPORTATION EXPENSE</v>
          </cell>
          <cell r="C368">
            <v>4975.3</v>
          </cell>
          <cell r="D368">
            <v>1741</v>
          </cell>
          <cell r="E368">
            <v>6716.3</v>
          </cell>
        </row>
        <row r="370">
          <cell r="A370">
            <v>4032010</v>
          </cell>
          <cell r="B370" t="str">
            <v>DEPRECIATION-WATER PLANT</v>
          </cell>
          <cell r="C370">
            <v>26044.04</v>
          </cell>
          <cell r="D370">
            <v>22</v>
          </cell>
          <cell r="E370">
            <v>26066.04</v>
          </cell>
        </row>
        <row r="371">
          <cell r="A371">
            <v>4032090</v>
          </cell>
          <cell r="B371" t="str">
            <v>DEPRECIATION-10190</v>
          </cell>
          <cell r="C371">
            <v>427</v>
          </cell>
          <cell r="D371">
            <v>134</v>
          </cell>
          <cell r="E371">
            <v>561</v>
          </cell>
        </row>
        <row r="372">
          <cell r="A372">
            <v>4032091</v>
          </cell>
          <cell r="B372" t="str">
            <v>DEPRECIATION-10191</v>
          </cell>
          <cell r="C372">
            <v>522</v>
          </cell>
          <cell r="D372">
            <v>294</v>
          </cell>
          <cell r="E372">
            <v>816</v>
          </cell>
        </row>
        <row r="373">
          <cell r="A373">
            <v>4032092</v>
          </cell>
          <cell r="B373" t="str">
            <v>DEPRECIATION-10300</v>
          </cell>
          <cell r="C373">
            <v>3500</v>
          </cell>
          <cell r="D373">
            <v>1556</v>
          </cell>
          <cell r="E373">
            <v>5056</v>
          </cell>
        </row>
        <row r="374">
          <cell r="A374">
            <v>4032093</v>
          </cell>
          <cell r="B374" t="str">
            <v>DEPRECIATION-10193</v>
          </cell>
          <cell r="C374">
            <v>18</v>
          </cell>
          <cell r="D374">
            <v>5</v>
          </cell>
          <cell r="E374">
            <v>23</v>
          </cell>
        </row>
        <row r="375">
          <cell r="A375">
            <v>4032098</v>
          </cell>
          <cell r="B375" t="str">
            <v>DEPRECIATION-COMPUTER</v>
          </cell>
          <cell r="C375">
            <v>817</v>
          </cell>
          <cell r="D375">
            <v>335</v>
          </cell>
          <cell r="E375">
            <v>1152</v>
          </cell>
        </row>
        <row r="377">
          <cell r="A377">
            <v>403.2</v>
          </cell>
          <cell r="B377" t="str">
            <v>DEPRECIATION EXP-WATER</v>
          </cell>
          <cell r="C377">
            <v>31328.04</v>
          </cell>
          <cell r="D377">
            <v>2346</v>
          </cell>
          <cell r="E377">
            <v>33674.04</v>
          </cell>
        </row>
        <row r="379">
          <cell r="A379">
            <v>4071000</v>
          </cell>
          <cell r="B379" t="str">
            <v>AMORT EXP-CIA-WATER</v>
          </cell>
          <cell r="C379">
            <v>-10756.8</v>
          </cell>
          <cell r="D379">
            <v>0</v>
          </cell>
          <cell r="E379">
            <v>-10756.8</v>
          </cell>
        </row>
        <row r="381">
          <cell r="A381">
            <v>407.6</v>
          </cell>
          <cell r="B381" t="str">
            <v>AMORT EXP-CIA-WATER</v>
          </cell>
          <cell r="C381">
            <v>-10756.8</v>
          </cell>
          <cell r="D381">
            <v>0</v>
          </cell>
          <cell r="E381">
            <v>-10756.8</v>
          </cell>
        </row>
        <row r="383">
          <cell r="A383">
            <v>4081201</v>
          </cell>
          <cell r="B383" t="str">
            <v>FICA EXPENSE</v>
          </cell>
          <cell r="C383">
            <v>3904</v>
          </cell>
          <cell r="D383">
            <v>1189</v>
          </cell>
          <cell r="E383">
            <v>5093</v>
          </cell>
        </row>
        <row r="384">
          <cell r="A384">
            <v>4091050</v>
          </cell>
          <cell r="B384" t="str">
            <v>FED UNEMPLOYMENT TAX</v>
          </cell>
          <cell r="C384">
            <v>52</v>
          </cell>
          <cell r="D384">
            <v>-13</v>
          </cell>
          <cell r="E384">
            <v>39</v>
          </cell>
        </row>
        <row r="385">
          <cell r="A385">
            <v>4091060</v>
          </cell>
          <cell r="B385" t="str">
            <v>ST UNEMPLOYMENT TAX</v>
          </cell>
          <cell r="C385">
            <v>230</v>
          </cell>
          <cell r="D385">
            <v>-94</v>
          </cell>
          <cell r="E385">
            <v>136</v>
          </cell>
        </row>
        <row r="387">
          <cell r="A387">
            <v>408.2</v>
          </cell>
          <cell r="B387" t="str">
            <v>PAYROLL TAXES</v>
          </cell>
          <cell r="C387">
            <v>4186</v>
          </cell>
          <cell r="D387">
            <v>1082</v>
          </cell>
          <cell r="E387">
            <v>5268</v>
          </cell>
        </row>
        <row r="389">
          <cell r="A389">
            <v>4081004</v>
          </cell>
          <cell r="B389" t="str">
            <v>UTIL OR COMMISSION TAX</v>
          </cell>
          <cell r="C389">
            <v>260</v>
          </cell>
          <cell r="D389">
            <v>0</v>
          </cell>
          <cell r="E389">
            <v>260</v>
          </cell>
        </row>
        <row r="390">
          <cell r="A390">
            <v>4081121</v>
          </cell>
          <cell r="B390" t="str">
            <v>REAL ESTATE TAX</v>
          </cell>
          <cell r="C390">
            <v>3505.74</v>
          </cell>
          <cell r="D390">
            <v>336</v>
          </cell>
          <cell r="E390">
            <v>3841.74</v>
          </cell>
        </row>
        <row r="391">
          <cell r="A391">
            <v>4081122</v>
          </cell>
          <cell r="B391" t="str">
            <v>PERS PROP &amp; ICT TAX</v>
          </cell>
          <cell r="C391">
            <v>6321</v>
          </cell>
          <cell r="D391">
            <v>0</v>
          </cell>
          <cell r="E391">
            <v>6321</v>
          </cell>
        </row>
        <row r="392">
          <cell r="A392">
            <v>4081303</v>
          </cell>
          <cell r="B392" t="str">
            <v>FRANCHISE TAX</v>
          </cell>
          <cell r="C392">
            <v>526</v>
          </cell>
          <cell r="D392">
            <v>0</v>
          </cell>
          <cell r="E392">
            <v>526</v>
          </cell>
        </row>
        <row r="394">
          <cell r="A394">
            <v>408.3</v>
          </cell>
          <cell r="B394" t="str">
            <v>OTHER TAXES</v>
          </cell>
          <cell r="C394">
            <v>10612.74</v>
          </cell>
          <cell r="D394">
            <v>336</v>
          </cell>
          <cell r="E394">
            <v>10948.74</v>
          </cell>
        </row>
        <row r="396">
          <cell r="A396">
            <v>4091000</v>
          </cell>
          <cell r="B396" t="str">
            <v>INCOME TAXES-FEDERAL</v>
          </cell>
          <cell r="C396">
            <v>18631</v>
          </cell>
          <cell r="D396">
            <v>0</v>
          </cell>
          <cell r="E396">
            <v>18631</v>
          </cell>
        </row>
        <row r="398">
          <cell r="A398" t="str">
            <v>PERIOD ENDING: 12/31/05               12:29:07 22 DEC 2008 (NV.1CO.TB2LY) PAGE 8</v>
          </cell>
        </row>
        <row r="399">
          <cell r="A399" t="str">
            <v xml:space="preserve">COMPANY: C-005 APPLE CANYON UTILITY CO.                                         </v>
          </cell>
        </row>
        <row r="401">
          <cell r="A401" t="str">
            <v>DETAIL TB BY SUB</v>
          </cell>
        </row>
        <row r="403">
          <cell r="A403" t="str">
            <v xml:space="preserve">                  U T I L I T I E S ,  I N C O R P O R A T E D</v>
          </cell>
        </row>
        <row r="405">
          <cell r="A405" t="str">
            <v xml:space="preserve">                              DETAIL TRIAL BALANCE</v>
          </cell>
        </row>
        <row r="407">
          <cell r="A407" t="str">
            <v>ACCOUNT               DESCRIPTION                  BEG-BALANCE       CURRENT       END-BALANCE</v>
          </cell>
        </row>
        <row r="408">
          <cell r="A408" t="str">
            <v>-------               -----------                  -----------       -------       -----------</v>
          </cell>
        </row>
        <row r="410">
          <cell r="A410">
            <v>409.1</v>
          </cell>
          <cell r="B410" t="str">
            <v>INCOME TAXES-FEDERAL</v>
          </cell>
          <cell r="C410">
            <v>18631</v>
          </cell>
          <cell r="D410">
            <v>0</v>
          </cell>
          <cell r="E410">
            <v>18631</v>
          </cell>
        </row>
        <row r="412">
          <cell r="A412">
            <v>4091100</v>
          </cell>
          <cell r="B412" t="str">
            <v>INCOME TAXES-STATE</v>
          </cell>
          <cell r="C412">
            <v>4315</v>
          </cell>
          <cell r="D412">
            <v>0</v>
          </cell>
          <cell r="E412">
            <v>4315</v>
          </cell>
        </row>
        <row r="414">
          <cell r="A414">
            <v>409.2</v>
          </cell>
          <cell r="B414" t="str">
            <v>INCOME TAXES-STATE</v>
          </cell>
          <cell r="C414">
            <v>4315</v>
          </cell>
          <cell r="D414">
            <v>0</v>
          </cell>
          <cell r="E414">
            <v>4315</v>
          </cell>
        </row>
        <row r="416">
          <cell r="A416">
            <v>4101100</v>
          </cell>
          <cell r="B416" t="str">
            <v>DEF INCOME TAXES-STATE</v>
          </cell>
          <cell r="C416">
            <v>571</v>
          </cell>
          <cell r="D416">
            <v>0</v>
          </cell>
          <cell r="E416">
            <v>571</v>
          </cell>
        </row>
        <row r="418">
          <cell r="A418">
            <v>410.2</v>
          </cell>
          <cell r="B418" t="str">
            <v>DEFERRED INCOME TAXES-ST</v>
          </cell>
          <cell r="C418">
            <v>571</v>
          </cell>
          <cell r="D418">
            <v>0</v>
          </cell>
          <cell r="E418">
            <v>571</v>
          </cell>
        </row>
        <row r="420">
          <cell r="A420">
            <v>4122000</v>
          </cell>
          <cell r="B420" t="str">
            <v>AMORT OF INVEST TAX CREDIT</v>
          </cell>
          <cell r="C420">
            <v>-54</v>
          </cell>
          <cell r="D420">
            <v>0</v>
          </cell>
          <cell r="E420">
            <v>-54</v>
          </cell>
        </row>
        <row r="422">
          <cell r="A422">
            <v>412.1</v>
          </cell>
          <cell r="B422" t="str">
            <v>-AMORT OF INVEST TAX</v>
          </cell>
          <cell r="C422">
            <v>-54</v>
          </cell>
          <cell r="D422">
            <v>0</v>
          </cell>
          <cell r="E422">
            <v>-54</v>
          </cell>
        </row>
        <row r="424">
          <cell r="A424">
            <v>4131020</v>
          </cell>
          <cell r="B424" t="str">
            <v>RENTAL INCOME</v>
          </cell>
          <cell r="C424">
            <v>-10</v>
          </cell>
          <cell r="D424">
            <v>-7</v>
          </cell>
          <cell r="E424">
            <v>-17</v>
          </cell>
        </row>
        <row r="425">
          <cell r="A425">
            <v>4141040</v>
          </cell>
          <cell r="B425" t="str">
            <v>SALE OF EQUIPMENT</v>
          </cell>
          <cell r="C425">
            <v>-74</v>
          </cell>
          <cell r="D425">
            <v>0</v>
          </cell>
          <cell r="E425">
            <v>-74</v>
          </cell>
        </row>
        <row r="426">
          <cell r="A426">
            <v>4191010</v>
          </cell>
          <cell r="B426" t="str">
            <v>INTEREST INCOME-OTHER</v>
          </cell>
          <cell r="C426">
            <v>-1</v>
          </cell>
          <cell r="D426">
            <v>0</v>
          </cell>
          <cell r="E426">
            <v>-1</v>
          </cell>
        </row>
        <row r="428">
          <cell r="A428">
            <v>413.1</v>
          </cell>
          <cell r="B428" t="str">
            <v>RENTAL &amp; OTHER INCOME</v>
          </cell>
          <cell r="C428">
            <v>-85</v>
          </cell>
          <cell r="D428">
            <v>-7</v>
          </cell>
          <cell r="E428">
            <v>-92</v>
          </cell>
        </row>
        <row r="430">
          <cell r="A430">
            <v>4101000</v>
          </cell>
          <cell r="B430" t="str">
            <v>DEF INCOME TAX-FEDERAL</v>
          </cell>
          <cell r="C430">
            <v>2594</v>
          </cell>
          <cell r="D430">
            <v>78</v>
          </cell>
          <cell r="E430">
            <v>2672</v>
          </cell>
        </row>
        <row r="432">
          <cell r="A432">
            <v>419.1</v>
          </cell>
          <cell r="B432" t="str">
            <v>DEFERRED INCOME TAXES-FED</v>
          </cell>
          <cell r="C432">
            <v>2594</v>
          </cell>
          <cell r="D432">
            <v>78</v>
          </cell>
          <cell r="E432">
            <v>2672</v>
          </cell>
        </row>
        <row r="434">
          <cell r="A434">
            <v>4192000</v>
          </cell>
          <cell r="B434" t="str">
            <v>INTEREST EXPENSE-INTER-CO</v>
          </cell>
          <cell r="C434">
            <v>28869</v>
          </cell>
          <cell r="D434">
            <v>593</v>
          </cell>
          <cell r="E434">
            <v>29462</v>
          </cell>
        </row>
        <row r="436">
          <cell r="A436">
            <v>419.2</v>
          </cell>
          <cell r="B436" t="str">
            <v>INTEREST EXPENSE-INTERCO</v>
          </cell>
          <cell r="C436">
            <v>28869</v>
          </cell>
          <cell r="D436">
            <v>593</v>
          </cell>
          <cell r="E436">
            <v>29462</v>
          </cell>
        </row>
        <row r="438">
          <cell r="A438">
            <v>4272090</v>
          </cell>
          <cell r="B438" t="str">
            <v>S/T INT EXP OTHER</v>
          </cell>
          <cell r="C438">
            <v>-283</v>
          </cell>
          <cell r="D438">
            <v>-113</v>
          </cell>
          <cell r="E438">
            <v>-396</v>
          </cell>
        </row>
        <row r="440">
          <cell r="A440">
            <v>427.2</v>
          </cell>
          <cell r="B440" t="str">
            <v>SHORT TERM INTEREST EXP</v>
          </cell>
          <cell r="C440">
            <v>-283</v>
          </cell>
          <cell r="D440">
            <v>-113</v>
          </cell>
          <cell r="E440">
            <v>-396</v>
          </cell>
        </row>
        <row r="441">
          <cell r="C441" t="str">
            <v>---------------</v>
          </cell>
          <cell r="D441" t="str">
            <v>---------------</v>
          </cell>
          <cell r="E441" t="str">
            <v>---------------</v>
          </cell>
        </row>
        <row r="442">
          <cell r="B442" t="str">
            <v>TOTAL INCOME STATEMENT</v>
          </cell>
          <cell r="C442">
            <v>-74449.47</v>
          </cell>
          <cell r="D442">
            <v>33165</v>
          </cell>
          <cell r="E442">
            <v>-41284.47</v>
          </cell>
        </row>
        <row r="445">
          <cell r="B445" t="str">
            <v>TOTAL BALANCE SHEET</v>
          </cell>
          <cell r="C445">
            <v>74449.47</v>
          </cell>
          <cell r="D445">
            <v>-74449.47</v>
          </cell>
          <cell r="E445">
            <v>0</v>
          </cell>
        </row>
        <row r="446">
          <cell r="B446" t="str">
            <v>TOTAL INCOME STATEMENT</v>
          </cell>
          <cell r="C446">
            <v>-74449.47</v>
          </cell>
          <cell r="D446">
            <v>33165</v>
          </cell>
          <cell r="E446">
            <v>-41284.47</v>
          </cell>
        </row>
        <row r="448">
          <cell r="A448" t="str">
            <v>Press RETURN to continue......</v>
          </cell>
        </row>
      </sheetData>
      <sheetData sheetId="45">
        <row r="1">
          <cell r="A1" t="str">
            <v xml:space="preserve">Apple Canyon </v>
          </cell>
        </row>
        <row r="2">
          <cell r="A2" t="str">
            <v>Trail Balance - 06</v>
          </cell>
        </row>
        <row r="4">
          <cell r="A4" t="str">
            <v>PERIOD ENDING: 12/31/06               12:29:05 22 DEC 2008 (NV.1CO.TB.LY) PAGE 1</v>
          </cell>
        </row>
        <row r="5">
          <cell r="A5" t="str">
            <v xml:space="preserve">COMPANY: C-005 APPLE CANYON UTILITY CO.                                         </v>
          </cell>
        </row>
        <row r="7">
          <cell r="A7" t="str">
            <v>DETAIL TB BY COMPANY</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179083.57</v>
          </cell>
          <cell r="D21">
            <v>0</v>
          </cell>
          <cell r="E21">
            <v>179083.57</v>
          </cell>
        </row>
        <row r="22">
          <cell r="A22">
            <v>3113025</v>
          </cell>
          <cell r="B22" t="str">
            <v>ELECTRIC PUMP EQUIP</v>
          </cell>
          <cell r="C22">
            <v>92060.99</v>
          </cell>
          <cell r="D22">
            <v>0</v>
          </cell>
          <cell r="E22">
            <v>92060.99</v>
          </cell>
        </row>
        <row r="23">
          <cell r="A23">
            <v>3204032</v>
          </cell>
          <cell r="B23" t="str">
            <v>WATER TREATMENT EQPT</v>
          </cell>
          <cell r="C23">
            <v>9925.83</v>
          </cell>
          <cell r="D23">
            <v>0</v>
          </cell>
          <cell r="E23">
            <v>9925.83</v>
          </cell>
        </row>
        <row r="24">
          <cell r="A24">
            <v>3305042</v>
          </cell>
          <cell r="B24" t="str">
            <v>DIST RESV &amp; STNDPIPES</v>
          </cell>
          <cell r="C24">
            <v>133906.76</v>
          </cell>
          <cell r="D24">
            <v>0</v>
          </cell>
          <cell r="E24">
            <v>133906.76</v>
          </cell>
        </row>
        <row r="25">
          <cell r="A25">
            <v>3315043</v>
          </cell>
          <cell r="B25" t="str">
            <v>TRANS &amp; DISTR MAINS</v>
          </cell>
          <cell r="C25">
            <v>1225568.82</v>
          </cell>
          <cell r="D25">
            <v>0</v>
          </cell>
          <cell r="E25">
            <v>1225568.82</v>
          </cell>
        </row>
        <row r="26">
          <cell r="A26">
            <v>3335045</v>
          </cell>
          <cell r="B26" t="str">
            <v>SERVICE LINES</v>
          </cell>
          <cell r="C26">
            <v>426496.49</v>
          </cell>
          <cell r="D26">
            <v>0</v>
          </cell>
          <cell r="E26">
            <v>426496.49</v>
          </cell>
        </row>
        <row r="27">
          <cell r="A27">
            <v>3345046</v>
          </cell>
          <cell r="B27" t="str">
            <v>METERS</v>
          </cell>
          <cell r="C27">
            <v>38334.6</v>
          </cell>
          <cell r="D27">
            <v>0</v>
          </cell>
          <cell r="E27">
            <v>38334.6</v>
          </cell>
        </row>
        <row r="28">
          <cell r="A28">
            <v>3345047</v>
          </cell>
          <cell r="B28" t="str">
            <v>METER INSTALLATIONS</v>
          </cell>
          <cell r="C28">
            <v>19836.740000000002</v>
          </cell>
          <cell r="D28">
            <v>0</v>
          </cell>
          <cell r="E28">
            <v>19836.740000000002</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3446095</v>
          </cell>
          <cell r="B31" t="str">
            <v>LABORATORY EQPT</v>
          </cell>
          <cell r="C31">
            <v>792.74</v>
          </cell>
          <cell r="D31">
            <v>0</v>
          </cell>
          <cell r="E31">
            <v>792.74</v>
          </cell>
        </row>
        <row r="32">
          <cell r="A32">
            <v>3466094</v>
          </cell>
          <cell r="B32" t="str">
            <v>TOOLS SHOP &amp; MISC EQPT</v>
          </cell>
          <cell r="C32">
            <v>16340.88</v>
          </cell>
          <cell r="D32">
            <v>0</v>
          </cell>
          <cell r="E32">
            <v>16340.88</v>
          </cell>
        </row>
        <row r="33">
          <cell r="A33">
            <v>3466097</v>
          </cell>
          <cell r="B33" t="str">
            <v>COMMUNICATION EQPT</v>
          </cell>
          <cell r="C33">
            <v>1776.26</v>
          </cell>
          <cell r="D33">
            <v>0</v>
          </cell>
          <cell r="E33">
            <v>1776.26</v>
          </cell>
        </row>
        <row r="35">
          <cell r="A35">
            <v>101.1</v>
          </cell>
          <cell r="B35" t="str">
            <v>WTR UTILITY PLANT IN SERVICE</v>
          </cell>
          <cell r="C35">
            <v>2293647.6800000002</v>
          </cell>
          <cell r="D35">
            <v>0</v>
          </cell>
          <cell r="E35">
            <v>2293647.6800000002</v>
          </cell>
        </row>
        <row r="37">
          <cell r="A37">
            <v>3917000</v>
          </cell>
          <cell r="B37" t="str">
            <v>TRANSPORTATION EQPT</v>
          </cell>
          <cell r="C37">
            <v>66495.92</v>
          </cell>
          <cell r="D37">
            <v>0</v>
          </cell>
          <cell r="E37">
            <v>66495.92</v>
          </cell>
        </row>
        <row r="39">
          <cell r="A39">
            <v>101.3</v>
          </cell>
          <cell r="B39" t="str">
            <v>TRANSPORTATION EQPT</v>
          </cell>
          <cell r="C39">
            <v>66495.92</v>
          </cell>
          <cell r="D39">
            <v>0</v>
          </cell>
          <cell r="E39">
            <v>66495.92</v>
          </cell>
        </row>
        <row r="41">
          <cell r="A41">
            <v>1032000</v>
          </cell>
          <cell r="B41" t="str">
            <v>PLT HELD FUTURE USE-WTR</v>
          </cell>
          <cell r="C41">
            <v>40534.410000000003</v>
          </cell>
          <cell r="D41">
            <v>0</v>
          </cell>
          <cell r="E41">
            <v>40534.410000000003</v>
          </cell>
        </row>
        <row r="43">
          <cell r="A43">
            <v>103.1</v>
          </cell>
          <cell r="B43" t="str">
            <v>PLANT HELD FOR FUTURE USE</v>
          </cell>
          <cell r="C43">
            <v>40534.410000000003</v>
          </cell>
          <cell r="D43">
            <v>0</v>
          </cell>
          <cell r="E43">
            <v>40534.410000000003</v>
          </cell>
        </row>
        <row r="45">
          <cell r="A45">
            <v>1082000</v>
          </cell>
          <cell r="B45" t="str">
            <v>ACCUM DEPR-TRANSPORTATION</v>
          </cell>
          <cell r="C45">
            <v>-54758.55</v>
          </cell>
          <cell r="D45">
            <v>0</v>
          </cell>
          <cell r="E45">
            <v>-54758.55</v>
          </cell>
        </row>
        <row r="47">
          <cell r="A47">
            <v>108.2</v>
          </cell>
          <cell r="B47" t="str">
            <v>ACCUM DEPR TRANSPORTATION</v>
          </cell>
          <cell r="C47">
            <v>-54758.55</v>
          </cell>
          <cell r="D47">
            <v>0</v>
          </cell>
          <cell r="E47">
            <v>-54758.55</v>
          </cell>
        </row>
        <row r="49">
          <cell r="A49">
            <v>1083010</v>
          </cell>
          <cell r="B49" t="str">
            <v>ACCUM DEPR-WATER PLANT</v>
          </cell>
          <cell r="C49">
            <v>-570454.55000000005</v>
          </cell>
          <cell r="D49">
            <v>0</v>
          </cell>
          <cell r="E49">
            <v>-570454.55000000005</v>
          </cell>
        </row>
        <row r="51">
          <cell r="A51">
            <v>108.3</v>
          </cell>
          <cell r="B51" t="str">
            <v>ACCUM DEPR WATER PLANT</v>
          </cell>
          <cell r="C51">
            <v>-570454.55000000005</v>
          </cell>
          <cell r="D51">
            <v>0</v>
          </cell>
          <cell r="E51">
            <v>-570454.55000000005</v>
          </cell>
        </row>
        <row r="53">
          <cell r="A53">
            <v>1411000</v>
          </cell>
          <cell r="B53" t="str">
            <v>A/R-CUSTOMER</v>
          </cell>
          <cell r="C53">
            <v>39316.230000000003</v>
          </cell>
          <cell r="D53">
            <v>0</v>
          </cell>
          <cell r="E53">
            <v>39316.230000000003</v>
          </cell>
        </row>
        <row r="54">
          <cell r="A54">
            <v>1411002</v>
          </cell>
          <cell r="B54" t="str">
            <v>A/R-CUSTOMER ACCRUAL</v>
          </cell>
          <cell r="C54">
            <v>39139</v>
          </cell>
          <cell r="D54">
            <v>0</v>
          </cell>
          <cell r="E54">
            <v>39139</v>
          </cell>
        </row>
        <row r="55">
          <cell r="A55">
            <v>1411003</v>
          </cell>
          <cell r="B55" t="str">
            <v>A/R-CUSTOMER REFUNDS</v>
          </cell>
          <cell r="C55">
            <v>33.92</v>
          </cell>
          <cell r="D55">
            <v>0</v>
          </cell>
          <cell r="E55">
            <v>33.92</v>
          </cell>
        </row>
        <row r="57">
          <cell r="A57">
            <v>141.1</v>
          </cell>
          <cell r="B57" t="str">
            <v>ACCOUNTS RECEIVABLE CUSTOMER</v>
          </cell>
          <cell r="C57">
            <v>78489.149999999994</v>
          </cell>
          <cell r="D57">
            <v>0</v>
          </cell>
          <cell r="E57">
            <v>78489.149999999994</v>
          </cell>
        </row>
        <row r="59">
          <cell r="A59">
            <v>1431000</v>
          </cell>
          <cell r="B59" t="str">
            <v>ACCUM PROV UNCOLLECT ACCTS</v>
          </cell>
          <cell r="C59">
            <v>-18314.830000000002</v>
          </cell>
          <cell r="D59">
            <v>0</v>
          </cell>
          <cell r="E59">
            <v>-18314.830000000002</v>
          </cell>
        </row>
        <row r="61">
          <cell r="A61">
            <v>143.1</v>
          </cell>
          <cell r="B61" t="str">
            <v>ACCUM PROV UNCOLL AC</v>
          </cell>
          <cell r="C61">
            <v>-18314.830000000002</v>
          </cell>
          <cell r="D61">
            <v>0</v>
          </cell>
          <cell r="E61">
            <v>-18314.830000000002</v>
          </cell>
        </row>
        <row r="64">
          <cell r="A64" t="str">
            <v>PERIOD ENDING: 12/31/06               12:29:05 22 DEC 2008 (NV.1CO.TB.LY) PAGE 2</v>
          </cell>
        </row>
        <row r="65">
          <cell r="A65" t="str">
            <v xml:space="preserve">COMPANY: C-005 APPLE CANYON UTILITY CO.                                         </v>
          </cell>
        </row>
        <row r="67">
          <cell r="A67" t="str">
            <v>DETAIL TB BY COMPANY</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1512000</v>
          </cell>
          <cell r="B75" t="str">
            <v>INVENTORY</v>
          </cell>
          <cell r="C75">
            <v>3037.98</v>
          </cell>
          <cell r="D75">
            <v>0</v>
          </cell>
          <cell r="E75">
            <v>3037.98</v>
          </cell>
        </row>
        <row r="77">
          <cell r="A77">
            <v>151.19999999999999</v>
          </cell>
          <cell r="B77" t="str">
            <v>INVENTORY</v>
          </cell>
          <cell r="C77">
            <v>3037.98</v>
          </cell>
          <cell r="D77">
            <v>0</v>
          </cell>
          <cell r="E77">
            <v>3037.98</v>
          </cell>
        </row>
        <row r="79">
          <cell r="A79">
            <v>1863013</v>
          </cell>
          <cell r="B79" t="str">
            <v>RATE CASE EXPENSE--3</v>
          </cell>
          <cell r="C79">
            <v>7131.76</v>
          </cell>
          <cell r="D79">
            <v>0</v>
          </cell>
          <cell r="E79">
            <v>7131.76</v>
          </cell>
        </row>
        <row r="80">
          <cell r="A80">
            <v>1863063</v>
          </cell>
          <cell r="B80" t="str">
            <v>RATE CASE EXP AMORT--3</v>
          </cell>
          <cell r="C80">
            <v>-6061</v>
          </cell>
          <cell r="D80">
            <v>0</v>
          </cell>
          <cell r="E80">
            <v>-6061</v>
          </cell>
        </row>
        <row r="82">
          <cell r="A82">
            <v>186.1</v>
          </cell>
          <cell r="B82" t="str">
            <v>REGULATORY EXP BEING AMORT</v>
          </cell>
          <cell r="C82">
            <v>1070.76</v>
          </cell>
          <cell r="D82">
            <v>0</v>
          </cell>
          <cell r="E82">
            <v>1070.76</v>
          </cell>
        </row>
        <row r="84">
          <cell r="A84">
            <v>1862049</v>
          </cell>
          <cell r="B84" t="str">
            <v>DEF CHGS-VOC TESTING</v>
          </cell>
          <cell r="C84">
            <v>1846.3</v>
          </cell>
          <cell r="D84">
            <v>0</v>
          </cell>
          <cell r="E84">
            <v>1846.3</v>
          </cell>
        </row>
        <row r="85">
          <cell r="A85">
            <v>1865049</v>
          </cell>
          <cell r="B85" t="str">
            <v>AMORT - VOC TESTING</v>
          </cell>
          <cell r="C85">
            <v>-372</v>
          </cell>
          <cell r="D85">
            <v>0</v>
          </cell>
          <cell r="E85">
            <v>-372</v>
          </cell>
        </row>
        <row r="87">
          <cell r="A87">
            <v>186.2</v>
          </cell>
          <cell r="B87" t="str">
            <v>OTHER DEFERRED CHARGES</v>
          </cell>
          <cell r="C87">
            <v>1474.3</v>
          </cell>
          <cell r="D87">
            <v>0</v>
          </cell>
          <cell r="E87">
            <v>1474.3</v>
          </cell>
        </row>
        <row r="89">
          <cell r="A89">
            <v>1901011</v>
          </cell>
          <cell r="B89" t="str">
            <v>DEF FED TAX - CIAC PRE 1987</v>
          </cell>
          <cell r="C89">
            <v>4644</v>
          </cell>
          <cell r="D89">
            <v>0</v>
          </cell>
          <cell r="E89">
            <v>4644</v>
          </cell>
        </row>
        <row r="90">
          <cell r="A90">
            <v>1901012</v>
          </cell>
          <cell r="B90" t="str">
            <v>DEF FED TAX-TAP FEE POST 2000</v>
          </cell>
          <cell r="C90">
            <v>25088</v>
          </cell>
          <cell r="D90">
            <v>0</v>
          </cell>
          <cell r="E90">
            <v>25088</v>
          </cell>
        </row>
        <row r="91">
          <cell r="A91">
            <v>1901020</v>
          </cell>
          <cell r="B91" t="str">
            <v>DEF FED TAX - RATE CASE</v>
          </cell>
          <cell r="C91">
            <v>-338</v>
          </cell>
          <cell r="D91">
            <v>0</v>
          </cell>
          <cell r="E91">
            <v>-338</v>
          </cell>
        </row>
        <row r="92">
          <cell r="A92">
            <v>1901021</v>
          </cell>
          <cell r="B92" t="str">
            <v>DEF FED TAX - DEF MAINT</v>
          </cell>
          <cell r="C92">
            <v>-464</v>
          </cell>
          <cell r="D92">
            <v>0</v>
          </cell>
          <cell r="E92">
            <v>-464</v>
          </cell>
        </row>
        <row r="93">
          <cell r="A93">
            <v>1901024</v>
          </cell>
          <cell r="B93" t="str">
            <v>DEF FED TAX - ORGN EXP</v>
          </cell>
          <cell r="C93">
            <v>-176</v>
          </cell>
          <cell r="D93">
            <v>0</v>
          </cell>
          <cell r="E93">
            <v>-176</v>
          </cell>
        </row>
        <row r="94">
          <cell r="A94">
            <v>1901025</v>
          </cell>
          <cell r="B94" t="str">
            <v>DEF FED TAX - BAD DEBTS '86</v>
          </cell>
          <cell r="C94">
            <v>11910</v>
          </cell>
          <cell r="D94">
            <v>0</v>
          </cell>
          <cell r="E94">
            <v>11910</v>
          </cell>
        </row>
        <row r="95">
          <cell r="A95">
            <v>1901026</v>
          </cell>
          <cell r="B95" t="str">
            <v>DEF FED TAX - BAD DEBTS CURRENT</v>
          </cell>
          <cell r="C95">
            <v>-7296</v>
          </cell>
          <cell r="D95">
            <v>0</v>
          </cell>
          <cell r="E95">
            <v>-7296</v>
          </cell>
        </row>
        <row r="96">
          <cell r="A96">
            <v>1901031</v>
          </cell>
          <cell r="B96" t="str">
            <v>DEF FED TAX - DEPRECIATION</v>
          </cell>
          <cell r="C96">
            <v>-136464</v>
          </cell>
          <cell r="D96">
            <v>0</v>
          </cell>
          <cell r="E96">
            <v>-136464</v>
          </cell>
        </row>
        <row r="98">
          <cell r="A98">
            <v>190.1</v>
          </cell>
          <cell r="B98" t="str">
            <v>ACCUM DEFERRED FIT</v>
          </cell>
          <cell r="C98">
            <v>-103096</v>
          </cell>
          <cell r="D98">
            <v>0</v>
          </cell>
          <cell r="E98">
            <v>-103096</v>
          </cell>
        </row>
        <row r="100">
          <cell r="A100">
            <v>1902011</v>
          </cell>
          <cell r="B100" t="str">
            <v>DEF ST TAX - CIAC PRE 1987</v>
          </cell>
          <cell r="C100">
            <v>729</v>
          </cell>
          <cell r="D100">
            <v>0</v>
          </cell>
          <cell r="E100">
            <v>729</v>
          </cell>
        </row>
        <row r="101">
          <cell r="A101">
            <v>1902012</v>
          </cell>
          <cell r="B101" t="str">
            <v>DEF ST TAX-TAP FEE POST 2000</v>
          </cell>
          <cell r="C101">
            <v>5811</v>
          </cell>
          <cell r="D101">
            <v>0</v>
          </cell>
          <cell r="E101">
            <v>5811</v>
          </cell>
        </row>
        <row r="102">
          <cell r="A102">
            <v>1902020</v>
          </cell>
          <cell r="B102" t="str">
            <v>DEF ST TAX - RATE CASE</v>
          </cell>
          <cell r="C102">
            <v>-78</v>
          </cell>
          <cell r="D102">
            <v>0</v>
          </cell>
          <cell r="E102">
            <v>-78</v>
          </cell>
        </row>
        <row r="103">
          <cell r="A103">
            <v>1902021</v>
          </cell>
          <cell r="B103" t="str">
            <v>DEF ST TAX - DEF MAINT</v>
          </cell>
          <cell r="C103">
            <v>-106</v>
          </cell>
          <cell r="D103">
            <v>0</v>
          </cell>
          <cell r="E103">
            <v>-106</v>
          </cell>
        </row>
        <row r="104">
          <cell r="A104">
            <v>1902026</v>
          </cell>
          <cell r="B104" t="str">
            <v>DEF ST TAX - BAD DEBT</v>
          </cell>
          <cell r="C104">
            <v>-292</v>
          </cell>
          <cell r="D104">
            <v>0</v>
          </cell>
          <cell r="E104">
            <v>-292</v>
          </cell>
        </row>
        <row r="105">
          <cell r="A105">
            <v>1902031</v>
          </cell>
          <cell r="B105" t="str">
            <v>DEF ST TAX - DEPRECIATION</v>
          </cell>
          <cell r="C105">
            <v>-3193</v>
          </cell>
          <cell r="D105">
            <v>0</v>
          </cell>
          <cell r="E105">
            <v>-3193</v>
          </cell>
        </row>
        <row r="107">
          <cell r="A107">
            <v>190.2</v>
          </cell>
          <cell r="B107" t="str">
            <v>ACCUM DEFERRED SIT</v>
          </cell>
          <cell r="C107">
            <v>2871</v>
          </cell>
          <cell r="D107">
            <v>0</v>
          </cell>
          <cell r="E107">
            <v>2871</v>
          </cell>
        </row>
        <row r="109">
          <cell r="A109">
            <v>2021010</v>
          </cell>
          <cell r="B109" t="str">
            <v>COMMON STOCK</v>
          </cell>
          <cell r="C109">
            <v>-450000</v>
          </cell>
          <cell r="D109">
            <v>0</v>
          </cell>
          <cell r="E109">
            <v>-450000</v>
          </cell>
        </row>
        <row r="111">
          <cell r="A111">
            <v>202.1</v>
          </cell>
          <cell r="B111" t="str">
            <v>-COMMON STOCK &amp; CS SUBS</v>
          </cell>
          <cell r="C111">
            <v>-450000</v>
          </cell>
          <cell r="D111">
            <v>0</v>
          </cell>
          <cell r="E111">
            <v>-450000</v>
          </cell>
        </row>
        <row r="113">
          <cell r="A113">
            <v>2112000</v>
          </cell>
          <cell r="B113" t="str">
            <v>MISC PAID-IN CAPITAL</v>
          </cell>
          <cell r="C113">
            <v>-216814.97</v>
          </cell>
          <cell r="D113">
            <v>0</v>
          </cell>
          <cell r="E113">
            <v>-216814.97</v>
          </cell>
        </row>
        <row r="115">
          <cell r="A115">
            <v>211.2</v>
          </cell>
          <cell r="B115" t="str">
            <v>MISC PAID IN CAPITAL</v>
          </cell>
          <cell r="C115">
            <v>-216814.97</v>
          </cell>
          <cell r="D115">
            <v>0</v>
          </cell>
          <cell r="E115">
            <v>-216814.97</v>
          </cell>
        </row>
        <row r="117">
          <cell r="A117">
            <v>2151000</v>
          </cell>
          <cell r="B117" t="str">
            <v>RETAINED EARN-PRIOR YEARS</v>
          </cell>
          <cell r="C117">
            <v>-341642.92</v>
          </cell>
          <cell r="D117">
            <v>-22731.07</v>
          </cell>
          <cell r="E117">
            <v>-364373.99</v>
          </cell>
        </row>
        <row r="119">
          <cell r="A119">
            <v>215.1</v>
          </cell>
          <cell r="B119" t="str">
            <v>RETAINED EARNINGS PRIOR</v>
          </cell>
          <cell r="C119">
            <v>-341642.92</v>
          </cell>
          <cell r="D119">
            <v>-22731.07</v>
          </cell>
          <cell r="E119">
            <v>-364373.99</v>
          </cell>
        </row>
        <row r="121">
          <cell r="A121">
            <v>2311050</v>
          </cell>
          <cell r="B121" t="str">
            <v>A/P TRADE - ACCRUAL</v>
          </cell>
          <cell r="C121">
            <v>-1049.93</v>
          </cell>
          <cell r="D121">
            <v>0</v>
          </cell>
          <cell r="E121">
            <v>-1049.93</v>
          </cell>
        </row>
        <row r="123">
          <cell r="A123">
            <v>231.1</v>
          </cell>
          <cell r="B123" t="str">
            <v>ACCOUNTS PAYABLE TRADE</v>
          </cell>
          <cell r="C123">
            <v>-1049.93</v>
          </cell>
          <cell r="D123">
            <v>0</v>
          </cell>
          <cell r="E123">
            <v>-1049.93</v>
          </cell>
        </row>
        <row r="125">
          <cell r="A125" t="str">
            <v>PERIOD ENDING: 12/31/06               12:29:05 22 DEC 2008 (NV.1CO.TB.LY) PAGE 3</v>
          </cell>
        </row>
        <row r="126">
          <cell r="A126" t="str">
            <v xml:space="preserve">COMPANY: C-005 APPLE CANYON UTILITY CO.                                         </v>
          </cell>
        </row>
        <row r="128">
          <cell r="A128" t="str">
            <v>DETAIL TB BY COMPANY</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7">
          <cell r="A137">
            <v>2334002</v>
          </cell>
          <cell r="B137" t="str">
            <v>A/P WATER SERVICE CORP</v>
          </cell>
          <cell r="C137">
            <v>-1695184.98</v>
          </cell>
          <cell r="D137">
            <v>0</v>
          </cell>
          <cell r="E137">
            <v>-1695184.98</v>
          </cell>
        </row>
        <row r="138">
          <cell r="A138">
            <v>2334003</v>
          </cell>
          <cell r="B138" t="str">
            <v>A/P WATER SERVICE DISB</v>
          </cell>
          <cell r="C138">
            <v>2954840.09</v>
          </cell>
          <cell r="D138">
            <v>0</v>
          </cell>
          <cell r="E138">
            <v>2954840.09</v>
          </cell>
        </row>
        <row r="140">
          <cell r="A140">
            <v>233.4</v>
          </cell>
          <cell r="B140" t="str">
            <v>ACCTS PAYABLE ASSOC COS</v>
          </cell>
          <cell r="C140">
            <v>1259655.1100000001</v>
          </cell>
          <cell r="D140">
            <v>0</v>
          </cell>
          <cell r="E140">
            <v>1259655.1100000001</v>
          </cell>
        </row>
        <row r="142">
          <cell r="A142">
            <v>2361104</v>
          </cell>
          <cell r="B142" t="str">
            <v>ACCRUED UTIL OR COMM TAX</v>
          </cell>
          <cell r="C142">
            <v>-254</v>
          </cell>
          <cell r="D142">
            <v>0</v>
          </cell>
          <cell r="E142">
            <v>-254</v>
          </cell>
        </row>
        <row r="143">
          <cell r="A143">
            <v>2361121</v>
          </cell>
          <cell r="B143" t="str">
            <v>ACCRUED REAL EST TAX</v>
          </cell>
          <cell r="C143">
            <v>-1620</v>
          </cell>
          <cell r="D143">
            <v>0</v>
          </cell>
          <cell r="E143">
            <v>-1620</v>
          </cell>
        </row>
        <row r="145">
          <cell r="A145">
            <v>236.1</v>
          </cell>
          <cell r="B145" t="str">
            <v>ACCRUED TAXES</v>
          </cell>
          <cell r="C145">
            <v>-1874</v>
          </cell>
          <cell r="D145">
            <v>0</v>
          </cell>
          <cell r="E145">
            <v>-1874</v>
          </cell>
        </row>
        <row r="147">
          <cell r="A147">
            <v>2413000</v>
          </cell>
          <cell r="B147" t="str">
            <v>ADVANCES FROM UTILITIES INC</v>
          </cell>
          <cell r="C147">
            <v>-931373.58</v>
          </cell>
          <cell r="D147">
            <v>0</v>
          </cell>
          <cell r="E147">
            <v>-931373.58</v>
          </cell>
        </row>
        <row r="149">
          <cell r="A149">
            <v>241.3</v>
          </cell>
          <cell r="B149" t="str">
            <v>ADVANCES FROM UI</v>
          </cell>
          <cell r="C149">
            <v>-931373.58</v>
          </cell>
          <cell r="D149">
            <v>0</v>
          </cell>
          <cell r="E149">
            <v>-931373.58</v>
          </cell>
        </row>
        <row r="151">
          <cell r="A151">
            <v>2525000</v>
          </cell>
          <cell r="B151" t="str">
            <v>ADV-IN-AID OF CONST-WATER</v>
          </cell>
          <cell r="C151">
            <v>-450000</v>
          </cell>
          <cell r="D151">
            <v>0</v>
          </cell>
          <cell r="E151">
            <v>-450000</v>
          </cell>
        </row>
        <row r="153">
          <cell r="A153">
            <v>252.1</v>
          </cell>
          <cell r="B153" t="str">
            <v>ADVANCES IN AID WATER</v>
          </cell>
          <cell r="C153">
            <v>-450000</v>
          </cell>
          <cell r="D153">
            <v>0</v>
          </cell>
          <cell r="E153">
            <v>-450000</v>
          </cell>
        </row>
        <row r="155">
          <cell r="A155">
            <v>2551000</v>
          </cell>
          <cell r="B155" t="str">
            <v>UNAMORT INVEST TAX CREDIT</v>
          </cell>
          <cell r="C155">
            <v>-2074</v>
          </cell>
          <cell r="D155">
            <v>0</v>
          </cell>
          <cell r="E155">
            <v>-2074</v>
          </cell>
        </row>
        <row r="157">
          <cell r="A157">
            <v>255.1</v>
          </cell>
          <cell r="B157" t="str">
            <v>UNAMORT INVEST TAX CREDIT</v>
          </cell>
          <cell r="C157">
            <v>-2074</v>
          </cell>
          <cell r="D157">
            <v>0</v>
          </cell>
          <cell r="E157">
            <v>-2074</v>
          </cell>
        </row>
        <row r="159">
          <cell r="A159">
            <v>2711000</v>
          </cell>
          <cell r="B159" t="str">
            <v>CIAC-WATER-UNDISTR.</v>
          </cell>
          <cell r="C159">
            <v>-658521.63</v>
          </cell>
          <cell r="D159">
            <v>0</v>
          </cell>
          <cell r="E159">
            <v>-658521.63</v>
          </cell>
        </row>
        <row r="160">
          <cell r="A160">
            <v>2711010</v>
          </cell>
          <cell r="B160" t="str">
            <v>CIAC-WATER-TAX</v>
          </cell>
          <cell r="C160">
            <v>-84000</v>
          </cell>
          <cell r="D160">
            <v>0</v>
          </cell>
          <cell r="E160">
            <v>-84000</v>
          </cell>
        </row>
        <row r="162">
          <cell r="A162">
            <v>271.10000000000002</v>
          </cell>
          <cell r="B162" t="str">
            <v>CONTRIBUTIONS IN AID WATER</v>
          </cell>
          <cell r="C162">
            <v>-742521.63</v>
          </cell>
          <cell r="D162">
            <v>0</v>
          </cell>
          <cell r="E162">
            <v>-742521.63</v>
          </cell>
        </row>
        <row r="164">
          <cell r="A164">
            <v>2722000</v>
          </cell>
          <cell r="B164" t="str">
            <v>ACC AMORT-CIA-WATER</v>
          </cell>
          <cell r="C164">
            <v>158880.72</v>
          </cell>
          <cell r="D164">
            <v>0</v>
          </cell>
          <cell r="E164">
            <v>158880.72</v>
          </cell>
        </row>
        <row r="165">
          <cell r="A165">
            <v>2722010</v>
          </cell>
          <cell r="B165" t="str">
            <v>ACC AMORT CIAC TAX</v>
          </cell>
          <cell r="C165">
            <v>549</v>
          </cell>
          <cell r="D165">
            <v>0</v>
          </cell>
          <cell r="E165">
            <v>549</v>
          </cell>
        </row>
        <row r="167">
          <cell r="A167">
            <v>272.10000000000002</v>
          </cell>
          <cell r="B167" t="str">
            <v>ACCUM AMORT OF CIA WATER</v>
          </cell>
          <cell r="C167">
            <v>159429.72</v>
          </cell>
          <cell r="D167">
            <v>0</v>
          </cell>
          <cell r="E167">
            <v>159429.72</v>
          </cell>
        </row>
        <row r="168">
          <cell r="C168" t="str">
            <v>---------------</v>
          </cell>
          <cell r="D168" t="str">
            <v>---------------</v>
          </cell>
          <cell r="E168" t="str">
            <v>---------------</v>
          </cell>
        </row>
        <row r="169">
          <cell r="B169" t="str">
            <v>TOTAL BALANCE SHEET</v>
          </cell>
          <cell r="C169">
            <v>22731.07</v>
          </cell>
          <cell r="D169">
            <v>-22731.07</v>
          </cell>
          <cell r="E169">
            <v>0</v>
          </cell>
        </row>
        <row r="171">
          <cell r="A171" t="str">
            <v>PERIOD ENDING: 12/31/06               12:29:05 22 DEC 2008 (NV.1CO.TB.LY) PAGE 4</v>
          </cell>
        </row>
        <row r="172">
          <cell r="A172" t="str">
            <v xml:space="preserve">COMPANY: C-005 APPLE CANYON UTILITY CO.                                         </v>
          </cell>
        </row>
        <row r="174">
          <cell r="A174" t="str">
            <v>DETAIL TB BY COMPANY</v>
          </cell>
        </row>
        <row r="176">
          <cell r="A176" t="str">
            <v xml:space="preserve">                  U T I L I T I E S ,  I N C O R P O R A T E D</v>
          </cell>
        </row>
        <row r="178">
          <cell r="A178" t="str">
            <v xml:space="preserve">                              DETAIL TRIAL BALANCE</v>
          </cell>
        </row>
        <row r="180">
          <cell r="A180" t="str">
            <v>ACCOUNT               DESCRIPTION                  BEG-BALANCE       CURRENT       END-BALANCE</v>
          </cell>
        </row>
        <row r="181">
          <cell r="A181" t="str">
            <v>-------               -----------                  -----------       -------       -----------</v>
          </cell>
        </row>
        <row r="182">
          <cell r="A182">
            <v>4611020</v>
          </cell>
          <cell r="B182" t="str">
            <v>WATER REVENUE-METERED</v>
          </cell>
          <cell r="C182">
            <v>-269672.2</v>
          </cell>
          <cell r="D182">
            <v>0</v>
          </cell>
          <cell r="E182">
            <v>-269672.2</v>
          </cell>
        </row>
        <row r="183">
          <cell r="A183">
            <v>4611099</v>
          </cell>
          <cell r="B183" t="str">
            <v>WATER REVENUE ACCRUALS</v>
          </cell>
          <cell r="C183">
            <v>-3184</v>
          </cell>
          <cell r="D183">
            <v>0</v>
          </cell>
          <cell r="E183">
            <v>-3184</v>
          </cell>
        </row>
        <row r="184">
          <cell r="A184">
            <v>4612030</v>
          </cell>
          <cell r="B184" t="str">
            <v>WATER REVENUE-COMMERCIAL</v>
          </cell>
          <cell r="C184">
            <v>-6241.72</v>
          </cell>
          <cell r="D184">
            <v>0</v>
          </cell>
          <cell r="E184">
            <v>-6241.72</v>
          </cell>
        </row>
        <row r="186">
          <cell r="A186">
            <v>400.1</v>
          </cell>
          <cell r="B186" t="str">
            <v>WATER REVENUE</v>
          </cell>
          <cell r="C186">
            <v>-279097.92</v>
          </cell>
          <cell r="D186">
            <v>0</v>
          </cell>
          <cell r="E186">
            <v>-279097.92</v>
          </cell>
        </row>
        <row r="188">
          <cell r="A188">
            <v>4701000</v>
          </cell>
          <cell r="B188" t="str">
            <v>FORFEITED DISCOUNTS</v>
          </cell>
          <cell r="C188">
            <v>-1806.65</v>
          </cell>
          <cell r="D188">
            <v>0</v>
          </cell>
          <cell r="E188">
            <v>-1806.65</v>
          </cell>
        </row>
        <row r="190">
          <cell r="A190">
            <v>400.3</v>
          </cell>
          <cell r="B190" t="str">
            <v>FORFEITED DISCOUNTS</v>
          </cell>
          <cell r="C190">
            <v>-1806.65</v>
          </cell>
          <cell r="D190">
            <v>0</v>
          </cell>
          <cell r="E190">
            <v>-1806.65</v>
          </cell>
        </row>
        <row r="192">
          <cell r="A192">
            <v>4711000</v>
          </cell>
          <cell r="B192" t="str">
            <v>MISC SERVICE REVENUES</v>
          </cell>
          <cell r="C192">
            <v>-3.06</v>
          </cell>
          <cell r="D192">
            <v>0</v>
          </cell>
          <cell r="E192">
            <v>-3.06</v>
          </cell>
        </row>
        <row r="193">
          <cell r="A193">
            <v>4741001</v>
          </cell>
          <cell r="B193" t="str">
            <v>NEW CUSTOMER CHGE - WATER</v>
          </cell>
          <cell r="C193">
            <v>-1305</v>
          </cell>
          <cell r="D193">
            <v>0</v>
          </cell>
          <cell r="E193">
            <v>-1305</v>
          </cell>
        </row>
        <row r="194">
          <cell r="A194">
            <v>4741008</v>
          </cell>
          <cell r="B194" t="str">
            <v>NSF CHECK CHARGE</v>
          </cell>
          <cell r="C194">
            <v>-14</v>
          </cell>
          <cell r="D194">
            <v>0</v>
          </cell>
          <cell r="E194">
            <v>-14</v>
          </cell>
        </row>
        <row r="195">
          <cell r="A195">
            <v>4741009</v>
          </cell>
          <cell r="B195" t="str">
            <v>CUT-OFF CHARGE</v>
          </cell>
          <cell r="C195">
            <v>-20</v>
          </cell>
          <cell r="D195">
            <v>0</v>
          </cell>
          <cell r="E195">
            <v>-20</v>
          </cell>
        </row>
        <row r="197">
          <cell r="A197">
            <v>400.4</v>
          </cell>
          <cell r="B197" t="str">
            <v>MISC. SERVICE REVENUES</v>
          </cell>
          <cell r="C197">
            <v>-1342.06</v>
          </cell>
          <cell r="D197">
            <v>0</v>
          </cell>
          <cell r="E197">
            <v>-1342.06</v>
          </cell>
        </row>
        <row r="199">
          <cell r="A199">
            <v>6151010</v>
          </cell>
          <cell r="B199" t="str">
            <v>ELEC PWR - WATER SYSTEM</v>
          </cell>
          <cell r="C199">
            <v>20941.759999999998</v>
          </cell>
          <cell r="D199">
            <v>0</v>
          </cell>
          <cell r="E199">
            <v>20941.759999999998</v>
          </cell>
        </row>
        <row r="201">
          <cell r="A201" t="str">
            <v>401.1E</v>
          </cell>
          <cell r="B201" t="str">
            <v>ELECTRIC POWER</v>
          </cell>
          <cell r="C201">
            <v>20941.759999999998</v>
          </cell>
          <cell r="D201">
            <v>0</v>
          </cell>
          <cell r="E201">
            <v>20941.759999999998</v>
          </cell>
        </row>
        <row r="203">
          <cell r="A203">
            <v>6181010</v>
          </cell>
          <cell r="B203" t="str">
            <v>CHLORINE</v>
          </cell>
          <cell r="C203">
            <v>4877.6400000000003</v>
          </cell>
          <cell r="D203">
            <v>0</v>
          </cell>
          <cell r="E203">
            <v>4877.6400000000003</v>
          </cell>
        </row>
        <row r="204">
          <cell r="A204">
            <v>6181090</v>
          </cell>
          <cell r="B204" t="str">
            <v>OTHER CHEMICALS (TREATMENT)</v>
          </cell>
          <cell r="C204">
            <v>3443.86</v>
          </cell>
          <cell r="D204">
            <v>0</v>
          </cell>
          <cell r="E204">
            <v>3443.86</v>
          </cell>
        </row>
        <row r="206">
          <cell r="A206" t="str">
            <v>401.1F</v>
          </cell>
          <cell r="B206" t="str">
            <v>CHEMICALS</v>
          </cell>
          <cell r="C206">
            <v>8321.5</v>
          </cell>
          <cell r="D206">
            <v>0</v>
          </cell>
          <cell r="E206">
            <v>8321.5</v>
          </cell>
        </row>
        <row r="208">
          <cell r="A208">
            <v>6361000</v>
          </cell>
          <cell r="B208" t="str">
            <v>METER READING</v>
          </cell>
          <cell r="C208">
            <v>2765.05</v>
          </cell>
          <cell r="D208">
            <v>0</v>
          </cell>
          <cell r="E208">
            <v>2765.05</v>
          </cell>
        </row>
        <row r="210">
          <cell r="A210" t="str">
            <v>401.1G</v>
          </cell>
          <cell r="B210" t="str">
            <v>METER READING</v>
          </cell>
          <cell r="C210">
            <v>2765.05</v>
          </cell>
          <cell r="D210">
            <v>0</v>
          </cell>
          <cell r="E210">
            <v>2765.05</v>
          </cell>
        </row>
        <row r="212">
          <cell r="A212">
            <v>6019020</v>
          </cell>
          <cell r="B212" t="str">
            <v>SALARIES-CHGD TO PLT-WSC</v>
          </cell>
          <cell r="C212">
            <v>-6133.75</v>
          </cell>
          <cell r="D212">
            <v>0</v>
          </cell>
          <cell r="E212">
            <v>-6133.75</v>
          </cell>
        </row>
        <row r="213">
          <cell r="A213">
            <v>6019030</v>
          </cell>
          <cell r="B213" t="str">
            <v>CAPITALIZED SALARIES - ADMIN</v>
          </cell>
          <cell r="C213">
            <v>-41</v>
          </cell>
          <cell r="D213">
            <v>0</v>
          </cell>
          <cell r="E213">
            <v>-41</v>
          </cell>
        </row>
        <row r="214">
          <cell r="A214">
            <v>6019040</v>
          </cell>
          <cell r="B214" t="str">
            <v>SALARIES-OPS FIELD</v>
          </cell>
          <cell r="C214">
            <v>46534.54</v>
          </cell>
          <cell r="D214">
            <v>0</v>
          </cell>
          <cell r="E214">
            <v>46534.54</v>
          </cell>
        </row>
        <row r="215">
          <cell r="A215">
            <v>6019050</v>
          </cell>
          <cell r="B215" t="str">
            <v>SALARIES-OPS ADMIN</v>
          </cell>
          <cell r="C215">
            <v>33049.94</v>
          </cell>
          <cell r="D215">
            <v>0</v>
          </cell>
          <cell r="E215">
            <v>33049.94</v>
          </cell>
        </row>
        <row r="217">
          <cell r="A217" t="str">
            <v>401.1H</v>
          </cell>
          <cell r="B217" t="str">
            <v>SALARIES</v>
          </cell>
          <cell r="C217">
            <v>73409.73</v>
          </cell>
          <cell r="D217">
            <v>0</v>
          </cell>
          <cell r="E217">
            <v>73409.73</v>
          </cell>
        </row>
        <row r="219">
          <cell r="A219">
            <v>6708000</v>
          </cell>
          <cell r="B219" t="str">
            <v>UNCOLLECTIBLE ACCOUNTS</v>
          </cell>
          <cell r="C219">
            <v>-5207.3999999999996</v>
          </cell>
          <cell r="D219">
            <v>0</v>
          </cell>
          <cell r="E219">
            <v>-5207.3999999999996</v>
          </cell>
        </row>
        <row r="220">
          <cell r="A220">
            <v>6708001</v>
          </cell>
          <cell r="B220" t="str">
            <v>AGENCY EXPENSE</v>
          </cell>
          <cell r="C220">
            <v>149.11000000000001</v>
          </cell>
          <cell r="D220">
            <v>0</v>
          </cell>
          <cell r="E220">
            <v>149.11000000000001</v>
          </cell>
        </row>
        <row r="222">
          <cell r="A222" t="str">
            <v>401.1K</v>
          </cell>
          <cell r="B222" t="str">
            <v>UNCOLLECTIBLE ACCOUNTS</v>
          </cell>
          <cell r="C222">
            <v>-5058.29</v>
          </cell>
          <cell r="D222">
            <v>0</v>
          </cell>
          <cell r="E222">
            <v>-5058.29</v>
          </cell>
        </row>
        <row r="224">
          <cell r="A224">
            <v>6319011</v>
          </cell>
          <cell r="B224" t="str">
            <v>ENGINEERING FEES</v>
          </cell>
          <cell r="C224">
            <v>50.6</v>
          </cell>
          <cell r="D224">
            <v>0</v>
          </cell>
          <cell r="E224">
            <v>50.6</v>
          </cell>
        </row>
        <row r="225">
          <cell r="A225">
            <v>6329002</v>
          </cell>
          <cell r="B225" t="str">
            <v>AUDIT FEES</v>
          </cell>
          <cell r="C225">
            <v>886</v>
          </cell>
          <cell r="D225">
            <v>0</v>
          </cell>
          <cell r="E225">
            <v>886</v>
          </cell>
        </row>
        <row r="226">
          <cell r="A226">
            <v>6329013</v>
          </cell>
          <cell r="B226" t="str">
            <v>ACCOUNTING STUDIES</v>
          </cell>
          <cell r="C226">
            <v>9103</v>
          </cell>
          <cell r="D226">
            <v>0</v>
          </cell>
          <cell r="E226">
            <v>9103</v>
          </cell>
        </row>
        <row r="227">
          <cell r="A227">
            <v>6329014</v>
          </cell>
          <cell r="B227" t="str">
            <v>TAX RETURN REVIEW</v>
          </cell>
          <cell r="C227">
            <v>248</v>
          </cell>
          <cell r="D227">
            <v>0</v>
          </cell>
          <cell r="E227">
            <v>248</v>
          </cell>
        </row>
        <row r="228">
          <cell r="A228">
            <v>6338001</v>
          </cell>
          <cell r="B228" t="str">
            <v>LEGAL FEES</v>
          </cell>
          <cell r="C228">
            <v>1402.56</v>
          </cell>
          <cell r="D228">
            <v>0</v>
          </cell>
          <cell r="E228">
            <v>1402.56</v>
          </cell>
        </row>
        <row r="229">
          <cell r="A229">
            <v>6369003</v>
          </cell>
          <cell r="B229" t="str">
            <v>TEMP EMPLOY - CLERICAL</v>
          </cell>
          <cell r="C229">
            <v>289</v>
          </cell>
          <cell r="D229">
            <v>0</v>
          </cell>
          <cell r="E229">
            <v>289</v>
          </cell>
        </row>
        <row r="231">
          <cell r="A231" t="str">
            <v>PERIOD ENDING: 12/31/06               12:29:05 22 DEC 2008 (NV.1CO.TB.LY) PAGE 5</v>
          </cell>
        </row>
        <row r="232">
          <cell r="A232" t="str">
            <v xml:space="preserve">COMPANY: C-005 APPLE CANYON UTILITY CO.                                         </v>
          </cell>
        </row>
        <row r="234">
          <cell r="A234" t="str">
            <v>DETAIL TB BY COMPANY</v>
          </cell>
        </row>
        <row r="236">
          <cell r="A236" t="str">
            <v xml:space="preserve">                  U T I L I T I E S ,  I N C O R P O R A T E D</v>
          </cell>
        </row>
        <row r="238">
          <cell r="A238" t="str">
            <v xml:space="preserve">                              DETAIL TRIAL BALANCE</v>
          </cell>
        </row>
        <row r="240">
          <cell r="A240" t="str">
            <v>ACCOUNT               DESCRIPTION                  BEG-BALANCE       CURRENT       END-BALANCE</v>
          </cell>
        </row>
        <row r="241">
          <cell r="A241" t="str">
            <v>-------               -----------                  -----------       -------       -----------</v>
          </cell>
        </row>
        <row r="242">
          <cell r="A242">
            <v>6369005</v>
          </cell>
          <cell r="B242" t="str">
            <v>PAYROLL SERVICES</v>
          </cell>
          <cell r="C242">
            <v>311</v>
          </cell>
          <cell r="D242">
            <v>0</v>
          </cell>
          <cell r="E242">
            <v>311</v>
          </cell>
        </row>
        <row r="243">
          <cell r="A243">
            <v>6369006</v>
          </cell>
          <cell r="B243" t="str">
            <v>EMPLOY FINDER FEES</v>
          </cell>
          <cell r="C243">
            <v>574</v>
          </cell>
          <cell r="D243">
            <v>0</v>
          </cell>
          <cell r="E243">
            <v>574</v>
          </cell>
        </row>
        <row r="244">
          <cell r="A244">
            <v>6369090</v>
          </cell>
          <cell r="B244" t="str">
            <v>OTHER DIR OUTSIDE SERVICES</v>
          </cell>
          <cell r="C244">
            <v>1322</v>
          </cell>
          <cell r="D244">
            <v>0</v>
          </cell>
          <cell r="E244">
            <v>1322</v>
          </cell>
        </row>
        <row r="246">
          <cell r="A246" t="str">
            <v>401.1L</v>
          </cell>
          <cell r="B246" t="str">
            <v>OUTSIDE SERVICES-DIRECT</v>
          </cell>
          <cell r="C246">
            <v>14186.16</v>
          </cell>
          <cell r="D246">
            <v>0</v>
          </cell>
          <cell r="E246">
            <v>14186.16</v>
          </cell>
        </row>
        <row r="248">
          <cell r="A248">
            <v>6369007</v>
          </cell>
          <cell r="B248" t="str">
            <v>COMPUTER MAINT</v>
          </cell>
          <cell r="C248">
            <v>195</v>
          </cell>
          <cell r="D248">
            <v>0</v>
          </cell>
          <cell r="E248">
            <v>195</v>
          </cell>
        </row>
        <row r="249">
          <cell r="A249">
            <v>6369009</v>
          </cell>
          <cell r="B249" t="str">
            <v>COMPUTER-AMORT &amp; PROG COST</v>
          </cell>
          <cell r="C249">
            <v>117.65</v>
          </cell>
          <cell r="D249">
            <v>0</v>
          </cell>
          <cell r="E249">
            <v>117.65</v>
          </cell>
        </row>
        <row r="250">
          <cell r="A250">
            <v>6369012</v>
          </cell>
          <cell r="B250" t="str">
            <v>INTERNET SUPPLIER</v>
          </cell>
          <cell r="C250">
            <v>93.96</v>
          </cell>
          <cell r="D250">
            <v>0</v>
          </cell>
          <cell r="E250">
            <v>93.96</v>
          </cell>
        </row>
        <row r="251">
          <cell r="A251">
            <v>6759003</v>
          </cell>
          <cell r="B251" t="str">
            <v>COMPUTER SUPPLIES</v>
          </cell>
          <cell r="C251">
            <v>108.39</v>
          </cell>
          <cell r="D251">
            <v>0</v>
          </cell>
          <cell r="E251">
            <v>108.39</v>
          </cell>
        </row>
        <row r="252">
          <cell r="A252">
            <v>6759016</v>
          </cell>
          <cell r="B252" t="str">
            <v>MICROFILMING</v>
          </cell>
          <cell r="C252">
            <v>25</v>
          </cell>
          <cell r="D252">
            <v>0</v>
          </cell>
          <cell r="E252">
            <v>25</v>
          </cell>
        </row>
        <row r="254">
          <cell r="A254" t="str">
            <v>401.1LL</v>
          </cell>
          <cell r="B254" t="str">
            <v>IT DEPARTMENT</v>
          </cell>
          <cell r="C254">
            <v>540</v>
          </cell>
          <cell r="D254">
            <v>0</v>
          </cell>
          <cell r="E254">
            <v>540</v>
          </cell>
        </row>
        <row r="256">
          <cell r="A256">
            <v>6049010</v>
          </cell>
          <cell r="B256" t="str">
            <v>HEALTH INS REIMBURSEMENTS</v>
          </cell>
          <cell r="C256">
            <v>6648.89</v>
          </cell>
          <cell r="D256">
            <v>0</v>
          </cell>
          <cell r="E256">
            <v>6648.89</v>
          </cell>
        </row>
        <row r="257">
          <cell r="A257">
            <v>6049020</v>
          </cell>
          <cell r="B257" t="str">
            <v>PENSION CONTRIBUTIONS</v>
          </cell>
          <cell r="C257">
            <v>1670.87</v>
          </cell>
          <cell r="D257">
            <v>0</v>
          </cell>
          <cell r="E257">
            <v>1670.87</v>
          </cell>
        </row>
        <row r="258">
          <cell r="A258">
            <v>6049050</v>
          </cell>
          <cell r="B258" t="str">
            <v>HEALTH INS PREMIUMS</v>
          </cell>
          <cell r="C258">
            <v>126.04</v>
          </cell>
          <cell r="D258">
            <v>0</v>
          </cell>
          <cell r="E258">
            <v>126.04</v>
          </cell>
        </row>
        <row r="259">
          <cell r="A259">
            <v>6049070</v>
          </cell>
          <cell r="B259" t="str">
            <v>401K/ESOP CONTRIBUTIONS</v>
          </cell>
          <cell r="C259">
            <v>2292.23</v>
          </cell>
          <cell r="D259">
            <v>0</v>
          </cell>
          <cell r="E259">
            <v>2292.23</v>
          </cell>
        </row>
        <row r="260">
          <cell r="A260">
            <v>6049080</v>
          </cell>
          <cell r="B260" t="str">
            <v>DISABILITY INSURANCE</v>
          </cell>
          <cell r="C260">
            <v>8.7899999999999991</v>
          </cell>
          <cell r="D260">
            <v>0</v>
          </cell>
          <cell r="E260">
            <v>8.7899999999999991</v>
          </cell>
        </row>
        <row r="261">
          <cell r="A261">
            <v>6049090</v>
          </cell>
          <cell r="B261" t="str">
            <v>OTHER EMP PENS &amp; BENEFITS</v>
          </cell>
          <cell r="C261">
            <v>613.78</v>
          </cell>
          <cell r="D261">
            <v>0</v>
          </cell>
          <cell r="E261">
            <v>613.78</v>
          </cell>
        </row>
        <row r="263">
          <cell r="A263" t="str">
            <v>401.1N</v>
          </cell>
          <cell r="B263" t="str">
            <v>EMPLOYEE PENSION&amp;BENEFITS</v>
          </cell>
          <cell r="C263">
            <v>11360.6</v>
          </cell>
          <cell r="D263">
            <v>0</v>
          </cell>
          <cell r="E263">
            <v>11360.6</v>
          </cell>
        </row>
        <row r="265">
          <cell r="A265">
            <v>6599090</v>
          </cell>
          <cell r="B265" t="str">
            <v>OTHER INS</v>
          </cell>
          <cell r="C265">
            <v>10332</v>
          </cell>
          <cell r="D265">
            <v>0</v>
          </cell>
          <cell r="E265">
            <v>10332</v>
          </cell>
        </row>
        <row r="267">
          <cell r="A267" t="str">
            <v>401.1O</v>
          </cell>
          <cell r="B267" t="str">
            <v>INSURANCE</v>
          </cell>
          <cell r="C267">
            <v>10332</v>
          </cell>
          <cell r="D267">
            <v>0</v>
          </cell>
          <cell r="E267">
            <v>10332</v>
          </cell>
        </row>
        <row r="269">
          <cell r="A269">
            <v>7668010</v>
          </cell>
          <cell r="B269" t="str">
            <v>RATE CASE EXPENSE</v>
          </cell>
          <cell r="C269">
            <v>4352.75</v>
          </cell>
          <cell r="D269">
            <v>0</v>
          </cell>
          <cell r="E269">
            <v>4352.75</v>
          </cell>
        </row>
        <row r="271">
          <cell r="A271" t="str">
            <v>401.1P</v>
          </cell>
          <cell r="B271" t="str">
            <v>REGULATORY COMMISSION EXP</v>
          </cell>
          <cell r="C271">
            <v>4352.75</v>
          </cell>
          <cell r="D271">
            <v>0</v>
          </cell>
          <cell r="E271">
            <v>4352.75</v>
          </cell>
        </row>
        <row r="273">
          <cell r="A273">
            <v>6419090</v>
          </cell>
          <cell r="B273" t="str">
            <v>RENT-OTHERS</v>
          </cell>
          <cell r="C273">
            <v>681.54</v>
          </cell>
          <cell r="D273">
            <v>0</v>
          </cell>
          <cell r="E273">
            <v>681.54</v>
          </cell>
        </row>
        <row r="275">
          <cell r="A275" t="str">
            <v>401.1Q</v>
          </cell>
          <cell r="B275" t="str">
            <v>RENT</v>
          </cell>
          <cell r="C275">
            <v>681.54</v>
          </cell>
          <cell r="D275">
            <v>0</v>
          </cell>
          <cell r="E275">
            <v>681.54</v>
          </cell>
        </row>
        <row r="277">
          <cell r="A277">
            <v>6759001</v>
          </cell>
          <cell r="B277" t="str">
            <v>PUBL SUBSCRIPTIONS &amp; TAPES</v>
          </cell>
          <cell r="C277">
            <v>29.88</v>
          </cell>
          <cell r="D277">
            <v>0</v>
          </cell>
          <cell r="E277">
            <v>29.88</v>
          </cell>
        </row>
        <row r="278">
          <cell r="A278">
            <v>6759002</v>
          </cell>
          <cell r="B278" t="str">
            <v>ANSWERING SERV</v>
          </cell>
          <cell r="C278">
            <v>745.06</v>
          </cell>
          <cell r="D278">
            <v>0</v>
          </cell>
          <cell r="E278">
            <v>745.06</v>
          </cell>
        </row>
        <row r="279">
          <cell r="A279">
            <v>6759004</v>
          </cell>
          <cell r="B279" t="str">
            <v>PRINTING &amp; BLUEPRINTS</v>
          </cell>
          <cell r="C279">
            <v>117</v>
          </cell>
          <cell r="D279">
            <v>0</v>
          </cell>
          <cell r="E279">
            <v>117</v>
          </cell>
        </row>
        <row r="280">
          <cell r="A280">
            <v>6759006</v>
          </cell>
          <cell r="B280" t="str">
            <v>UPS &amp; AIR FREIGHT</v>
          </cell>
          <cell r="C280">
            <v>827.8</v>
          </cell>
          <cell r="D280">
            <v>0</v>
          </cell>
          <cell r="E280">
            <v>827.8</v>
          </cell>
        </row>
        <row r="281">
          <cell r="A281">
            <v>6759008</v>
          </cell>
          <cell r="B281" t="str">
            <v>XEROX</v>
          </cell>
          <cell r="C281">
            <v>39</v>
          </cell>
          <cell r="D281">
            <v>0</v>
          </cell>
          <cell r="E281">
            <v>39</v>
          </cell>
        </row>
        <row r="282">
          <cell r="A282">
            <v>6759009</v>
          </cell>
          <cell r="B282" t="str">
            <v>OFFICE SUPPLY STORES</v>
          </cell>
          <cell r="C282">
            <v>303.41000000000003</v>
          </cell>
          <cell r="D282">
            <v>0</v>
          </cell>
          <cell r="E282">
            <v>303.41000000000003</v>
          </cell>
        </row>
        <row r="283">
          <cell r="A283">
            <v>6759010</v>
          </cell>
          <cell r="B283" t="str">
            <v>REIM OFFICE EMPLOYEE EXPENSES</v>
          </cell>
          <cell r="C283">
            <v>45.5</v>
          </cell>
          <cell r="D283">
            <v>0</v>
          </cell>
          <cell r="E283">
            <v>45.5</v>
          </cell>
        </row>
        <row r="284">
          <cell r="A284">
            <v>6759013</v>
          </cell>
          <cell r="B284" t="str">
            <v>CLEANING SUPPLIES</v>
          </cell>
          <cell r="C284">
            <v>20</v>
          </cell>
          <cell r="D284">
            <v>0</v>
          </cell>
          <cell r="E284">
            <v>20</v>
          </cell>
        </row>
        <row r="285">
          <cell r="A285">
            <v>6759014</v>
          </cell>
          <cell r="B285" t="str">
            <v>MEMBERSHIPS - OFFICE EMPLOYEE</v>
          </cell>
          <cell r="C285">
            <v>66.34</v>
          </cell>
          <cell r="D285">
            <v>0</v>
          </cell>
          <cell r="E285">
            <v>66.34</v>
          </cell>
        </row>
        <row r="286">
          <cell r="A286">
            <v>6759090</v>
          </cell>
          <cell r="B286" t="str">
            <v>OTHER OFFICE EXPENSES</v>
          </cell>
          <cell r="C286">
            <v>108.83</v>
          </cell>
          <cell r="D286">
            <v>0</v>
          </cell>
          <cell r="E286">
            <v>108.83</v>
          </cell>
        </row>
        <row r="288">
          <cell r="A288" t="str">
            <v>401.1R</v>
          </cell>
          <cell r="B288" t="str">
            <v>OFFICE SUPPLIES</v>
          </cell>
          <cell r="C288">
            <v>2302.8200000000002</v>
          </cell>
          <cell r="D288">
            <v>0</v>
          </cell>
          <cell r="E288">
            <v>2302.8200000000002</v>
          </cell>
        </row>
        <row r="290">
          <cell r="A290">
            <v>6759005</v>
          </cell>
          <cell r="B290" t="str">
            <v>POSTAGE &amp; POSTAGE METER-OFFICE</v>
          </cell>
          <cell r="C290">
            <v>2469.41</v>
          </cell>
          <cell r="D290">
            <v>0</v>
          </cell>
          <cell r="E290">
            <v>2469.41</v>
          </cell>
        </row>
        <row r="292">
          <cell r="A292" t="str">
            <v>PERIOD ENDING: 12/31/06               12:29:05 22 DEC 2008 (NV.1CO.TB.LY) PAGE 6</v>
          </cell>
        </row>
        <row r="293">
          <cell r="A293" t="str">
            <v xml:space="preserve">COMPANY: C-005 APPLE CANYON UTILITY CO.                                         </v>
          </cell>
        </row>
        <row r="295">
          <cell r="A295" t="str">
            <v>DETAIL TB BY COMPANY</v>
          </cell>
        </row>
        <row r="297">
          <cell r="A297" t="str">
            <v xml:space="preserve">                  U T I L I T I E S ,  I N C O R P O R A T E D</v>
          </cell>
        </row>
        <row r="299">
          <cell r="A299" t="str">
            <v xml:space="preserve">                              DETAIL TRIAL BALANCE</v>
          </cell>
        </row>
        <row r="301">
          <cell r="A301" t="str">
            <v>ACCOUNT               DESCRIPTION                  BEG-BALANCE       CURRENT       END-BALANCE</v>
          </cell>
        </row>
        <row r="302">
          <cell r="A302" t="str">
            <v>-------               -----------                  -----------       -------       -----------</v>
          </cell>
        </row>
        <row r="303">
          <cell r="A303">
            <v>6759007</v>
          </cell>
          <cell r="B303" t="str">
            <v>PRINTING CUSTOMER SERVICE</v>
          </cell>
          <cell r="C303">
            <v>404.91</v>
          </cell>
          <cell r="D303">
            <v>0</v>
          </cell>
          <cell r="E303">
            <v>404.91</v>
          </cell>
        </row>
        <row r="304">
          <cell r="A304">
            <v>6759011</v>
          </cell>
          <cell r="B304" t="str">
            <v>ENVELOPES</v>
          </cell>
          <cell r="C304">
            <v>890</v>
          </cell>
          <cell r="D304">
            <v>0</v>
          </cell>
          <cell r="E304">
            <v>890</v>
          </cell>
        </row>
        <row r="305">
          <cell r="A305">
            <v>6759012</v>
          </cell>
          <cell r="B305" t="str">
            <v>BILL STOCK</v>
          </cell>
          <cell r="C305">
            <v>229</v>
          </cell>
          <cell r="D305">
            <v>0</v>
          </cell>
          <cell r="E305">
            <v>229</v>
          </cell>
        </row>
        <row r="306">
          <cell r="A306">
            <v>6759051</v>
          </cell>
          <cell r="B306" t="str">
            <v>COMPUTER SUPPLIES - BILLING</v>
          </cell>
          <cell r="C306">
            <v>97</v>
          </cell>
          <cell r="D306">
            <v>0</v>
          </cell>
          <cell r="E306">
            <v>97</v>
          </cell>
        </row>
        <row r="308">
          <cell r="A308" t="str">
            <v>401.1RR</v>
          </cell>
          <cell r="B308" t="str">
            <v>BILLING &amp; CUSTOMER SERVICE</v>
          </cell>
          <cell r="C308">
            <v>4090.32</v>
          </cell>
          <cell r="D308">
            <v>0</v>
          </cell>
          <cell r="E308">
            <v>4090.32</v>
          </cell>
        </row>
        <row r="310">
          <cell r="A310">
            <v>6759110</v>
          </cell>
          <cell r="B310" t="str">
            <v>OFFICE TELEPHONE</v>
          </cell>
          <cell r="C310">
            <v>11</v>
          </cell>
          <cell r="D310">
            <v>0</v>
          </cell>
          <cell r="E310">
            <v>11</v>
          </cell>
        </row>
        <row r="311">
          <cell r="A311">
            <v>6759115</v>
          </cell>
          <cell r="B311" t="str">
            <v>OFFICE COMP PHONE LINE</v>
          </cell>
          <cell r="C311">
            <v>58</v>
          </cell>
          <cell r="D311">
            <v>0</v>
          </cell>
          <cell r="E311">
            <v>58</v>
          </cell>
        </row>
        <row r="312">
          <cell r="A312">
            <v>6759120</v>
          </cell>
          <cell r="B312" t="str">
            <v>OFFICE ELECTRIC</v>
          </cell>
          <cell r="C312">
            <v>145</v>
          </cell>
          <cell r="D312">
            <v>0</v>
          </cell>
          <cell r="E312">
            <v>145</v>
          </cell>
        </row>
        <row r="313">
          <cell r="A313">
            <v>6759125</v>
          </cell>
          <cell r="B313" t="str">
            <v>OFFICE WATER</v>
          </cell>
          <cell r="C313">
            <v>29</v>
          </cell>
          <cell r="D313">
            <v>0</v>
          </cell>
          <cell r="E313">
            <v>29</v>
          </cell>
        </row>
        <row r="314">
          <cell r="A314">
            <v>6759130</v>
          </cell>
          <cell r="B314" t="str">
            <v>OFFICE GAS</v>
          </cell>
          <cell r="C314">
            <v>53</v>
          </cell>
          <cell r="D314">
            <v>0</v>
          </cell>
          <cell r="E314">
            <v>53</v>
          </cell>
        </row>
        <row r="315">
          <cell r="A315">
            <v>6759135</v>
          </cell>
          <cell r="B315" t="str">
            <v>OPERATIONS TELEPHONES</v>
          </cell>
          <cell r="C315">
            <v>3091.43</v>
          </cell>
          <cell r="D315">
            <v>0</v>
          </cell>
          <cell r="E315">
            <v>3091.43</v>
          </cell>
        </row>
        <row r="316">
          <cell r="A316">
            <v>6759136</v>
          </cell>
          <cell r="B316" t="str">
            <v>OPERATIONS TELEPHONES-LONG DIST</v>
          </cell>
          <cell r="C316">
            <v>33.74</v>
          </cell>
          <cell r="D316">
            <v>0</v>
          </cell>
          <cell r="E316">
            <v>33.74</v>
          </cell>
        </row>
        <row r="318">
          <cell r="A318" t="str">
            <v>401.1S</v>
          </cell>
          <cell r="B318" t="str">
            <v>OFFICE UTILITIES</v>
          </cell>
          <cell r="C318">
            <v>3421.17</v>
          </cell>
          <cell r="D318">
            <v>0</v>
          </cell>
          <cell r="E318">
            <v>3421.17</v>
          </cell>
        </row>
        <row r="320">
          <cell r="A320">
            <v>6759210</v>
          </cell>
          <cell r="B320" t="str">
            <v>OFFICE CLEANING SERV</v>
          </cell>
          <cell r="C320">
            <v>169</v>
          </cell>
          <cell r="D320">
            <v>0</v>
          </cell>
          <cell r="E320">
            <v>169</v>
          </cell>
        </row>
        <row r="321">
          <cell r="A321">
            <v>6759220</v>
          </cell>
          <cell r="B321" t="str">
            <v>LNDSCPING MOWING &amp; SNOWPLWNG</v>
          </cell>
          <cell r="C321">
            <v>135</v>
          </cell>
          <cell r="D321">
            <v>0</v>
          </cell>
          <cell r="E321">
            <v>135</v>
          </cell>
        </row>
        <row r="322">
          <cell r="A322">
            <v>6759230</v>
          </cell>
          <cell r="B322" t="str">
            <v>OFFICE GARBAGE REMOVAL</v>
          </cell>
          <cell r="C322">
            <v>20</v>
          </cell>
          <cell r="D322">
            <v>0</v>
          </cell>
          <cell r="E322">
            <v>20</v>
          </cell>
        </row>
        <row r="323">
          <cell r="A323">
            <v>6759260</v>
          </cell>
          <cell r="B323" t="str">
            <v>REPAIR OFF MACH &amp; HEATING</v>
          </cell>
          <cell r="C323">
            <v>9</v>
          </cell>
          <cell r="D323">
            <v>0</v>
          </cell>
          <cell r="E323">
            <v>9</v>
          </cell>
        </row>
        <row r="324">
          <cell r="A324">
            <v>6759290</v>
          </cell>
          <cell r="B324" t="str">
            <v>OTHER OFFICE MAINT</v>
          </cell>
          <cell r="C324">
            <v>291</v>
          </cell>
          <cell r="D324">
            <v>0</v>
          </cell>
          <cell r="E324">
            <v>291</v>
          </cell>
        </row>
        <row r="326">
          <cell r="A326" t="str">
            <v>401.1U</v>
          </cell>
          <cell r="B326" t="str">
            <v>OFFICE MAINTENANCE</v>
          </cell>
          <cell r="C326">
            <v>624</v>
          </cell>
          <cell r="D326">
            <v>0</v>
          </cell>
          <cell r="E326">
            <v>624</v>
          </cell>
        </row>
        <row r="328">
          <cell r="A328">
            <v>6759330</v>
          </cell>
          <cell r="B328" t="str">
            <v>MEMBERSHIPS - COMPANY</v>
          </cell>
          <cell r="C328">
            <v>13.26</v>
          </cell>
          <cell r="D328">
            <v>0</v>
          </cell>
          <cell r="E328">
            <v>13.26</v>
          </cell>
        </row>
        <row r="329">
          <cell r="A329">
            <v>7048055</v>
          </cell>
          <cell r="B329" t="str">
            <v>OFFICE EDUCATION/TRAIN. EXP</v>
          </cell>
          <cell r="C329">
            <v>310</v>
          </cell>
          <cell r="D329">
            <v>0</v>
          </cell>
          <cell r="E329">
            <v>310</v>
          </cell>
        </row>
        <row r="330">
          <cell r="A330">
            <v>7758370</v>
          </cell>
          <cell r="B330" t="str">
            <v>MEALS &amp; RELATED EXP</v>
          </cell>
          <cell r="C330">
            <v>336.02</v>
          </cell>
          <cell r="D330">
            <v>0</v>
          </cell>
          <cell r="E330">
            <v>336.02</v>
          </cell>
        </row>
        <row r="331">
          <cell r="A331">
            <v>7758380</v>
          </cell>
          <cell r="B331" t="str">
            <v>BANK SERV CHARGES</v>
          </cell>
          <cell r="C331">
            <v>1197</v>
          </cell>
          <cell r="D331">
            <v>0</v>
          </cell>
          <cell r="E331">
            <v>1197</v>
          </cell>
        </row>
        <row r="332">
          <cell r="A332">
            <v>7758390</v>
          </cell>
          <cell r="B332" t="str">
            <v>OTHER MISC GENERAL</v>
          </cell>
          <cell r="C332">
            <v>1740.84</v>
          </cell>
          <cell r="D332">
            <v>0</v>
          </cell>
          <cell r="E332">
            <v>1740.84</v>
          </cell>
        </row>
        <row r="334">
          <cell r="A334" t="str">
            <v>401.1V</v>
          </cell>
          <cell r="B334" t="str">
            <v>MISCELLANEOUS EXPENSE</v>
          </cell>
          <cell r="C334">
            <v>3597.12</v>
          </cell>
          <cell r="D334">
            <v>0</v>
          </cell>
          <cell r="E334">
            <v>3597.12</v>
          </cell>
        </row>
        <row r="336">
          <cell r="A336">
            <v>6755090</v>
          </cell>
          <cell r="B336" t="str">
            <v>WATER-OTHER MAINT EXP</v>
          </cell>
          <cell r="C336">
            <v>513.58000000000004</v>
          </cell>
          <cell r="D336">
            <v>0</v>
          </cell>
          <cell r="E336">
            <v>513.58000000000004</v>
          </cell>
        </row>
        <row r="337">
          <cell r="A337">
            <v>6759503</v>
          </cell>
          <cell r="B337" t="str">
            <v>WATER-MAINT SUPPLIES</v>
          </cell>
          <cell r="C337">
            <v>3029.83</v>
          </cell>
          <cell r="D337">
            <v>0</v>
          </cell>
          <cell r="E337">
            <v>3029.83</v>
          </cell>
        </row>
        <row r="338">
          <cell r="A338">
            <v>6759506</v>
          </cell>
          <cell r="B338" t="str">
            <v>WATER-MAINT REPAIRS</v>
          </cell>
          <cell r="C338">
            <v>60</v>
          </cell>
          <cell r="D338">
            <v>0</v>
          </cell>
          <cell r="E338">
            <v>60</v>
          </cell>
        </row>
        <row r="339">
          <cell r="A339">
            <v>6759507</v>
          </cell>
          <cell r="B339" t="str">
            <v>WATER-MAIN BREAKS</v>
          </cell>
          <cell r="C339">
            <v>1633.75</v>
          </cell>
          <cell r="D339">
            <v>0</v>
          </cell>
          <cell r="E339">
            <v>1633.75</v>
          </cell>
        </row>
        <row r="341">
          <cell r="A341" t="str">
            <v>401.1X</v>
          </cell>
          <cell r="B341" t="str">
            <v>MAINTENANCE-WATER PLANT</v>
          </cell>
          <cell r="C341">
            <v>5237.16</v>
          </cell>
          <cell r="D341">
            <v>0</v>
          </cell>
          <cell r="E341">
            <v>5237.16</v>
          </cell>
        </row>
        <row r="343">
          <cell r="A343">
            <v>6759080</v>
          </cell>
          <cell r="B343" t="str">
            <v>MAINT-DEFERRED CHARGES</v>
          </cell>
          <cell r="C343">
            <v>372</v>
          </cell>
          <cell r="D343">
            <v>0</v>
          </cell>
          <cell r="E343">
            <v>372</v>
          </cell>
        </row>
        <row r="344">
          <cell r="A344">
            <v>6759405</v>
          </cell>
          <cell r="B344" t="str">
            <v>COMMUNICATION EXPENSES</v>
          </cell>
          <cell r="C344">
            <v>1851.78</v>
          </cell>
          <cell r="D344">
            <v>0</v>
          </cell>
          <cell r="E344">
            <v>1851.78</v>
          </cell>
        </row>
        <row r="345">
          <cell r="A345">
            <v>6759412</v>
          </cell>
          <cell r="B345" t="str">
            <v>UNIFORMS</v>
          </cell>
          <cell r="C345">
            <v>56.75</v>
          </cell>
          <cell r="D345">
            <v>0</v>
          </cell>
          <cell r="E345">
            <v>56.75</v>
          </cell>
        </row>
        <row r="346">
          <cell r="A346">
            <v>6759430</v>
          </cell>
          <cell r="B346" t="str">
            <v>SALES/USE TAX EXPENSE</v>
          </cell>
          <cell r="C346">
            <v>27.2</v>
          </cell>
          <cell r="D346">
            <v>0</v>
          </cell>
          <cell r="E346">
            <v>27.2</v>
          </cell>
        </row>
        <row r="348">
          <cell r="A348" t="str">
            <v>401.1Z</v>
          </cell>
          <cell r="B348" t="str">
            <v>MAINTENANCE-WTR&amp;SWR PLANT</v>
          </cell>
          <cell r="C348">
            <v>2307.73</v>
          </cell>
          <cell r="D348">
            <v>0</v>
          </cell>
          <cell r="E348">
            <v>2307.73</v>
          </cell>
        </row>
        <row r="350">
          <cell r="A350">
            <v>6205003</v>
          </cell>
          <cell r="B350" t="str">
            <v>OPERATORS EXPENSES</v>
          </cell>
          <cell r="C350">
            <v>38.590000000000003</v>
          </cell>
          <cell r="D350">
            <v>0</v>
          </cell>
          <cell r="E350">
            <v>38.590000000000003</v>
          </cell>
        </row>
        <row r="351">
          <cell r="A351">
            <v>6759017</v>
          </cell>
          <cell r="B351" t="str">
            <v>OPERATORS-CLEANING SUPPLIES</v>
          </cell>
          <cell r="C351">
            <v>0.1</v>
          </cell>
          <cell r="D351">
            <v>0</v>
          </cell>
          <cell r="E351">
            <v>0.1</v>
          </cell>
        </row>
        <row r="353">
          <cell r="A353" t="str">
            <v>PERIOD ENDING: 12/31/06               12:29:05 22 DEC 2008 (NV.1CO.TB.LY) PAGE 7</v>
          </cell>
        </row>
        <row r="354">
          <cell r="A354" t="str">
            <v xml:space="preserve">COMPANY: C-005 APPLE CANYON UTILITY CO.                                         </v>
          </cell>
        </row>
        <row r="356">
          <cell r="A356" t="str">
            <v>DETAIL TB BY COMPANY</v>
          </cell>
        </row>
        <row r="358">
          <cell r="A358" t="str">
            <v xml:space="preserve">                  U T I L I T I E S ,  I N C O R P O R A T E D</v>
          </cell>
        </row>
        <row r="360">
          <cell r="A360" t="str">
            <v xml:space="preserve">                              DETAIL TRIAL BALANCE</v>
          </cell>
        </row>
        <row r="362">
          <cell r="A362" t="str">
            <v>ACCOUNT               DESCRIPTION                  BEG-BALANCE       CURRENT       END-BALANCE</v>
          </cell>
        </row>
        <row r="363">
          <cell r="A363" t="str">
            <v>-------               -----------                  -----------       -------       -----------</v>
          </cell>
        </row>
        <row r="364">
          <cell r="A364">
            <v>6759018</v>
          </cell>
          <cell r="B364" t="str">
            <v>OPERATORS-OTHER OFFICE EXPENSE</v>
          </cell>
          <cell r="C364">
            <v>376.2</v>
          </cell>
          <cell r="D364">
            <v>0</v>
          </cell>
          <cell r="E364">
            <v>376.2</v>
          </cell>
        </row>
        <row r="365">
          <cell r="A365">
            <v>6759413</v>
          </cell>
          <cell r="B365" t="str">
            <v>OPERATORS-POSTAGE</v>
          </cell>
          <cell r="C365">
            <v>58.49</v>
          </cell>
          <cell r="D365">
            <v>0</v>
          </cell>
          <cell r="E365">
            <v>58.49</v>
          </cell>
        </row>
        <row r="366">
          <cell r="A366">
            <v>6759414</v>
          </cell>
          <cell r="B366" t="str">
            <v>OPERATORS-OFFICE SUPPLY STORES</v>
          </cell>
          <cell r="C366">
            <v>399.34</v>
          </cell>
          <cell r="D366">
            <v>0</v>
          </cell>
          <cell r="E366">
            <v>399.34</v>
          </cell>
        </row>
        <row r="367">
          <cell r="A367">
            <v>6759416</v>
          </cell>
          <cell r="B367" t="str">
            <v>OPERATORS-MEMBERSHIPS</v>
          </cell>
          <cell r="C367">
            <v>31.97</v>
          </cell>
          <cell r="D367">
            <v>0</v>
          </cell>
          <cell r="E367">
            <v>31.97</v>
          </cell>
        </row>
        <row r="369">
          <cell r="A369" t="str">
            <v>401.1ZZ</v>
          </cell>
          <cell r="B369" t="str">
            <v>OPERATORS EXPENSES</v>
          </cell>
          <cell r="C369">
            <v>904.69</v>
          </cell>
          <cell r="D369">
            <v>0</v>
          </cell>
          <cell r="E369">
            <v>904.69</v>
          </cell>
        </row>
        <row r="371">
          <cell r="A371">
            <v>6355010</v>
          </cell>
          <cell r="B371" t="str">
            <v>WATER TESTS</v>
          </cell>
          <cell r="C371">
            <v>1914.95</v>
          </cell>
          <cell r="D371">
            <v>0</v>
          </cell>
          <cell r="E371">
            <v>1914.95</v>
          </cell>
        </row>
        <row r="372">
          <cell r="A372">
            <v>6355030</v>
          </cell>
          <cell r="B372" t="str">
            <v>TESTING EQUIP &amp; CHEM</v>
          </cell>
          <cell r="C372">
            <v>580.88</v>
          </cell>
          <cell r="D372">
            <v>0</v>
          </cell>
          <cell r="E372">
            <v>580.88</v>
          </cell>
        </row>
        <row r="374">
          <cell r="A374" t="str">
            <v>401.2B</v>
          </cell>
          <cell r="B374" t="str">
            <v>MAINTENANCE-TESTING</v>
          </cell>
          <cell r="C374">
            <v>2495.83</v>
          </cell>
          <cell r="D374">
            <v>0</v>
          </cell>
          <cell r="E374">
            <v>2495.83</v>
          </cell>
        </row>
        <row r="376">
          <cell r="A376">
            <v>6501020</v>
          </cell>
          <cell r="B376" t="str">
            <v>GASOLINE</v>
          </cell>
          <cell r="C376">
            <v>3846</v>
          </cell>
          <cell r="D376">
            <v>0</v>
          </cell>
          <cell r="E376">
            <v>3846</v>
          </cell>
        </row>
        <row r="377">
          <cell r="A377">
            <v>6501030</v>
          </cell>
          <cell r="B377" t="str">
            <v>AUTO REPAIR &amp; TIRES</v>
          </cell>
          <cell r="C377">
            <v>1524.86</v>
          </cell>
          <cell r="D377">
            <v>0</v>
          </cell>
          <cell r="E377">
            <v>1524.86</v>
          </cell>
        </row>
        <row r="378">
          <cell r="A378">
            <v>6501040</v>
          </cell>
          <cell r="B378" t="str">
            <v>AUTO LICENSES</v>
          </cell>
          <cell r="C378">
            <v>208.98</v>
          </cell>
          <cell r="D378">
            <v>0</v>
          </cell>
          <cell r="E378">
            <v>208.98</v>
          </cell>
        </row>
        <row r="379">
          <cell r="A379">
            <v>6509090</v>
          </cell>
          <cell r="B379" t="str">
            <v>OTHER TRANS EXPENSES</v>
          </cell>
          <cell r="C379">
            <v>82.7</v>
          </cell>
          <cell r="D379">
            <v>0</v>
          </cell>
          <cell r="E379">
            <v>82.7</v>
          </cell>
        </row>
        <row r="381">
          <cell r="A381" t="str">
            <v>401.2D</v>
          </cell>
          <cell r="B381" t="str">
            <v>TRANSPORTATION EXPENSE</v>
          </cell>
          <cell r="C381">
            <v>5662.54</v>
          </cell>
          <cell r="D381">
            <v>0</v>
          </cell>
          <cell r="E381">
            <v>5662.54</v>
          </cell>
        </row>
        <row r="383">
          <cell r="A383">
            <v>4032010</v>
          </cell>
          <cell r="B383" t="str">
            <v>DEPRECIATION-WATER PLANT</v>
          </cell>
          <cell r="C383">
            <v>33559.769999999997</v>
          </cell>
          <cell r="D383">
            <v>0</v>
          </cell>
          <cell r="E383">
            <v>33559.769999999997</v>
          </cell>
        </row>
        <row r="384">
          <cell r="A384">
            <v>4032090</v>
          </cell>
          <cell r="B384" t="str">
            <v>DEPRECIATION-10190</v>
          </cell>
          <cell r="C384">
            <v>395</v>
          </cell>
          <cell r="D384">
            <v>0</v>
          </cell>
          <cell r="E384">
            <v>395</v>
          </cell>
        </row>
        <row r="385">
          <cell r="A385">
            <v>4032091</v>
          </cell>
          <cell r="B385" t="str">
            <v>DEPRECIATION-10191</v>
          </cell>
          <cell r="C385">
            <v>254</v>
          </cell>
          <cell r="D385">
            <v>0</v>
          </cell>
          <cell r="E385">
            <v>254</v>
          </cell>
        </row>
        <row r="386">
          <cell r="A386">
            <v>4032092</v>
          </cell>
          <cell r="B386" t="str">
            <v>DEPRECIATION-10300</v>
          </cell>
          <cell r="C386">
            <v>5002.5</v>
          </cell>
          <cell r="D386">
            <v>0</v>
          </cell>
          <cell r="E386">
            <v>5002.5</v>
          </cell>
        </row>
        <row r="387">
          <cell r="A387">
            <v>4032093</v>
          </cell>
          <cell r="B387" t="str">
            <v>DEPRECIATION-10193</v>
          </cell>
          <cell r="C387">
            <v>16</v>
          </cell>
          <cell r="D387">
            <v>0</v>
          </cell>
          <cell r="E387">
            <v>16</v>
          </cell>
        </row>
        <row r="388">
          <cell r="A388">
            <v>4032098</v>
          </cell>
          <cell r="B388" t="str">
            <v>DEPRECIATION-COMPUTER</v>
          </cell>
          <cell r="C388">
            <v>1114.46</v>
          </cell>
          <cell r="D388">
            <v>0</v>
          </cell>
          <cell r="E388">
            <v>1114.46</v>
          </cell>
        </row>
        <row r="390">
          <cell r="A390">
            <v>403.2</v>
          </cell>
          <cell r="B390" t="str">
            <v>DEPRECIATION EXP-WATER</v>
          </cell>
          <cell r="C390">
            <v>40341.730000000003</v>
          </cell>
          <cell r="D390">
            <v>0</v>
          </cell>
          <cell r="E390">
            <v>40341.730000000003</v>
          </cell>
        </row>
        <row r="392">
          <cell r="A392">
            <v>4071000</v>
          </cell>
          <cell r="B392" t="str">
            <v>AMORT EXP-CIA-WATER</v>
          </cell>
          <cell r="C392">
            <v>-10495.3</v>
          </cell>
          <cell r="D392">
            <v>0</v>
          </cell>
          <cell r="E392">
            <v>-10495.3</v>
          </cell>
        </row>
        <row r="393">
          <cell r="A393">
            <v>4071010</v>
          </cell>
          <cell r="B393" t="str">
            <v>AMORT EXP 2711010</v>
          </cell>
          <cell r="C393">
            <v>-549</v>
          </cell>
          <cell r="D393">
            <v>0</v>
          </cell>
          <cell r="E393">
            <v>-549</v>
          </cell>
        </row>
        <row r="395">
          <cell r="A395">
            <v>407.6</v>
          </cell>
          <cell r="B395" t="str">
            <v>AMORT EXP-CIA-WATER</v>
          </cell>
          <cell r="C395">
            <v>-11044.3</v>
          </cell>
          <cell r="D395">
            <v>0</v>
          </cell>
          <cell r="E395">
            <v>-11044.3</v>
          </cell>
        </row>
        <row r="397">
          <cell r="A397">
            <v>4081201</v>
          </cell>
          <cell r="B397" t="str">
            <v>FICA EXPENSE</v>
          </cell>
          <cell r="C397">
            <v>5264.27</v>
          </cell>
          <cell r="D397">
            <v>0</v>
          </cell>
          <cell r="E397">
            <v>5264.27</v>
          </cell>
        </row>
        <row r="398">
          <cell r="A398">
            <v>4091050</v>
          </cell>
          <cell r="B398" t="str">
            <v>FED UNEMPLOYMENT TAX</v>
          </cell>
          <cell r="C398">
            <v>103.15</v>
          </cell>
          <cell r="D398">
            <v>0</v>
          </cell>
          <cell r="E398">
            <v>103.15</v>
          </cell>
        </row>
        <row r="399">
          <cell r="A399">
            <v>4091060</v>
          </cell>
          <cell r="B399" t="str">
            <v>ST UNEMPLOYMENT TAX</v>
          </cell>
          <cell r="C399">
            <v>711.35</v>
          </cell>
          <cell r="D399">
            <v>0</v>
          </cell>
          <cell r="E399">
            <v>711.35</v>
          </cell>
        </row>
        <row r="401">
          <cell r="A401">
            <v>408.2</v>
          </cell>
          <cell r="B401" t="str">
            <v>PAYROLL TAXES</v>
          </cell>
          <cell r="C401">
            <v>6078.77</v>
          </cell>
          <cell r="D401">
            <v>0</v>
          </cell>
          <cell r="E401">
            <v>6078.77</v>
          </cell>
        </row>
        <row r="403">
          <cell r="A403">
            <v>4081004</v>
          </cell>
          <cell r="B403" t="str">
            <v>UTIL OR COMMISSION TAX</v>
          </cell>
          <cell r="C403">
            <v>291</v>
          </cell>
          <cell r="D403">
            <v>0</v>
          </cell>
          <cell r="E403">
            <v>291</v>
          </cell>
        </row>
        <row r="404">
          <cell r="A404">
            <v>4081121</v>
          </cell>
          <cell r="B404" t="str">
            <v>REAL ESTATE TAX</v>
          </cell>
          <cell r="C404">
            <v>2180.1799999999998</v>
          </cell>
          <cell r="D404">
            <v>0</v>
          </cell>
          <cell r="E404">
            <v>2180.1799999999998</v>
          </cell>
        </row>
        <row r="405">
          <cell r="A405">
            <v>4081122</v>
          </cell>
          <cell r="B405" t="str">
            <v>PERS PROP &amp; ICT TAX</v>
          </cell>
          <cell r="C405">
            <v>7564</v>
          </cell>
          <cell r="D405">
            <v>0</v>
          </cell>
          <cell r="E405">
            <v>7564</v>
          </cell>
        </row>
        <row r="406">
          <cell r="A406">
            <v>4081303</v>
          </cell>
          <cell r="B406" t="str">
            <v>FRANCHISE TAX</v>
          </cell>
          <cell r="C406">
            <v>562</v>
          </cell>
          <cell r="D406">
            <v>0</v>
          </cell>
          <cell r="E406">
            <v>562</v>
          </cell>
        </row>
        <row r="408">
          <cell r="A408">
            <v>408.3</v>
          </cell>
          <cell r="B408" t="str">
            <v>OTHER TAXES</v>
          </cell>
          <cell r="C408">
            <v>10597.18</v>
          </cell>
          <cell r="D408">
            <v>0</v>
          </cell>
          <cell r="E408">
            <v>10597.18</v>
          </cell>
        </row>
        <row r="410">
          <cell r="A410">
            <v>4091000</v>
          </cell>
          <cell r="B410" t="str">
            <v>INCOME TAXES-FEDERAL</v>
          </cell>
          <cell r="C410">
            <v>4063</v>
          </cell>
          <cell r="D410">
            <v>0</v>
          </cell>
          <cell r="E410">
            <v>4063</v>
          </cell>
        </row>
        <row r="412">
          <cell r="A412">
            <v>409.1</v>
          </cell>
          <cell r="B412" t="str">
            <v>INCOME TAXES-FEDERAL</v>
          </cell>
          <cell r="C412">
            <v>4063</v>
          </cell>
          <cell r="D412">
            <v>0</v>
          </cell>
          <cell r="E412">
            <v>4063</v>
          </cell>
        </row>
        <row r="414">
          <cell r="A414" t="str">
            <v>PERIOD ENDING: 12/31/06               12:29:05 22 DEC 2008 (NV.1CO.TB.LY) PAGE 8</v>
          </cell>
        </row>
        <row r="415">
          <cell r="A415" t="str">
            <v xml:space="preserve">COMPANY: C-005 APPLE CANYON UTILITY CO.                                         </v>
          </cell>
        </row>
        <row r="417">
          <cell r="A417" t="str">
            <v>DETAIL TB BY COMPANY</v>
          </cell>
        </row>
        <row r="419">
          <cell r="A419" t="str">
            <v xml:space="preserve">                  U T I L I T I E S ,  I N C O R P O R A T E D</v>
          </cell>
        </row>
        <row r="421">
          <cell r="A421" t="str">
            <v xml:space="preserve">                              DETAIL TRIAL BALANCE</v>
          </cell>
        </row>
        <row r="423">
          <cell r="A423" t="str">
            <v>ACCOUNT               DESCRIPTION                  BEG-BALANCE       CURRENT       END-BALANCE</v>
          </cell>
        </row>
        <row r="424">
          <cell r="A424" t="str">
            <v>-------               -----------                  -----------       -------       -----------</v>
          </cell>
        </row>
        <row r="426">
          <cell r="A426">
            <v>4091100</v>
          </cell>
          <cell r="B426" t="str">
            <v>INCOME TAXES-STATE</v>
          </cell>
          <cell r="C426">
            <v>941</v>
          </cell>
          <cell r="D426">
            <v>0</v>
          </cell>
          <cell r="E426">
            <v>941</v>
          </cell>
        </row>
        <row r="428">
          <cell r="A428">
            <v>409.2</v>
          </cell>
          <cell r="B428" t="str">
            <v>INCOME TAXES-STATE</v>
          </cell>
          <cell r="C428">
            <v>941</v>
          </cell>
          <cell r="D428">
            <v>0</v>
          </cell>
          <cell r="E428">
            <v>941</v>
          </cell>
        </row>
        <row r="430">
          <cell r="A430">
            <v>4101100</v>
          </cell>
          <cell r="B430" t="str">
            <v>DEF INCOME TAXES-STATE</v>
          </cell>
          <cell r="C430">
            <v>881</v>
          </cell>
          <cell r="D430">
            <v>0</v>
          </cell>
          <cell r="E430">
            <v>881</v>
          </cell>
        </row>
        <row r="432">
          <cell r="A432">
            <v>410.2</v>
          </cell>
          <cell r="B432" t="str">
            <v>DEFERRED INCOME TAXES-ST</v>
          </cell>
          <cell r="C432">
            <v>881</v>
          </cell>
          <cell r="D432">
            <v>0</v>
          </cell>
          <cell r="E432">
            <v>881</v>
          </cell>
        </row>
        <row r="434">
          <cell r="A434">
            <v>4122000</v>
          </cell>
          <cell r="B434" t="str">
            <v>AMORT OF INVEST TAX CREDIT</v>
          </cell>
          <cell r="C434">
            <v>-54</v>
          </cell>
          <cell r="D434">
            <v>0</v>
          </cell>
          <cell r="E434">
            <v>-54</v>
          </cell>
        </row>
        <row r="436">
          <cell r="A436">
            <v>412.1</v>
          </cell>
          <cell r="B436" t="str">
            <v>-AMORT OF INVEST TAX</v>
          </cell>
          <cell r="C436">
            <v>-54</v>
          </cell>
          <cell r="D436">
            <v>0</v>
          </cell>
          <cell r="E436">
            <v>-54</v>
          </cell>
        </row>
        <row r="438">
          <cell r="A438">
            <v>4101000</v>
          </cell>
          <cell r="B438" t="str">
            <v>DEF INCOME TAX-FEDERAL</v>
          </cell>
          <cell r="C438">
            <v>3655</v>
          </cell>
          <cell r="D438">
            <v>0</v>
          </cell>
          <cell r="E438">
            <v>3655</v>
          </cell>
        </row>
        <row r="440">
          <cell r="A440">
            <v>419.1</v>
          </cell>
          <cell r="B440" t="str">
            <v>DEFERRED INCOME TAXES-FED</v>
          </cell>
          <cell r="C440">
            <v>3655</v>
          </cell>
          <cell r="D440">
            <v>0</v>
          </cell>
          <cell r="E440">
            <v>3655</v>
          </cell>
        </row>
        <row r="442">
          <cell r="A442">
            <v>4192000</v>
          </cell>
          <cell r="B442" t="str">
            <v>INTEREST EXPENSE-INTER-CO</v>
          </cell>
          <cell r="C442">
            <v>31679</v>
          </cell>
          <cell r="D442">
            <v>0</v>
          </cell>
          <cell r="E442">
            <v>31679</v>
          </cell>
        </row>
        <row r="444">
          <cell r="A444">
            <v>419.2</v>
          </cell>
          <cell r="B444" t="str">
            <v>INTEREST EXPENSE-INTERCO</v>
          </cell>
          <cell r="C444">
            <v>31679</v>
          </cell>
          <cell r="D444">
            <v>0</v>
          </cell>
          <cell r="E444">
            <v>31679</v>
          </cell>
        </row>
        <row r="446">
          <cell r="A446">
            <v>4272090</v>
          </cell>
          <cell r="B446" t="str">
            <v>S/T INT EXP OTHER</v>
          </cell>
          <cell r="C446">
            <v>-99</v>
          </cell>
          <cell r="D446">
            <v>0</v>
          </cell>
          <cell r="E446">
            <v>-99</v>
          </cell>
        </row>
        <row r="448">
          <cell r="A448">
            <v>427.2</v>
          </cell>
          <cell r="B448" t="str">
            <v>SHORT TERM INTEREST EXP</v>
          </cell>
          <cell r="C448">
            <v>-99</v>
          </cell>
          <cell r="D448">
            <v>0</v>
          </cell>
          <cell r="E448">
            <v>-99</v>
          </cell>
        </row>
        <row r="449">
          <cell r="C449" t="str">
            <v>---------------</v>
          </cell>
          <cell r="D449" t="str">
            <v>---------------</v>
          </cell>
          <cell r="E449" t="str">
            <v>---------------</v>
          </cell>
        </row>
        <row r="450">
          <cell r="B450" t="str">
            <v>TOTAL INCOME STATEMENT</v>
          </cell>
          <cell r="C450">
            <v>-22731.07</v>
          </cell>
          <cell r="D450">
            <v>0</v>
          </cell>
          <cell r="E450">
            <v>-22731.07</v>
          </cell>
        </row>
        <row r="453">
          <cell r="B453" t="str">
            <v>TOTAL BALANCE SHEET</v>
          </cell>
          <cell r="C453">
            <v>22731.07</v>
          </cell>
          <cell r="D453">
            <v>-22731.07</v>
          </cell>
          <cell r="E453">
            <v>0</v>
          </cell>
        </row>
        <row r="454">
          <cell r="B454" t="str">
            <v>TOTAL INCOME STATEMENT</v>
          </cell>
          <cell r="C454">
            <v>-22731.07</v>
          </cell>
          <cell r="D454">
            <v>0</v>
          </cell>
          <cell r="E454">
            <v>-22731.07</v>
          </cell>
        </row>
        <row r="456">
          <cell r="A456" t="str">
            <v>Press RETURN to continue......</v>
          </cell>
        </row>
      </sheetData>
      <sheetData sheetId="46">
        <row r="1">
          <cell r="A1" t="str">
            <v xml:space="preserve">Apple Canyon </v>
          </cell>
        </row>
        <row r="2">
          <cell r="A2" t="str">
            <v>Trail Balance - 07</v>
          </cell>
        </row>
        <row r="4">
          <cell r="A4" t="str">
            <v>PERIOD ENDING: 12/31/07                  12:29:04 22 DEC 2008 (NV.1CO.TB) PAGE 1</v>
          </cell>
        </row>
        <row r="5">
          <cell r="A5" t="str">
            <v xml:space="preserve">COMPANY: C-005 APPLE CANYON UTILITY CO.                                         </v>
          </cell>
        </row>
        <row r="7">
          <cell r="A7" t="str">
            <v>DETAIL TB BY COMPANY</v>
          </cell>
        </row>
        <row r="9">
          <cell r="A9" t="str">
            <v xml:space="preserve">                  U T I L I T I E S ,  I N C O R P O R A T E D</v>
          </cell>
        </row>
        <row r="11">
          <cell r="A11" t="str">
            <v xml:space="preserve">                              DETAIL TRIAL BALANCE</v>
          </cell>
        </row>
        <row r="13">
          <cell r="A13" t="str">
            <v>ACCOUNT</v>
          </cell>
          <cell r="B13" t="str">
            <v>DESCRIPTION</v>
          </cell>
          <cell r="C13" t="str">
            <v>BEG-BALANCE</v>
          </cell>
          <cell r="D13" t="str">
            <v>CURRENT</v>
          </cell>
          <cell r="E13" t="str">
            <v>END-BALANCE</v>
          </cell>
        </row>
        <row r="14">
          <cell r="A14" t="str">
            <v>-------</v>
          </cell>
          <cell r="B14" t="str">
            <v>-----------</v>
          </cell>
          <cell r="C14" t="str">
            <v>-----------</v>
          </cell>
          <cell r="D14" t="str">
            <v>-------</v>
          </cell>
          <cell r="E14" t="str">
            <v>-----------</v>
          </cell>
        </row>
        <row r="16">
          <cell r="A16">
            <v>3011001</v>
          </cell>
          <cell r="B16" t="str">
            <v>ORGANIZATION</v>
          </cell>
          <cell r="C16">
            <v>20135.29</v>
          </cell>
          <cell r="D16">
            <v>0</v>
          </cell>
          <cell r="E16">
            <v>20135.29</v>
          </cell>
        </row>
        <row r="17">
          <cell r="A17">
            <v>3033020</v>
          </cell>
          <cell r="B17" t="str">
            <v>LAND &amp; LAND RIGHTS (PUMP PLT)</v>
          </cell>
          <cell r="C17">
            <v>-885.06</v>
          </cell>
          <cell r="D17">
            <v>0</v>
          </cell>
          <cell r="E17">
            <v>-885.06</v>
          </cell>
        </row>
        <row r="18">
          <cell r="A18">
            <v>3036010</v>
          </cell>
          <cell r="B18" t="str">
            <v>LAND &amp; LAND RIGHTS</v>
          </cell>
          <cell r="C18">
            <v>5000</v>
          </cell>
          <cell r="D18">
            <v>0</v>
          </cell>
          <cell r="E18">
            <v>5000</v>
          </cell>
        </row>
        <row r="19">
          <cell r="A19">
            <v>3043021</v>
          </cell>
          <cell r="B19" t="str">
            <v>STRUCT &amp; IMPRV (PUMP PLT)</v>
          </cell>
          <cell r="C19">
            <v>24639.71</v>
          </cell>
          <cell r="D19">
            <v>0</v>
          </cell>
          <cell r="E19">
            <v>24639.71</v>
          </cell>
        </row>
        <row r="20">
          <cell r="A20">
            <v>3044031</v>
          </cell>
          <cell r="B20" t="str">
            <v>STRUCT &amp; IMPRV (WATER T P)</v>
          </cell>
          <cell r="C20">
            <v>918.68</v>
          </cell>
          <cell r="D20">
            <v>0</v>
          </cell>
          <cell r="E20">
            <v>918.68</v>
          </cell>
        </row>
        <row r="21">
          <cell r="A21">
            <v>3072014</v>
          </cell>
          <cell r="B21" t="str">
            <v>WELLS &amp; SPRINGS</v>
          </cell>
          <cell r="C21">
            <v>179341.63</v>
          </cell>
          <cell r="D21">
            <v>0</v>
          </cell>
          <cell r="E21">
            <v>179341.63</v>
          </cell>
        </row>
        <row r="22">
          <cell r="A22">
            <v>3113025</v>
          </cell>
          <cell r="B22" t="str">
            <v>ELECTRIC PUMP EQUIP</v>
          </cell>
          <cell r="C22">
            <v>94345.42</v>
          </cell>
          <cell r="D22">
            <v>0</v>
          </cell>
          <cell r="E22">
            <v>94345.42</v>
          </cell>
        </row>
        <row r="23">
          <cell r="A23">
            <v>3204032</v>
          </cell>
          <cell r="B23" t="str">
            <v>WATER TREATMENT EQPT</v>
          </cell>
          <cell r="C23">
            <v>9925.83</v>
          </cell>
          <cell r="D23">
            <v>0</v>
          </cell>
          <cell r="E23">
            <v>9925.83</v>
          </cell>
        </row>
        <row r="24">
          <cell r="A24">
            <v>3305042</v>
          </cell>
          <cell r="B24" t="str">
            <v>DIST RESV &amp; STNDPIPES</v>
          </cell>
          <cell r="C24">
            <v>133906.76</v>
          </cell>
          <cell r="D24">
            <v>0</v>
          </cell>
          <cell r="E24">
            <v>133906.76</v>
          </cell>
        </row>
        <row r="25">
          <cell r="A25">
            <v>3315043</v>
          </cell>
          <cell r="B25" t="str">
            <v>TRANS &amp; DISTR MAINS</v>
          </cell>
          <cell r="C25">
            <v>1227100.47</v>
          </cell>
          <cell r="D25">
            <v>0</v>
          </cell>
          <cell r="E25">
            <v>1227100.47</v>
          </cell>
        </row>
        <row r="26">
          <cell r="A26">
            <v>3335045</v>
          </cell>
          <cell r="B26" t="str">
            <v>SERVICE LINES</v>
          </cell>
          <cell r="C26">
            <v>450319.37</v>
          </cell>
          <cell r="D26">
            <v>0</v>
          </cell>
          <cell r="E26">
            <v>450319.37</v>
          </cell>
        </row>
        <row r="27">
          <cell r="A27">
            <v>3345046</v>
          </cell>
          <cell r="B27" t="str">
            <v>METERS</v>
          </cell>
          <cell r="C27">
            <v>42471.71</v>
          </cell>
          <cell r="D27">
            <v>0</v>
          </cell>
          <cell r="E27">
            <v>42471.71</v>
          </cell>
        </row>
        <row r="28">
          <cell r="A28">
            <v>3345047</v>
          </cell>
          <cell r="B28" t="str">
            <v>METER INSTALLATIONS</v>
          </cell>
          <cell r="C28">
            <v>21105.77</v>
          </cell>
          <cell r="D28">
            <v>0</v>
          </cell>
          <cell r="E28">
            <v>21105.77</v>
          </cell>
        </row>
        <row r="29">
          <cell r="A29">
            <v>3355048</v>
          </cell>
          <cell r="B29" t="str">
            <v>HYDRANTS</v>
          </cell>
          <cell r="C29">
            <v>68975.92</v>
          </cell>
          <cell r="D29">
            <v>0</v>
          </cell>
          <cell r="E29">
            <v>68975.92</v>
          </cell>
        </row>
        <row r="30">
          <cell r="A30">
            <v>3406090</v>
          </cell>
          <cell r="B30" t="str">
            <v>OFF STRUCT &amp; IMPRV</v>
          </cell>
          <cell r="C30">
            <v>30739.46</v>
          </cell>
          <cell r="D30">
            <v>0</v>
          </cell>
          <cell r="E30">
            <v>30739.46</v>
          </cell>
        </row>
        <row r="31">
          <cell r="A31">
            <v>3446095</v>
          </cell>
          <cell r="B31" t="str">
            <v>LABORATORY EQPT</v>
          </cell>
          <cell r="C31">
            <v>792.74</v>
          </cell>
          <cell r="D31">
            <v>0</v>
          </cell>
          <cell r="E31">
            <v>792.74</v>
          </cell>
        </row>
        <row r="32">
          <cell r="A32">
            <v>3466094</v>
          </cell>
          <cell r="B32" t="str">
            <v>TOOLS SHOP &amp; MISC EQPT</v>
          </cell>
          <cell r="C32">
            <v>17461.61</v>
          </cell>
          <cell r="D32">
            <v>0</v>
          </cell>
          <cell r="E32">
            <v>17461.61</v>
          </cell>
        </row>
        <row r="33">
          <cell r="A33">
            <v>3466097</v>
          </cell>
          <cell r="B33" t="str">
            <v>COMMUNICATION EQPT</v>
          </cell>
          <cell r="C33">
            <v>1776.26</v>
          </cell>
          <cell r="D33">
            <v>0</v>
          </cell>
          <cell r="E33">
            <v>1776.26</v>
          </cell>
        </row>
        <row r="35">
          <cell r="A35">
            <v>101.1</v>
          </cell>
          <cell r="B35" t="str">
            <v>WTR UTILITY PLANT IN SERVICE</v>
          </cell>
          <cell r="C35">
            <v>2328071.5699999998</v>
          </cell>
          <cell r="D35">
            <v>0</v>
          </cell>
          <cell r="E35">
            <v>2328071.5699999998</v>
          </cell>
        </row>
        <row r="37">
          <cell r="A37">
            <v>1032000</v>
          </cell>
          <cell r="B37" t="str">
            <v>PLT HELD FUTURE USE-WTR</v>
          </cell>
          <cell r="C37">
            <v>40534.410000000003</v>
          </cell>
          <cell r="D37">
            <v>0</v>
          </cell>
          <cell r="E37">
            <v>40534.410000000003</v>
          </cell>
        </row>
        <row r="39">
          <cell r="A39">
            <v>103.1</v>
          </cell>
          <cell r="B39" t="str">
            <v>PLANT HELD FOR FUTURE USE</v>
          </cell>
          <cell r="C39">
            <v>40534.410000000003</v>
          </cell>
          <cell r="D39">
            <v>0</v>
          </cell>
          <cell r="E39">
            <v>40534.410000000003</v>
          </cell>
        </row>
        <row r="41">
          <cell r="A41">
            <v>1052091</v>
          </cell>
          <cell r="B41" t="str">
            <v>WATER PLANT IN PROCESS</v>
          </cell>
          <cell r="C41">
            <v>33814.339999999997</v>
          </cell>
          <cell r="D41">
            <v>0</v>
          </cell>
          <cell r="E41">
            <v>33814.339999999997</v>
          </cell>
        </row>
        <row r="43">
          <cell r="A43">
            <v>105.1</v>
          </cell>
          <cell r="B43" t="str">
            <v>WORK IN PROGRESS</v>
          </cell>
          <cell r="C43">
            <v>33814.339999999997</v>
          </cell>
          <cell r="D43">
            <v>0</v>
          </cell>
          <cell r="E43">
            <v>33814.339999999997</v>
          </cell>
        </row>
        <row r="45">
          <cell r="A45">
            <v>1083010</v>
          </cell>
          <cell r="B45" t="str">
            <v>ACCUM DEPR-WATER PLANT</v>
          </cell>
          <cell r="C45">
            <v>-600803.99</v>
          </cell>
          <cell r="D45">
            <v>0</v>
          </cell>
          <cell r="E45">
            <v>-600803.99</v>
          </cell>
        </row>
        <row r="47">
          <cell r="A47">
            <v>108.3</v>
          </cell>
          <cell r="B47" t="str">
            <v>ACCUM DEPR WATER PLANT</v>
          </cell>
          <cell r="C47">
            <v>-600803.99</v>
          </cell>
          <cell r="D47">
            <v>0</v>
          </cell>
          <cell r="E47">
            <v>-600803.99</v>
          </cell>
        </row>
        <row r="49">
          <cell r="A49">
            <v>1411000</v>
          </cell>
          <cell r="B49" t="str">
            <v>A/R-CUSTOMER</v>
          </cell>
          <cell r="C49">
            <v>42342.98</v>
          </cell>
          <cell r="D49">
            <v>0</v>
          </cell>
          <cell r="E49">
            <v>42342.98</v>
          </cell>
        </row>
        <row r="50">
          <cell r="A50">
            <v>1411002</v>
          </cell>
          <cell r="B50" t="str">
            <v>A/R-CUSTOMER ACCRUAL</v>
          </cell>
          <cell r="C50">
            <v>85046</v>
          </cell>
          <cell r="D50">
            <v>0</v>
          </cell>
          <cell r="E50">
            <v>85046</v>
          </cell>
        </row>
        <row r="51">
          <cell r="A51">
            <v>1411003</v>
          </cell>
          <cell r="B51" t="str">
            <v>A/R-CUSTOMER REFUNDS</v>
          </cell>
          <cell r="C51">
            <v>-236.22</v>
          </cell>
          <cell r="D51">
            <v>0</v>
          </cell>
          <cell r="E51">
            <v>-236.22</v>
          </cell>
        </row>
        <row r="53">
          <cell r="A53">
            <v>141.1</v>
          </cell>
          <cell r="B53" t="str">
            <v>ACCOUNTS RECEIVABLE CUSTOMER</v>
          </cell>
          <cell r="C53">
            <v>127152.76</v>
          </cell>
          <cell r="D53">
            <v>0</v>
          </cell>
          <cell r="E53">
            <v>127152.76</v>
          </cell>
        </row>
        <row r="55">
          <cell r="A55">
            <v>1431000</v>
          </cell>
          <cell r="B55" t="str">
            <v>ACCUM PROV UNCOLLECT ACCTS</v>
          </cell>
          <cell r="C55">
            <v>-18480.21</v>
          </cell>
          <cell r="D55">
            <v>0</v>
          </cell>
          <cell r="E55">
            <v>-18480.21</v>
          </cell>
        </row>
        <row r="57">
          <cell r="A57">
            <v>143.1</v>
          </cell>
          <cell r="B57" t="str">
            <v>ACCUM PROV UNCOLL AC</v>
          </cell>
          <cell r="C57">
            <v>-18480.21</v>
          </cell>
          <cell r="D57">
            <v>0</v>
          </cell>
          <cell r="E57">
            <v>-18480.21</v>
          </cell>
        </row>
        <row r="59">
          <cell r="A59">
            <v>1512000</v>
          </cell>
          <cell r="B59" t="str">
            <v>INVENTORY</v>
          </cell>
          <cell r="C59">
            <v>3037.98</v>
          </cell>
          <cell r="D59">
            <v>0</v>
          </cell>
          <cell r="E59">
            <v>3037.98</v>
          </cell>
        </row>
        <row r="61">
          <cell r="A61">
            <v>151.19999999999999</v>
          </cell>
          <cell r="B61" t="str">
            <v>INVENTORY</v>
          </cell>
          <cell r="C61">
            <v>3037.98</v>
          </cell>
          <cell r="D61">
            <v>0</v>
          </cell>
          <cell r="E61">
            <v>3037.98</v>
          </cell>
        </row>
        <row r="64">
          <cell r="A64" t="str">
            <v>PERIOD ENDING: 12/31/07                  12:29:04 22 DEC 2008 (NV.1CO.TB) PAGE 2</v>
          </cell>
        </row>
        <row r="65">
          <cell r="A65" t="str">
            <v xml:space="preserve">COMPANY: C-005 APPLE CANYON UTILITY CO.                                         </v>
          </cell>
        </row>
        <row r="67">
          <cell r="A67" t="str">
            <v>DETAIL TB BY COMPANY</v>
          </cell>
        </row>
        <row r="69">
          <cell r="A69" t="str">
            <v xml:space="preserve">                  U T I L I T I E S ,  I N C O R P O R A T E D</v>
          </cell>
        </row>
        <row r="71">
          <cell r="A71" t="str">
            <v xml:space="preserve">                              DETAIL TRIAL BALANCE</v>
          </cell>
        </row>
        <row r="73">
          <cell r="A73" t="str">
            <v>ACCOUNT               DESCRIPTION                  BEG-BALANCE       CURRENT       END-BALANCE</v>
          </cell>
        </row>
        <row r="74">
          <cell r="A74" t="str">
            <v>-------               -----------                  -----------       -------       -----------</v>
          </cell>
        </row>
        <row r="75">
          <cell r="A75">
            <v>1862049</v>
          </cell>
          <cell r="B75" t="str">
            <v>DEF CHGS-VOC TESTING</v>
          </cell>
          <cell r="C75">
            <v>1846.3</v>
          </cell>
          <cell r="D75">
            <v>0</v>
          </cell>
          <cell r="E75">
            <v>1846.3</v>
          </cell>
        </row>
        <row r="76">
          <cell r="A76">
            <v>1865049</v>
          </cell>
          <cell r="B76" t="str">
            <v>AMORT - VOC TESTING</v>
          </cell>
          <cell r="C76">
            <v>-933</v>
          </cell>
          <cell r="D76">
            <v>0</v>
          </cell>
          <cell r="E76">
            <v>-933</v>
          </cell>
        </row>
        <row r="78">
          <cell r="A78">
            <v>186.2</v>
          </cell>
          <cell r="B78" t="str">
            <v>OTHER DEFERRED CHARGES</v>
          </cell>
          <cell r="C78">
            <v>913.3</v>
          </cell>
          <cell r="D78">
            <v>0</v>
          </cell>
          <cell r="E78">
            <v>913.3</v>
          </cell>
        </row>
        <row r="80">
          <cell r="A80">
            <v>1901011</v>
          </cell>
          <cell r="B80" t="str">
            <v>DEF FED TAX - CIAC PRE 1987</v>
          </cell>
          <cell r="C80">
            <v>4644</v>
          </cell>
          <cell r="D80">
            <v>0</v>
          </cell>
          <cell r="E80">
            <v>4644</v>
          </cell>
        </row>
        <row r="81">
          <cell r="A81">
            <v>1901012</v>
          </cell>
          <cell r="B81" t="str">
            <v>DEF FED TAX-TAP FEE POST 2000</v>
          </cell>
          <cell r="C81">
            <v>25088</v>
          </cell>
          <cell r="D81">
            <v>0</v>
          </cell>
          <cell r="E81">
            <v>25088</v>
          </cell>
        </row>
        <row r="82">
          <cell r="A82">
            <v>1901020</v>
          </cell>
          <cell r="B82" t="str">
            <v>DEF FED TAX - RATE CASE</v>
          </cell>
          <cell r="C82">
            <v>-338</v>
          </cell>
          <cell r="D82">
            <v>0</v>
          </cell>
          <cell r="E82">
            <v>-338</v>
          </cell>
        </row>
        <row r="83">
          <cell r="A83">
            <v>1901021</v>
          </cell>
          <cell r="B83" t="str">
            <v>DEF FED TAX - DEF MAINT</v>
          </cell>
          <cell r="C83">
            <v>-464</v>
          </cell>
          <cell r="D83">
            <v>0</v>
          </cell>
          <cell r="E83">
            <v>-464</v>
          </cell>
        </row>
        <row r="84">
          <cell r="A84">
            <v>1901024</v>
          </cell>
          <cell r="B84" t="str">
            <v>DEF FED TAX - ORGN EXP</v>
          </cell>
          <cell r="C84">
            <v>-176</v>
          </cell>
          <cell r="D84">
            <v>0</v>
          </cell>
          <cell r="E84">
            <v>-176</v>
          </cell>
        </row>
        <row r="85">
          <cell r="A85">
            <v>1901025</v>
          </cell>
          <cell r="B85" t="str">
            <v>DEF FED TAX - BAD DEBTS '86</v>
          </cell>
          <cell r="C85">
            <v>11910</v>
          </cell>
          <cell r="D85">
            <v>0</v>
          </cell>
          <cell r="E85">
            <v>11910</v>
          </cell>
        </row>
        <row r="86">
          <cell r="A86">
            <v>1901026</v>
          </cell>
          <cell r="B86" t="str">
            <v>DEF FED TAX - BAD DEBTS CURRENT</v>
          </cell>
          <cell r="C86">
            <v>-7296</v>
          </cell>
          <cell r="D86">
            <v>0</v>
          </cell>
          <cell r="E86">
            <v>-7296</v>
          </cell>
        </row>
        <row r="87">
          <cell r="A87">
            <v>1901031</v>
          </cell>
          <cell r="B87" t="str">
            <v>DEF FED TAX - DEPRECIATION</v>
          </cell>
          <cell r="C87">
            <v>-136464</v>
          </cell>
          <cell r="D87">
            <v>0</v>
          </cell>
          <cell r="E87">
            <v>-136464</v>
          </cell>
        </row>
        <row r="89">
          <cell r="A89">
            <v>190.1</v>
          </cell>
          <cell r="B89" t="str">
            <v>ACCUM DEFERRED FIT</v>
          </cell>
          <cell r="C89">
            <v>-103096</v>
          </cell>
          <cell r="D89">
            <v>0</v>
          </cell>
          <cell r="E89">
            <v>-103096</v>
          </cell>
        </row>
        <row r="91">
          <cell r="A91">
            <v>1902011</v>
          </cell>
          <cell r="B91" t="str">
            <v>DEF ST TAX - CIAC PRE 1987</v>
          </cell>
          <cell r="C91">
            <v>729</v>
          </cell>
          <cell r="D91">
            <v>0</v>
          </cell>
          <cell r="E91">
            <v>729</v>
          </cell>
        </row>
        <row r="92">
          <cell r="A92">
            <v>1902012</v>
          </cell>
          <cell r="B92" t="str">
            <v>DEF ST TAX-TAP FEE POST 2000</v>
          </cell>
          <cell r="C92">
            <v>5811</v>
          </cell>
          <cell r="D92">
            <v>0</v>
          </cell>
          <cell r="E92">
            <v>5811</v>
          </cell>
        </row>
        <row r="93">
          <cell r="A93">
            <v>1902020</v>
          </cell>
          <cell r="B93" t="str">
            <v>DEF ST TAX - RATE CASE</v>
          </cell>
          <cell r="C93">
            <v>-78</v>
          </cell>
          <cell r="D93">
            <v>0</v>
          </cell>
          <cell r="E93">
            <v>-78</v>
          </cell>
        </row>
        <row r="94">
          <cell r="A94">
            <v>1902021</v>
          </cell>
          <cell r="B94" t="str">
            <v>DEF ST TAX - DEF MAINT</v>
          </cell>
          <cell r="C94">
            <v>-106</v>
          </cell>
          <cell r="D94">
            <v>0</v>
          </cell>
          <cell r="E94">
            <v>-106</v>
          </cell>
        </row>
        <row r="95">
          <cell r="A95">
            <v>1902026</v>
          </cell>
          <cell r="B95" t="str">
            <v>DEF ST TAX - BAD DEBT</v>
          </cell>
          <cell r="C95">
            <v>-292</v>
          </cell>
          <cell r="D95">
            <v>0</v>
          </cell>
          <cell r="E95">
            <v>-292</v>
          </cell>
        </row>
        <row r="96">
          <cell r="A96">
            <v>1902031</v>
          </cell>
          <cell r="B96" t="str">
            <v>DEF ST TAX - DEPRECIATION</v>
          </cell>
          <cell r="C96">
            <v>-3193</v>
          </cell>
          <cell r="D96">
            <v>0</v>
          </cell>
          <cell r="E96">
            <v>-3193</v>
          </cell>
        </row>
        <row r="98">
          <cell r="A98">
            <v>190.2</v>
          </cell>
          <cell r="B98" t="str">
            <v>ACCUM DEFERRED SIT</v>
          </cell>
          <cell r="C98">
            <v>2871</v>
          </cell>
          <cell r="D98">
            <v>0</v>
          </cell>
          <cell r="E98">
            <v>2871</v>
          </cell>
        </row>
        <row r="100">
          <cell r="A100">
            <v>2021010</v>
          </cell>
          <cell r="B100" t="str">
            <v>COMMON STOCK</v>
          </cell>
          <cell r="C100">
            <v>-450000</v>
          </cell>
          <cell r="D100">
            <v>0</v>
          </cell>
          <cell r="E100">
            <v>-450000</v>
          </cell>
        </row>
        <row r="102">
          <cell r="A102">
            <v>202.1</v>
          </cell>
          <cell r="B102" t="str">
            <v>-COMMON STOCK &amp; CS SUBS</v>
          </cell>
          <cell r="C102">
            <v>-450000</v>
          </cell>
          <cell r="D102">
            <v>0</v>
          </cell>
          <cell r="E102">
            <v>-450000</v>
          </cell>
        </row>
        <row r="104">
          <cell r="A104">
            <v>2112000</v>
          </cell>
          <cell r="B104" t="str">
            <v>MISC PAID-IN CAPITAL</v>
          </cell>
          <cell r="C104">
            <v>-216814.97</v>
          </cell>
          <cell r="D104">
            <v>0</v>
          </cell>
          <cell r="E104">
            <v>-216814.97</v>
          </cell>
        </row>
        <row r="106">
          <cell r="A106">
            <v>211.2</v>
          </cell>
          <cell r="B106" t="str">
            <v>MISC PAID IN CAPITAL</v>
          </cell>
          <cell r="C106">
            <v>-216814.97</v>
          </cell>
          <cell r="D106">
            <v>0</v>
          </cell>
          <cell r="E106">
            <v>-216814.97</v>
          </cell>
        </row>
        <row r="108">
          <cell r="A108">
            <v>2151000</v>
          </cell>
          <cell r="B108" t="str">
            <v>RETAINED EARN-PRIOR YEARS</v>
          </cell>
          <cell r="C108">
            <v>-364373.99</v>
          </cell>
          <cell r="D108">
            <v>0</v>
          </cell>
          <cell r="E108">
            <v>-364373.99</v>
          </cell>
        </row>
        <row r="110">
          <cell r="A110">
            <v>215.1</v>
          </cell>
          <cell r="B110" t="str">
            <v>RETAINED EARNINGS PRIOR</v>
          </cell>
          <cell r="C110">
            <v>-364373.99</v>
          </cell>
          <cell r="D110">
            <v>0</v>
          </cell>
          <cell r="E110">
            <v>-364373.99</v>
          </cell>
        </row>
        <row r="112">
          <cell r="A112">
            <v>2334002</v>
          </cell>
          <cell r="B112" t="str">
            <v>A/P WATER SERVICE CORP</v>
          </cell>
          <cell r="C112">
            <v>-1739797.61</v>
          </cell>
          <cell r="D112">
            <v>0</v>
          </cell>
          <cell r="E112">
            <v>-1739797.61</v>
          </cell>
        </row>
        <row r="113">
          <cell r="A113">
            <v>2334003</v>
          </cell>
          <cell r="B113" t="str">
            <v>A/P WATER SERVICE DISB</v>
          </cell>
          <cell r="C113">
            <v>3110889.38</v>
          </cell>
          <cell r="D113">
            <v>0</v>
          </cell>
          <cell r="E113">
            <v>3110889.38</v>
          </cell>
        </row>
        <row r="115">
          <cell r="A115">
            <v>233.4</v>
          </cell>
          <cell r="B115" t="str">
            <v>ACCTS PAYABLE ASSOC COS</v>
          </cell>
          <cell r="C115">
            <v>1371091.77</v>
          </cell>
          <cell r="D115">
            <v>0</v>
          </cell>
          <cell r="E115">
            <v>1371091.77</v>
          </cell>
        </row>
        <row r="117">
          <cell r="A117">
            <v>2361104</v>
          </cell>
          <cell r="B117" t="str">
            <v>ACCRUED UTIL OR COMM TAX</v>
          </cell>
          <cell r="C117">
            <v>-254</v>
          </cell>
          <cell r="D117">
            <v>0</v>
          </cell>
          <cell r="E117">
            <v>-254</v>
          </cell>
        </row>
        <row r="118">
          <cell r="A118">
            <v>2361121</v>
          </cell>
          <cell r="B118" t="str">
            <v>ACCRUED REAL EST TAX</v>
          </cell>
          <cell r="C118">
            <v>-1620</v>
          </cell>
          <cell r="D118">
            <v>0</v>
          </cell>
          <cell r="E118">
            <v>-1620</v>
          </cell>
        </row>
        <row r="120">
          <cell r="A120">
            <v>236.1</v>
          </cell>
          <cell r="B120" t="str">
            <v>ACCRUED TAXES</v>
          </cell>
          <cell r="C120">
            <v>-1874</v>
          </cell>
          <cell r="D120">
            <v>0</v>
          </cell>
          <cell r="E120">
            <v>-1874</v>
          </cell>
        </row>
        <row r="122">
          <cell r="A122">
            <v>2372030</v>
          </cell>
          <cell r="B122" t="str">
            <v>ACCRUED CUST DEP INTEREST</v>
          </cell>
          <cell r="C122">
            <v>0.39</v>
          </cell>
          <cell r="D122">
            <v>0</v>
          </cell>
          <cell r="E122">
            <v>0.39</v>
          </cell>
        </row>
        <row r="125">
          <cell r="A125" t="str">
            <v>PERIOD ENDING: 12/31/07                  12:29:04 22 DEC 2008 (NV.1CO.TB) PAGE 3</v>
          </cell>
        </row>
        <row r="126">
          <cell r="A126" t="str">
            <v xml:space="preserve">COMPANY: C-005 APPLE CANYON UTILITY CO.                                         </v>
          </cell>
        </row>
        <row r="128">
          <cell r="A128" t="str">
            <v>DETAIL TB BY COMPANY</v>
          </cell>
        </row>
        <row r="130">
          <cell r="A130" t="str">
            <v xml:space="preserve">                  U T I L I T I E S ,  I N C O R P O R A T E D</v>
          </cell>
        </row>
        <row r="132">
          <cell r="A132" t="str">
            <v xml:space="preserve">                              DETAIL TRIAL BALANCE</v>
          </cell>
        </row>
        <row r="134">
          <cell r="A134" t="str">
            <v>ACCOUNT               DESCRIPTION                  BEG-BALANCE       CURRENT       END-BALANCE</v>
          </cell>
        </row>
        <row r="135">
          <cell r="A135" t="str">
            <v>-------               -----------                  -----------       -------       -----------</v>
          </cell>
        </row>
        <row r="136">
          <cell r="A136">
            <v>237.1</v>
          </cell>
          <cell r="B136" t="str">
            <v>ACCRUED INTEREST</v>
          </cell>
          <cell r="C136">
            <v>0.39</v>
          </cell>
          <cell r="D136">
            <v>0</v>
          </cell>
          <cell r="E136">
            <v>0.39</v>
          </cell>
        </row>
        <row r="138">
          <cell r="A138">
            <v>2413000</v>
          </cell>
          <cell r="B138" t="str">
            <v>ADVANCES FROM UTILITIES INC</v>
          </cell>
          <cell r="C138">
            <v>-1043240.19</v>
          </cell>
          <cell r="D138">
            <v>0</v>
          </cell>
          <cell r="E138">
            <v>-1043240.19</v>
          </cell>
        </row>
        <row r="140">
          <cell r="A140">
            <v>241.3</v>
          </cell>
          <cell r="B140" t="str">
            <v>ADVANCES FROM UI</v>
          </cell>
          <cell r="C140">
            <v>-1043240.19</v>
          </cell>
          <cell r="D140">
            <v>0</v>
          </cell>
          <cell r="E140">
            <v>-1043240.19</v>
          </cell>
        </row>
        <row r="142">
          <cell r="A142">
            <v>2525000</v>
          </cell>
          <cell r="B142" t="str">
            <v>ADV-IN-AID OF CONST-WATER</v>
          </cell>
          <cell r="C142">
            <v>-450000</v>
          </cell>
          <cell r="D142">
            <v>0</v>
          </cell>
          <cell r="E142">
            <v>-450000</v>
          </cell>
        </row>
        <row r="144">
          <cell r="A144">
            <v>252.1</v>
          </cell>
          <cell r="B144" t="str">
            <v>ADVANCES IN AID WATER</v>
          </cell>
          <cell r="C144">
            <v>-450000</v>
          </cell>
          <cell r="D144">
            <v>0</v>
          </cell>
          <cell r="E144">
            <v>-450000</v>
          </cell>
        </row>
        <row r="146">
          <cell r="A146">
            <v>2551000</v>
          </cell>
          <cell r="B146" t="str">
            <v>UNAMORT INVEST TAX CREDIT</v>
          </cell>
          <cell r="C146">
            <v>-2074</v>
          </cell>
          <cell r="D146">
            <v>0</v>
          </cell>
          <cell r="E146">
            <v>-2074</v>
          </cell>
        </row>
        <row r="148">
          <cell r="A148">
            <v>255.1</v>
          </cell>
          <cell r="B148" t="str">
            <v>UNAMORT INVEST TAX CREDIT</v>
          </cell>
          <cell r="C148">
            <v>-2074</v>
          </cell>
          <cell r="D148">
            <v>0</v>
          </cell>
          <cell r="E148">
            <v>-2074</v>
          </cell>
        </row>
        <row r="150">
          <cell r="A150">
            <v>2711000</v>
          </cell>
          <cell r="B150" t="str">
            <v>CIAC-WATER-UNDISTR.</v>
          </cell>
          <cell r="C150">
            <v>-658521.63</v>
          </cell>
          <cell r="D150">
            <v>0</v>
          </cell>
          <cell r="E150">
            <v>-658521.63</v>
          </cell>
        </row>
        <row r="151">
          <cell r="A151">
            <v>2711010</v>
          </cell>
          <cell r="B151" t="str">
            <v>CIAC-WATER-TAX</v>
          </cell>
          <cell r="C151">
            <v>-88000</v>
          </cell>
          <cell r="D151">
            <v>0</v>
          </cell>
          <cell r="E151">
            <v>-88000</v>
          </cell>
        </row>
        <row r="153">
          <cell r="A153">
            <v>271.10000000000002</v>
          </cell>
          <cell r="B153" t="str">
            <v>CONTRIBUTIONS IN AID WATER</v>
          </cell>
          <cell r="C153">
            <v>-746521.63</v>
          </cell>
          <cell r="D153">
            <v>0</v>
          </cell>
          <cell r="E153">
            <v>-746521.63</v>
          </cell>
        </row>
        <row r="155">
          <cell r="A155">
            <v>2722000</v>
          </cell>
          <cell r="B155" t="str">
            <v>ACC AMORT-CIA-WATER</v>
          </cell>
          <cell r="C155">
            <v>168357.87</v>
          </cell>
          <cell r="D155">
            <v>0</v>
          </cell>
          <cell r="E155">
            <v>168357.87</v>
          </cell>
        </row>
        <row r="156">
          <cell r="A156">
            <v>2722010</v>
          </cell>
          <cell r="B156" t="str">
            <v>ACC AMORT CIAC TAX</v>
          </cell>
          <cell r="C156">
            <v>1306</v>
          </cell>
          <cell r="D156">
            <v>0</v>
          </cell>
          <cell r="E156">
            <v>1306</v>
          </cell>
        </row>
        <row r="158">
          <cell r="A158">
            <v>272.10000000000002</v>
          </cell>
          <cell r="B158" t="str">
            <v>ACCUM AMORT OF CIA WATER</v>
          </cell>
          <cell r="C158">
            <v>169663.87</v>
          </cell>
          <cell r="D158">
            <v>0</v>
          </cell>
          <cell r="E158">
            <v>169663.87</v>
          </cell>
        </row>
        <row r="159">
          <cell r="C159" t="str">
            <v>---------------</v>
          </cell>
          <cell r="D159" t="str">
            <v>---------------</v>
          </cell>
          <cell r="E159" t="str">
            <v>---------------</v>
          </cell>
        </row>
        <row r="160">
          <cell r="B160" t="str">
            <v>TOTAL BALANCE SHEET</v>
          </cell>
          <cell r="C160">
            <v>79872.41</v>
          </cell>
          <cell r="D160">
            <v>0</v>
          </cell>
          <cell r="E160">
            <v>79872.41</v>
          </cell>
        </row>
        <row r="162">
          <cell r="A162" t="str">
            <v>PERIOD ENDING: 12/31/07                  12:29:04 22 DEC 2008 (NV.1CO.TB) PAGE 4</v>
          </cell>
        </row>
        <row r="163">
          <cell r="A163" t="str">
            <v xml:space="preserve">COMPANY: C-005 APPLE CANYON UTILITY CO.                                         </v>
          </cell>
        </row>
        <row r="165">
          <cell r="A165" t="str">
            <v>DETAIL TB BY COMPANY</v>
          </cell>
        </row>
        <row r="167">
          <cell r="A167" t="str">
            <v xml:space="preserve">                  U T I L I T I E S ,  I N C O R P O R A T E D</v>
          </cell>
        </row>
        <row r="169">
          <cell r="A169" t="str">
            <v xml:space="preserve">                              DETAIL TRIAL BALANCE</v>
          </cell>
        </row>
        <row r="171">
          <cell r="A171" t="str">
            <v>ACCOUNT               DESCRIPTION                  BEG-BALANCE       CURRENT       END-BALANCE</v>
          </cell>
        </row>
        <row r="172">
          <cell r="A172" t="str">
            <v>-------               -----------                  -----------       -------       -----------</v>
          </cell>
        </row>
        <row r="173">
          <cell r="A173">
            <v>4611020</v>
          </cell>
          <cell r="B173" t="str">
            <v>WATER REVENUE-METERED</v>
          </cell>
          <cell r="C173">
            <v>-271798.96000000002</v>
          </cell>
          <cell r="D173">
            <v>0</v>
          </cell>
          <cell r="E173">
            <v>-271798.96000000002</v>
          </cell>
        </row>
        <row r="174">
          <cell r="A174">
            <v>4611099</v>
          </cell>
          <cell r="B174" t="str">
            <v>WATER REVENUE ACCRUALS</v>
          </cell>
          <cell r="C174">
            <v>-45907</v>
          </cell>
          <cell r="D174">
            <v>0</v>
          </cell>
          <cell r="E174">
            <v>-45907</v>
          </cell>
        </row>
        <row r="175">
          <cell r="A175">
            <v>4612030</v>
          </cell>
          <cell r="B175" t="str">
            <v>WATER REVENUE-COMMERCIAL</v>
          </cell>
          <cell r="C175">
            <v>-8058.09</v>
          </cell>
          <cell r="D175">
            <v>0</v>
          </cell>
          <cell r="E175">
            <v>-8058.09</v>
          </cell>
        </row>
        <row r="177">
          <cell r="A177">
            <v>400.1</v>
          </cell>
          <cell r="B177" t="str">
            <v>WATER REVENUE</v>
          </cell>
          <cell r="C177">
            <v>-325764.05</v>
          </cell>
          <cell r="D177">
            <v>0</v>
          </cell>
          <cell r="E177">
            <v>-325764.05</v>
          </cell>
        </row>
        <row r="179">
          <cell r="A179">
            <v>4701000</v>
          </cell>
          <cell r="B179" t="str">
            <v>FORFEITED DISCOUNTS</v>
          </cell>
          <cell r="C179">
            <v>-1580.76</v>
          </cell>
          <cell r="D179">
            <v>0</v>
          </cell>
          <cell r="E179">
            <v>-1580.76</v>
          </cell>
        </row>
        <row r="181">
          <cell r="A181">
            <v>400.3</v>
          </cell>
          <cell r="B181" t="str">
            <v>FORFEITED DISCOUNTS</v>
          </cell>
          <cell r="C181">
            <v>-1580.76</v>
          </cell>
          <cell r="D181">
            <v>0</v>
          </cell>
          <cell r="E181">
            <v>-1580.76</v>
          </cell>
        </row>
        <row r="183">
          <cell r="A183">
            <v>4711000</v>
          </cell>
          <cell r="B183" t="str">
            <v>MISC SERVICE REVENUES</v>
          </cell>
          <cell r="C183">
            <v>3.57</v>
          </cell>
          <cell r="D183">
            <v>0</v>
          </cell>
          <cell r="E183">
            <v>3.57</v>
          </cell>
        </row>
        <row r="184">
          <cell r="A184">
            <v>4741001</v>
          </cell>
          <cell r="B184" t="str">
            <v>NEW CUSTOMER CHGE - WATER</v>
          </cell>
          <cell r="C184">
            <v>-870</v>
          </cell>
          <cell r="D184">
            <v>0</v>
          </cell>
          <cell r="E184">
            <v>-870</v>
          </cell>
        </row>
        <row r="185">
          <cell r="A185">
            <v>4741008</v>
          </cell>
          <cell r="B185" t="str">
            <v>NSF CHECK CHARGE</v>
          </cell>
          <cell r="C185">
            <v>-7</v>
          </cell>
          <cell r="D185">
            <v>0</v>
          </cell>
          <cell r="E185">
            <v>-7</v>
          </cell>
        </row>
        <row r="187">
          <cell r="A187">
            <v>400.4</v>
          </cell>
          <cell r="B187" t="str">
            <v>MISC. SERVICE REVENUES</v>
          </cell>
          <cell r="C187">
            <v>-873.43</v>
          </cell>
          <cell r="D187">
            <v>0</v>
          </cell>
          <cell r="E187">
            <v>-873.43</v>
          </cell>
        </row>
        <row r="189">
          <cell r="A189">
            <v>6151010</v>
          </cell>
          <cell r="B189" t="str">
            <v>ELEC PWR - WATER SYSTEM</v>
          </cell>
          <cell r="C189">
            <v>17063.96</v>
          </cell>
          <cell r="D189">
            <v>0</v>
          </cell>
          <cell r="E189">
            <v>17063.96</v>
          </cell>
        </row>
        <row r="191">
          <cell r="A191" t="str">
            <v>401.1E</v>
          </cell>
          <cell r="B191" t="str">
            <v>ELECTRIC POWER</v>
          </cell>
          <cell r="C191">
            <v>17063.96</v>
          </cell>
          <cell r="D191">
            <v>0</v>
          </cell>
          <cell r="E191">
            <v>17063.96</v>
          </cell>
        </row>
        <row r="193">
          <cell r="A193">
            <v>6181010</v>
          </cell>
          <cell r="B193" t="str">
            <v>CHLORINE</v>
          </cell>
          <cell r="C193">
            <v>2471.38</v>
          </cell>
          <cell r="D193">
            <v>0</v>
          </cell>
          <cell r="E193">
            <v>2471.38</v>
          </cell>
        </row>
        <row r="194">
          <cell r="A194">
            <v>6181090</v>
          </cell>
          <cell r="B194" t="str">
            <v>OTHER CHEMICALS (TREATMENT)</v>
          </cell>
          <cell r="C194">
            <v>4846.3100000000004</v>
          </cell>
          <cell r="D194">
            <v>0</v>
          </cell>
          <cell r="E194">
            <v>4846.3100000000004</v>
          </cell>
        </row>
        <row r="196">
          <cell r="A196" t="str">
            <v>401.1F</v>
          </cell>
          <cell r="B196" t="str">
            <v>CHEMICALS</v>
          </cell>
          <cell r="C196">
            <v>7317.69</v>
          </cell>
          <cell r="D196">
            <v>0</v>
          </cell>
          <cell r="E196">
            <v>7317.69</v>
          </cell>
        </row>
        <row r="198">
          <cell r="A198">
            <v>6361000</v>
          </cell>
          <cell r="B198" t="str">
            <v>METER READING</v>
          </cell>
          <cell r="C198">
            <v>2101.9499999999998</v>
          </cell>
          <cell r="D198">
            <v>0</v>
          </cell>
          <cell r="E198">
            <v>2101.9499999999998</v>
          </cell>
        </row>
        <row r="200">
          <cell r="A200" t="str">
            <v>401.1G</v>
          </cell>
          <cell r="B200" t="str">
            <v>METER READING</v>
          </cell>
          <cell r="C200">
            <v>2101.9499999999998</v>
          </cell>
          <cell r="D200">
            <v>0</v>
          </cell>
          <cell r="E200">
            <v>2101.9499999999998</v>
          </cell>
        </row>
        <row r="202">
          <cell r="A202">
            <v>6019000</v>
          </cell>
          <cell r="B202" t="str">
            <v>SYSTEM PROJECT</v>
          </cell>
          <cell r="C202">
            <v>1651</v>
          </cell>
          <cell r="D202">
            <v>0</v>
          </cell>
          <cell r="E202">
            <v>1651</v>
          </cell>
        </row>
        <row r="203">
          <cell r="A203">
            <v>6019001</v>
          </cell>
          <cell r="B203" t="str">
            <v>SALARIES-ACCOUNTING/FINANCE</v>
          </cell>
          <cell r="C203">
            <v>4314</v>
          </cell>
          <cell r="D203">
            <v>0</v>
          </cell>
          <cell r="E203">
            <v>4314</v>
          </cell>
        </row>
        <row r="204">
          <cell r="A204">
            <v>6019002</v>
          </cell>
          <cell r="B204" t="str">
            <v>SALARIES-ADMIN</v>
          </cell>
          <cell r="C204">
            <v>1078</v>
          </cell>
          <cell r="D204">
            <v>0</v>
          </cell>
          <cell r="E204">
            <v>1078</v>
          </cell>
        </row>
        <row r="205">
          <cell r="A205">
            <v>6019003</v>
          </cell>
          <cell r="B205" t="str">
            <v>SALARIES - EXECUTIVE</v>
          </cell>
          <cell r="C205">
            <v>4234</v>
          </cell>
          <cell r="D205">
            <v>0</v>
          </cell>
          <cell r="E205">
            <v>4234</v>
          </cell>
        </row>
        <row r="206">
          <cell r="A206">
            <v>6019004</v>
          </cell>
          <cell r="B206" t="str">
            <v>SALARIES-HR/PAYROLL</v>
          </cell>
          <cell r="C206">
            <v>1711</v>
          </cell>
          <cell r="D206">
            <v>0</v>
          </cell>
          <cell r="E206">
            <v>1711</v>
          </cell>
        </row>
        <row r="207">
          <cell r="A207">
            <v>6019005</v>
          </cell>
          <cell r="B207" t="str">
            <v>SALARIES-IT</v>
          </cell>
          <cell r="C207">
            <v>494</v>
          </cell>
          <cell r="D207">
            <v>0</v>
          </cell>
          <cell r="E207">
            <v>494</v>
          </cell>
        </row>
        <row r="208">
          <cell r="A208">
            <v>6019006</v>
          </cell>
          <cell r="B208" t="str">
            <v>SALARIES-OPS LEADERSHIP</v>
          </cell>
          <cell r="C208">
            <v>1348</v>
          </cell>
          <cell r="D208">
            <v>0</v>
          </cell>
          <cell r="E208">
            <v>1348</v>
          </cell>
        </row>
        <row r="209">
          <cell r="A209">
            <v>6019007</v>
          </cell>
          <cell r="B209" t="str">
            <v>SALARIES-REGULATORY</v>
          </cell>
          <cell r="C209">
            <v>3565</v>
          </cell>
          <cell r="D209">
            <v>0</v>
          </cell>
          <cell r="E209">
            <v>3565</v>
          </cell>
        </row>
        <row r="210">
          <cell r="A210">
            <v>6019008</v>
          </cell>
          <cell r="B210" t="str">
            <v>SALARIES-CUSTOMER SERVICE</v>
          </cell>
          <cell r="C210">
            <v>37</v>
          </cell>
          <cell r="D210">
            <v>0</v>
          </cell>
          <cell r="E210">
            <v>37</v>
          </cell>
        </row>
        <row r="211">
          <cell r="A211">
            <v>6019020</v>
          </cell>
          <cell r="B211" t="str">
            <v>SALARIES-CHGD TO PLT-WSC</v>
          </cell>
          <cell r="C211">
            <v>-4879.79</v>
          </cell>
          <cell r="D211">
            <v>0</v>
          </cell>
          <cell r="E211">
            <v>-4879.79</v>
          </cell>
        </row>
        <row r="212">
          <cell r="A212">
            <v>6019040</v>
          </cell>
          <cell r="B212" t="str">
            <v>SALARIES-OPS FIELD</v>
          </cell>
          <cell r="C212">
            <v>63478.51</v>
          </cell>
          <cell r="D212">
            <v>0</v>
          </cell>
          <cell r="E212">
            <v>63478.51</v>
          </cell>
        </row>
        <row r="213">
          <cell r="A213">
            <v>6019050</v>
          </cell>
          <cell r="B213" t="str">
            <v>SALARIES-OPS ADMIN</v>
          </cell>
          <cell r="C213">
            <v>6563</v>
          </cell>
          <cell r="D213">
            <v>0</v>
          </cell>
          <cell r="E213">
            <v>6563</v>
          </cell>
        </row>
        <row r="215">
          <cell r="A215" t="str">
            <v>401.1H</v>
          </cell>
          <cell r="B215" t="str">
            <v>SALARIES</v>
          </cell>
          <cell r="C215">
            <v>83593.72</v>
          </cell>
          <cell r="D215">
            <v>0</v>
          </cell>
          <cell r="E215">
            <v>83593.72</v>
          </cell>
        </row>
        <row r="217">
          <cell r="A217">
            <v>6708000</v>
          </cell>
          <cell r="B217" t="str">
            <v>UNCOLLECTIBLE ACCOUNTS</v>
          </cell>
          <cell r="C217">
            <v>645.70000000000005</v>
          </cell>
          <cell r="D217">
            <v>0</v>
          </cell>
          <cell r="E217">
            <v>645.70000000000005</v>
          </cell>
        </row>
        <row r="218">
          <cell r="A218">
            <v>6708001</v>
          </cell>
          <cell r="B218" t="str">
            <v>AGENCY EXPENSE</v>
          </cell>
          <cell r="C218">
            <v>86.67</v>
          </cell>
          <cell r="D218">
            <v>0</v>
          </cell>
          <cell r="E218">
            <v>86.67</v>
          </cell>
        </row>
        <row r="220">
          <cell r="A220" t="str">
            <v>401.1K</v>
          </cell>
          <cell r="B220" t="str">
            <v>UNCOLLECTIBLE ACCOUNTS</v>
          </cell>
          <cell r="C220">
            <v>732.37</v>
          </cell>
          <cell r="D220">
            <v>0</v>
          </cell>
          <cell r="E220">
            <v>732.37</v>
          </cell>
        </row>
        <row r="222">
          <cell r="A222" t="str">
            <v>PERIOD ENDING: 12/31/07                  12:29:04 22 DEC 2008 (NV.1CO.TB) PAGE 5</v>
          </cell>
        </row>
        <row r="223">
          <cell r="A223" t="str">
            <v xml:space="preserve">COMPANY: C-005 APPLE CANYON UTILITY CO.                                         </v>
          </cell>
        </row>
        <row r="225">
          <cell r="A225" t="str">
            <v>DETAIL TB BY COMPANY</v>
          </cell>
        </row>
        <row r="227">
          <cell r="A227" t="str">
            <v xml:space="preserve">                  U T I L I T I E S ,  I N C O R P O R A T E D</v>
          </cell>
        </row>
        <row r="229">
          <cell r="A229" t="str">
            <v xml:space="preserve">                              DETAIL TRIAL BALANCE</v>
          </cell>
        </row>
        <row r="231">
          <cell r="A231" t="str">
            <v>ACCOUNT               DESCRIPTION                  BEG-BALANCE       CURRENT       END-BALANCE</v>
          </cell>
        </row>
        <row r="232">
          <cell r="A232" t="str">
            <v>-------               -----------                  -----------       -------       -----------</v>
          </cell>
        </row>
        <row r="234">
          <cell r="A234">
            <v>6329002</v>
          </cell>
          <cell r="B234" t="str">
            <v>AUDIT FEES</v>
          </cell>
          <cell r="C234">
            <v>289</v>
          </cell>
          <cell r="D234">
            <v>0</v>
          </cell>
          <cell r="E234">
            <v>289</v>
          </cell>
        </row>
        <row r="235">
          <cell r="A235">
            <v>6329013</v>
          </cell>
          <cell r="B235" t="str">
            <v>ACCOUNTING STUDIES</v>
          </cell>
          <cell r="C235">
            <v>805</v>
          </cell>
          <cell r="D235">
            <v>0</v>
          </cell>
          <cell r="E235">
            <v>805</v>
          </cell>
        </row>
        <row r="236">
          <cell r="A236">
            <v>6329014</v>
          </cell>
          <cell r="B236" t="str">
            <v>TAX RETURN REVIEW</v>
          </cell>
          <cell r="C236">
            <v>197</v>
          </cell>
          <cell r="D236">
            <v>0</v>
          </cell>
          <cell r="E236">
            <v>197</v>
          </cell>
        </row>
        <row r="237">
          <cell r="A237">
            <v>6338001</v>
          </cell>
          <cell r="B237" t="str">
            <v>LEGAL FEES</v>
          </cell>
          <cell r="C237">
            <v>1230</v>
          </cell>
          <cell r="D237">
            <v>0</v>
          </cell>
          <cell r="E237">
            <v>1230</v>
          </cell>
        </row>
        <row r="238">
          <cell r="A238">
            <v>6369003</v>
          </cell>
          <cell r="B238" t="str">
            <v>TEMP EMPLOY - CLERICAL</v>
          </cell>
          <cell r="C238">
            <v>503</v>
          </cell>
          <cell r="D238">
            <v>0</v>
          </cell>
          <cell r="E238">
            <v>503</v>
          </cell>
        </row>
        <row r="239">
          <cell r="A239">
            <v>6369005</v>
          </cell>
          <cell r="B239" t="str">
            <v>PAYROLL SERVICES</v>
          </cell>
          <cell r="C239">
            <v>262</v>
          </cell>
          <cell r="D239">
            <v>0</v>
          </cell>
          <cell r="E239">
            <v>262</v>
          </cell>
        </row>
        <row r="240">
          <cell r="A240">
            <v>6369006</v>
          </cell>
          <cell r="B240" t="str">
            <v>EMPLOY FINDER FEES</v>
          </cell>
          <cell r="C240">
            <v>1845</v>
          </cell>
          <cell r="D240">
            <v>0</v>
          </cell>
          <cell r="E240">
            <v>1845</v>
          </cell>
        </row>
        <row r="241">
          <cell r="A241">
            <v>6369090</v>
          </cell>
          <cell r="B241" t="str">
            <v>OTHER DIR OUTSIDE SERVICES</v>
          </cell>
          <cell r="C241">
            <v>88</v>
          </cell>
          <cell r="D241">
            <v>0</v>
          </cell>
          <cell r="E241">
            <v>88</v>
          </cell>
        </row>
        <row r="243">
          <cell r="A243" t="str">
            <v>401.1L</v>
          </cell>
          <cell r="B243" t="str">
            <v>OUTSIDE SERVICES-DIRECT</v>
          </cell>
          <cell r="C243">
            <v>5219</v>
          </cell>
          <cell r="D243">
            <v>0</v>
          </cell>
          <cell r="E243">
            <v>5219</v>
          </cell>
        </row>
        <row r="245">
          <cell r="A245">
            <v>6369007</v>
          </cell>
          <cell r="B245" t="str">
            <v>COMPUTER MAINT</v>
          </cell>
          <cell r="C245">
            <v>1764</v>
          </cell>
          <cell r="D245">
            <v>0</v>
          </cell>
          <cell r="E245">
            <v>1764</v>
          </cell>
        </row>
        <row r="246">
          <cell r="A246">
            <v>6369009</v>
          </cell>
          <cell r="B246" t="str">
            <v>COMPUTER-AMORT &amp; PROG COST</v>
          </cell>
          <cell r="C246">
            <v>111</v>
          </cell>
          <cell r="D246">
            <v>0</v>
          </cell>
          <cell r="E246">
            <v>111</v>
          </cell>
        </row>
        <row r="247">
          <cell r="A247">
            <v>6369012</v>
          </cell>
          <cell r="B247" t="str">
            <v>INTERNET SUPPLIER</v>
          </cell>
          <cell r="C247">
            <v>168</v>
          </cell>
          <cell r="D247">
            <v>0</v>
          </cell>
          <cell r="E247">
            <v>168</v>
          </cell>
        </row>
        <row r="248">
          <cell r="A248">
            <v>6759003</v>
          </cell>
          <cell r="B248" t="str">
            <v>COMPUTER SUPPLIES</v>
          </cell>
          <cell r="C248">
            <v>92</v>
          </cell>
          <cell r="D248">
            <v>0</v>
          </cell>
          <cell r="E248">
            <v>92</v>
          </cell>
        </row>
        <row r="249">
          <cell r="A249">
            <v>6759016</v>
          </cell>
          <cell r="B249" t="str">
            <v>MICROFILMING</v>
          </cell>
          <cell r="C249">
            <v>17</v>
          </cell>
          <cell r="D249">
            <v>0</v>
          </cell>
          <cell r="E249">
            <v>17</v>
          </cell>
        </row>
        <row r="250">
          <cell r="A250">
            <v>6759095</v>
          </cell>
          <cell r="B250" t="str">
            <v>WEBSITE DEVELOPMENT</v>
          </cell>
          <cell r="C250">
            <v>4</v>
          </cell>
          <cell r="D250">
            <v>0</v>
          </cell>
          <cell r="E250">
            <v>4</v>
          </cell>
        </row>
        <row r="252">
          <cell r="A252" t="str">
            <v>401.1LL</v>
          </cell>
          <cell r="B252" t="str">
            <v>IT DEPARTMENT</v>
          </cell>
          <cell r="C252">
            <v>2156</v>
          </cell>
          <cell r="D252">
            <v>0</v>
          </cell>
          <cell r="E252">
            <v>2156</v>
          </cell>
        </row>
        <row r="254">
          <cell r="A254">
            <v>6049010</v>
          </cell>
          <cell r="B254" t="str">
            <v>HEALTH INS REIMBURSEMENTS</v>
          </cell>
          <cell r="C254">
            <v>9269</v>
          </cell>
          <cell r="D254">
            <v>0</v>
          </cell>
          <cell r="E254">
            <v>9269</v>
          </cell>
        </row>
        <row r="255">
          <cell r="A255">
            <v>6049011</v>
          </cell>
          <cell r="B255" t="str">
            <v>EMPLOYEE INS DEDUCTIONS</v>
          </cell>
          <cell r="C255">
            <v>-302</v>
          </cell>
          <cell r="D255">
            <v>0</v>
          </cell>
          <cell r="E255">
            <v>-302</v>
          </cell>
        </row>
        <row r="256">
          <cell r="A256">
            <v>6049012</v>
          </cell>
          <cell r="B256" t="str">
            <v>HEALTH COSTS &amp; OTHER</v>
          </cell>
          <cell r="C256">
            <v>29</v>
          </cell>
          <cell r="D256">
            <v>0</v>
          </cell>
          <cell r="E256">
            <v>29</v>
          </cell>
        </row>
        <row r="257">
          <cell r="A257">
            <v>6049015</v>
          </cell>
          <cell r="B257" t="str">
            <v>DENTAL INS REIMBURSEMENTS</v>
          </cell>
          <cell r="C257">
            <v>99</v>
          </cell>
          <cell r="D257">
            <v>0</v>
          </cell>
          <cell r="E257">
            <v>99</v>
          </cell>
        </row>
        <row r="258">
          <cell r="A258">
            <v>6049020</v>
          </cell>
          <cell r="B258" t="str">
            <v>PENSION CONTRIBUTIONS</v>
          </cell>
          <cell r="C258">
            <v>1904</v>
          </cell>
          <cell r="D258">
            <v>0</v>
          </cell>
          <cell r="E258">
            <v>1904</v>
          </cell>
        </row>
        <row r="259">
          <cell r="A259">
            <v>6049050</v>
          </cell>
          <cell r="B259" t="str">
            <v>HEALTH INS PREMIUMS</v>
          </cell>
          <cell r="C259">
            <v>155</v>
          </cell>
          <cell r="D259">
            <v>0</v>
          </cell>
          <cell r="E259">
            <v>155</v>
          </cell>
        </row>
        <row r="260">
          <cell r="A260">
            <v>6049055</v>
          </cell>
          <cell r="B260" t="str">
            <v>DENTAL PREMIUMS</v>
          </cell>
          <cell r="C260">
            <v>14</v>
          </cell>
          <cell r="D260">
            <v>0</v>
          </cell>
          <cell r="E260">
            <v>14</v>
          </cell>
        </row>
        <row r="261">
          <cell r="A261">
            <v>6049060</v>
          </cell>
          <cell r="B261" t="str">
            <v>TERM LIFE INS</v>
          </cell>
          <cell r="C261">
            <v>44</v>
          </cell>
          <cell r="D261">
            <v>0</v>
          </cell>
          <cell r="E261">
            <v>44</v>
          </cell>
        </row>
        <row r="262">
          <cell r="A262">
            <v>6049070</v>
          </cell>
          <cell r="B262" t="str">
            <v>401K/ESOP CONTRIBUTIONS</v>
          </cell>
          <cell r="C262">
            <v>2525</v>
          </cell>
          <cell r="D262">
            <v>0</v>
          </cell>
          <cell r="E262">
            <v>2525</v>
          </cell>
        </row>
        <row r="263">
          <cell r="A263">
            <v>6049080</v>
          </cell>
          <cell r="B263" t="str">
            <v>DISABILITY INSURANCE</v>
          </cell>
          <cell r="C263">
            <v>23</v>
          </cell>
          <cell r="D263">
            <v>0</v>
          </cell>
          <cell r="E263">
            <v>23</v>
          </cell>
        </row>
        <row r="264">
          <cell r="A264">
            <v>6049090</v>
          </cell>
          <cell r="B264" t="str">
            <v>OTHER EMP PENS &amp; BENEFITS</v>
          </cell>
          <cell r="C264">
            <v>541</v>
          </cell>
          <cell r="D264">
            <v>0</v>
          </cell>
          <cell r="E264">
            <v>541</v>
          </cell>
        </row>
        <row r="266">
          <cell r="A266" t="str">
            <v>401.1N</v>
          </cell>
          <cell r="B266" t="str">
            <v>EMPLOYEE PENSION&amp;BENEFITS</v>
          </cell>
          <cell r="C266">
            <v>14301</v>
          </cell>
          <cell r="D266">
            <v>0</v>
          </cell>
          <cell r="E266">
            <v>14301</v>
          </cell>
        </row>
        <row r="268">
          <cell r="A268">
            <v>6599090</v>
          </cell>
          <cell r="B268" t="str">
            <v>OTHER INS</v>
          </cell>
          <cell r="C268">
            <v>2608</v>
          </cell>
          <cell r="D268">
            <v>0</v>
          </cell>
          <cell r="E268">
            <v>2608</v>
          </cell>
        </row>
        <row r="270">
          <cell r="A270" t="str">
            <v>401.1O</v>
          </cell>
          <cell r="B270" t="str">
            <v>INSURANCE</v>
          </cell>
          <cell r="C270">
            <v>2608</v>
          </cell>
          <cell r="D270">
            <v>0</v>
          </cell>
          <cell r="E270">
            <v>2608</v>
          </cell>
        </row>
        <row r="272">
          <cell r="A272">
            <v>7668010</v>
          </cell>
          <cell r="B272" t="str">
            <v>RATE CASE EXPENSE</v>
          </cell>
          <cell r="C272">
            <v>3221.36</v>
          </cell>
          <cell r="D272">
            <v>0</v>
          </cell>
          <cell r="E272">
            <v>3221.36</v>
          </cell>
        </row>
        <row r="274">
          <cell r="A274" t="str">
            <v>401.1P</v>
          </cell>
          <cell r="B274" t="str">
            <v>REGULATORY COMMISSION EXP</v>
          </cell>
          <cell r="C274">
            <v>3221.36</v>
          </cell>
          <cell r="D274">
            <v>0</v>
          </cell>
          <cell r="E274">
            <v>3221.36</v>
          </cell>
        </row>
        <row r="276">
          <cell r="A276">
            <v>6419090</v>
          </cell>
          <cell r="B276" t="str">
            <v>RENT-OTHERS</v>
          </cell>
          <cell r="C276">
            <v>1438</v>
          </cell>
          <cell r="D276">
            <v>0</v>
          </cell>
          <cell r="E276">
            <v>1438</v>
          </cell>
        </row>
        <row r="278">
          <cell r="A278" t="str">
            <v>401.1Q</v>
          </cell>
          <cell r="B278" t="str">
            <v>RENT</v>
          </cell>
          <cell r="C278">
            <v>1438</v>
          </cell>
          <cell r="D278">
            <v>0</v>
          </cell>
          <cell r="E278">
            <v>1438</v>
          </cell>
        </row>
        <row r="280">
          <cell r="A280">
            <v>6759001</v>
          </cell>
          <cell r="B280" t="str">
            <v>PUBL SUBSCRIPTIONS &amp; TAPES</v>
          </cell>
          <cell r="C280">
            <v>25</v>
          </cell>
          <cell r="D280">
            <v>0</v>
          </cell>
          <cell r="E280">
            <v>25</v>
          </cell>
        </row>
        <row r="281">
          <cell r="A281">
            <v>6759002</v>
          </cell>
          <cell r="B281" t="str">
            <v>ANSWERING SERV</v>
          </cell>
          <cell r="C281">
            <v>620</v>
          </cell>
          <cell r="D281">
            <v>0</v>
          </cell>
          <cell r="E281">
            <v>620</v>
          </cell>
        </row>
        <row r="283">
          <cell r="A283" t="str">
            <v>PERIOD ENDING: 12/31/07                  12:29:04 22 DEC 2008 (NV.1CO.TB) PAGE 6</v>
          </cell>
        </row>
        <row r="284">
          <cell r="A284" t="str">
            <v xml:space="preserve">COMPANY: C-005 APPLE CANYON UTILITY CO.                                         </v>
          </cell>
        </row>
        <row r="286">
          <cell r="A286" t="str">
            <v>DETAIL TB BY COMPANY</v>
          </cell>
        </row>
        <row r="288">
          <cell r="A288" t="str">
            <v xml:space="preserve">                  U T I L I T I E S ,  I N C O R P O R A T E D</v>
          </cell>
        </row>
        <row r="290">
          <cell r="A290" t="str">
            <v xml:space="preserve">                              DETAIL TRIAL BALANCE</v>
          </cell>
        </row>
        <row r="292">
          <cell r="A292" t="str">
            <v>ACCOUNT               DESCRIPTION                  BEG-BALANCE       CURRENT       END-BALANCE</v>
          </cell>
        </row>
        <row r="293">
          <cell r="A293" t="str">
            <v>-------               -----------                  -----------       -------       -----------</v>
          </cell>
        </row>
        <row r="294">
          <cell r="A294">
            <v>6759004</v>
          </cell>
          <cell r="B294" t="str">
            <v>PRINTING &amp; BLUEPRINTS</v>
          </cell>
          <cell r="C294">
            <v>91</v>
          </cell>
          <cell r="D294">
            <v>0</v>
          </cell>
          <cell r="E294">
            <v>91</v>
          </cell>
        </row>
        <row r="295">
          <cell r="A295">
            <v>6759006</v>
          </cell>
          <cell r="B295" t="str">
            <v>UPS &amp; AIR FREIGHT</v>
          </cell>
          <cell r="C295">
            <v>1172.58</v>
          </cell>
          <cell r="D295">
            <v>0</v>
          </cell>
          <cell r="E295">
            <v>1172.58</v>
          </cell>
        </row>
        <row r="296">
          <cell r="A296">
            <v>6759008</v>
          </cell>
          <cell r="B296" t="str">
            <v>XEROX</v>
          </cell>
          <cell r="C296">
            <v>20</v>
          </cell>
          <cell r="D296">
            <v>0</v>
          </cell>
          <cell r="E296">
            <v>20</v>
          </cell>
        </row>
        <row r="297">
          <cell r="A297">
            <v>6759009</v>
          </cell>
          <cell r="B297" t="str">
            <v>OFFICE SUPPLY STORES</v>
          </cell>
          <cell r="C297">
            <v>168</v>
          </cell>
          <cell r="D297">
            <v>0</v>
          </cell>
          <cell r="E297">
            <v>168</v>
          </cell>
        </row>
        <row r="298">
          <cell r="A298">
            <v>6759010</v>
          </cell>
          <cell r="B298" t="str">
            <v>REIM OFFICE EMPLOYEE EXPENSES</v>
          </cell>
          <cell r="C298">
            <v>10</v>
          </cell>
          <cell r="D298">
            <v>0</v>
          </cell>
          <cell r="E298">
            <v>10</v>
          </cell>
        </row>
        <row r="299">
          <cell r="A299">
            <v>6759013</v>
          </cell>
          <cell r="B299" t="str">
            <v>CLEANING SUPPLIES</v>
          </cell>
          <cell r="C299">
            <v>17</v>
          </cell>
          <cell r="D299">
            <v>0</v>
          </cell>
          <cell r="E299">
            <v>17</v>
          </cell>
        </row>
        <row r="300">
          <cell r="A300">
            <v>6759014</v>
          </cell>
          <cell r="B300" t="str">
            <v>MEMBERSHIPS - OFFICE EMPLOYEE</v>
          </cell>
          <cell r="C300">
            <v>12</v>
          </cell>
          <cell r="D300">
            <v>0</v>
          </cell>
          <cell r="E300">
            <v>12</v>
          </cell>
        </row>
        <row r="301">
          <cell r="A301">
            <v>6759090</v>
          </cell>
          <cell r="B301" t="str">
            <v>OTHER OFFICE EXPENSES</v>
          </cell>
          <cell r="C301">
            <v>218</v>
          </cell>
          <cell r="D301">
            <v>0</v>
          </cell>
          <cell r="E301">
            <v>218</v>
          </cell>
        </row>
        <row r="303">
          <cell r="A303" t="str">
            <v>401.1R</v>
          </cell>
          <cell r="B303" t="str">
            <v>OFFICE SUPPLIES</v>
          </cell>
          <cell r="C303">
            <v>2353.58</v>
          </cell>
          <cell r="D303">
            <v>0</v>
          </cell>
          <cell r="E303">
            <v>2353.58</v>
          </cell>
        </row>
        <row r="305">
          <cell r="A305">
            <v>6759005</v>
          </cell>
          <cell r="B305" t="str">
            <v>POSTAGE &amp; POSTAGE METER-OFFICE</v>
          </cell>
          <cell r="C305">
            <v>2063</v>
          </cell>
          <cell r="D305">
            <v>0</v>
          </cell>
          <cell r="E305">
            <v>2063</v>
          </cell>
        </row>
        <row r="306">
          <cell r="A306">
            <v>6759007</v>
          </cell>
          <cell r="B306" t="str">
            <v>PRINTING CUSTOMER SERVICE</v>
          </cell>
          <cell r="C306">
            <v>261.88</v>
          </cell>
          <cell r="D306">
            <v>0</v>
          </cell>
          <cell r="E306">
            <v>261.88</v>
          </cell>
        </row>
        <row r="307">
          <cell r="A307">
            <v>6759011</v>
          </cell>
          <cell r="B307" t="str">
            <v>ENVELOPES</v>
          </cell>
          <cell r="C307">
            <v>572</v>
          </cell>
          <cell r="D307">
            <v>0</v>
          </cell>
          <cell r="E307">
            <v>572</v>
          </cell>
        </row>
        <row r="308">
          <cell r="A308">
            <v>6759012</v>
          </cell>
          <cell r="B308" t="str">
            <v>BILL STOCK</v>
          </cell>
          <cell r="C308">
            <v>186</v>
          </cell>
          <cell r="D308">
            <v>0</v>
          </cell>
          <cell r="E308">
            <v>186</v>
          </cell>
        </row>
        <row r="309">
          <cell r="A309">
            <v>6759051</v>
          </cell>
          <cell r="B309" t="str">
            <v>COMPUTER SUPPLIES - BILLING</v>
          </cell>
          <cell r="C309">
            <v>64</v>
          </cell>
          <cell r="D309">
            <v>0</v>
          </cell>
          <cell r="E309">
            <v>64</v>
          </cell>
        </row>
        <row r="311">
          <cell r="A311" t="str">
            <v>401.1RR</v>
          </cell>
          <cell r="B311" t="str">
            <v>BILLING &amp; CUSTOMER SERVICE</v>
          </cell>
          <cell r="C311">
            <v>3146.88</v>
          </cell>
          <cell r="D311">
            <v>0</v>
          </cell>
          <cell r="E311">
            <v>3146.88</v>
          </cell>
        </row>
        <row r="313">
          <cell r="A313">
            <v>6759110</v>
          </cell>
          <cell r="B313" t="str">
            <v>OFFICE TELEPHONE</v>
          </cell>
          <cell r="C313">
            <v>934</v>
          </cell>
          <cell r="D313">
            <v>0</v>
          </cell>
          <cell r="E313">
            <v>934</v>
          </cell>
        </row>
        <row r="314">
          <cell r="A314">
            <v>6759120</v>
          </cell>
          <cell r="B314" t="str">
            <v>OFFICE ELECTRIC</v>
          </cell>
          <cell r="C314">
            <v>146</v>
          </cell>
          <cell r="D314">
            <v>0</v>
          </cell>
          <cell r="E314">
            <v>146</v>
          </cell>
        </row>
        <row r="315">
          <cell r="A315">
            <v>6759125</v>
          </cell>
          <cell r="B315" t="str">
            <v>OFFICE WATER</v>
          </cell>
          <cell r="C315">
            <v>12</v>
          </cell>
          <cell r="D315">
            <v>0</v>
          </cell>
          <cell r="E315">
            <v>12</v>
          </cell>
        </row>
        <row r="316">
          <cell r="A316">
            <v>6759130</v>
          </cell>
          <cell r="B316" t="str">
            <v>OFFICE GAS</v>
          </cell>
          <cell r="C316">
            <v>33</v>
          </cell>
          <cell r="D316">
            <v>0</v>
          </cell>
          <cell r="E316">
            <v>33</v>
          </cell>
        </row>
        <row r="317">
          <cell r="A317">
            <v>6759135</v>
          </cell>
          <cell r="B317" t="str">
            <v>OPERATIONS TELEPHONES</v>
          </cell>
          <cell r="C317">
            <v>2255.9899999999998</v>
          </cell>
          <cell r="D317">
            <v>0</v>
          </cell>
          <cell r="E317">
            <v>2255.9899999999998</v>
          </cell>
        </row>
        <row r="318">
          <cell r="A318">
            <v>6759136</v>
          </cell>
          <cell r="B318" t="str">
            <v>OPERATIONS TELEPHONES-LONG DIST</v>
          </cell>
          <cell r="C318">
            <v>8</v>
          </cell>
          <cell r="D318">
            <v>0</v>
          </cell>
          <cell r="E318">
            <v>8</v>
          </cell>
        </row>
        <row r="320">
          <cell r="A320" t="str">
            <v>401.1S</v>
          </cell>
          <cell r="B320" t="str">
            <v>OFFICE UTILITIES</v>
          </cell>
          <cell r="C320">
            <v>3388.99</v>
          </cell>
          <cell r="D320">
            <v>0</v>
          </cell>
          <cell r="E320">
            <v>3388.99</v>
          </cell>
        </row>
        <row r="322">
          <cell r="A322">
            <v>6759210</v>
          </cell>
          <cell r="B322" t="str">
            <v>OFFICE CLEANING SERV</v>
          </cell>
          <cell r="C322">
            <v>140</v>
          </cell>
          <cell r="D322">
            <v>0</v>
          </cell>
          <cell r="E322">
            <v>140</v>
          </cell>
        </row>
        <row r="323">
          <cell r="A323">
            <v>6759220</v>
          </cell>
          <cell r="B323" t="str">
            <v>LNDSCPING MOWING &amp; SNOWPLWNG</v>
          </cell>
          <cell r="C323">
            <v>132</v>
          </cell>
          <cell r="D323">
            <v>0</v>
          </cell>
          <cell r="E323">
            <v>132</v>
          </cell>
        </row>
        <row r="324">
          <cell r="A324">
            <v>6759230</v>
          </cell>
          <cell r="B324" t="str">
            <v>OFFICE GARBAGE REMOVAL</v>
          </cell>
          <cell r="C324">
            <v>12</v>
          </cell>
          <cell r="D324">
            <v>0</v>
          </cell>
          <cell r="E324">
            <v>12</v>
          </cell>
        </row>
        <row r="325">
          <cell r="A325">
            <v>6759260</v>
          </cell>
          <cell r="B325" t="str">
            <v>REPAIR OFF MACH &amp; HEATING</v>
          </cell>
          <cell r="C325">
            <v>34</v>
          </cell>
          <cell r="D325">
            <v>0</v>
          </cell>
          <cell r="E325">
            <v>34</v>
          </cell>
        </row>
        <row r="326">
          <cell r="A326">
            <v>6759290</v>
          </cell>
          <cell r="B326" t="str">
            <v>OTHER OFFICE MAINT</v>
          </cell>
          <cell r="C326">
            <v>280</v>
          </cell>
          <cell r="D326">
            <v>0</v>
          </cell>
          <cell r="E326">
            <v>280</v>
          </cell>
        </row>
        <row r="328">
          <cell r="A328" t="str">
            <v>401.1U</v>
          </cell>
          <cell r="B328" t="str">
            <v>OFFICE MAINTENANCE</v>
          </cell>
          <cell r="C328">
            <v>598</v>
          </cell>
          <cell r="D328">
            <v>0</v>
          </cell>
          <cell r="E328">
            <v>598</v>
          </cell>
        </row>
        <row r="330">
          <cell r="A330">
            <v>6759330</v>
          </cell>
          <cell r="B330" t="str">
            <v>MEMBERSHIPS - COMPANY</v>
          </cell>
          <cell r="C330">
            <v>1</v>
          </cell>
          <cell r="D330">
            <v>0</v>
          </cell>
          <cell r="E330">
            <v>1</v>
          </cell>
        </row>
        <row r="331">
          <cell r="A331">
            <v>7048050</v>
          </cell>
          <cell r="B331" t="str">
            <v>EMPLOYEES ED EXPENSES</v>
          </cell>
          <cell r="C331">
            <v>23</v>
          </cell>
          <cell r="D331">
            <v>0</v>
          </cell>
          <cell r="E331">
            <v>23</v>
          </cell>
        </row>
        <row r="332">
          <cell r="A332">
            <v>7048055</v>
          </cell>
          <cell r="B332" t="str">
            <v>OFFICE EDUCATION/TRAIN. EXP</v>
          </cell>
          <cell r="C332">
            <v>378</v>
          </cell>
          <cell r="D332">
            <v>0</v>
          </cell>
          <cell r="E332">
            <v>378</v>
          </cell>
        </row>
        <row r="333">
          <cell r="A333">
            <v>7758365</v>
          </cell>
          <cell r="B333" t="str">
            <v>TRAVELS/LODGING</v>
          </cell>
          <cell r="C333">
            <v>626</v>
          </cell>
          <cell r="D333">
            <v>0</v>
          </cell>
          <cell r="E333">
            <v>626</v>
          </cell>
        </row>
        <row r="334">
          <cell r="A334">
            <v>7758370</v>
          </cell>
          <cell r="B334" t="str">
            <v>MEALS &amp; RELATED EXP</v>
          </cell>
          <cell r="C334">
            <v>129</v>
          </cell>
          <cell r="D334">
            <v>0</v>
          </cell>
          <cell r="E334">
            <v>129</v>
          </cell>
        </row>
        <row r="335">
          <cell r="A335">
            <v>7758380</v>
          </cell>
          <cell r="B335" t="str">
            <v>BANK SERV CHARGES</v>
          </cell>
          <cell r="C335">
            <v>819</v>
          </cell>
          <cell r="D335">
            <v>0</v>
          </cell>
          <cell r="E335">
            <v>819</v>
          </cell>
        </row>
        <row r="336">
          <cell r="A336">
            <v>7758390</v>
          </cell>
          <cell r="B336" t="str">
            <v>OTHER MISC GENERAL</v>
          </cell>
          <cell r="C336">
            <v>1051</v>
          </cell>
          <cell r="D336">
            <v>0</v>
          </cell>
          <cell r="E336">
            <v>1051</v>
          </cell>
        </row>
        <row r="338">
          <cell r="A338" t="str">
            <v>401.1V</v>
          </cell>
          <cell r="B338" t="str">
            <v>MISCELLANEOUS EXPENSE</v>
          </cell>
          <cell r="C338">
            <v>3027</v>
          </cell>
          <cell r="D338">
            <v>0</v>
          </cell>
          <cell r="E338">
            <v>3027</v>
          </cell>
        </row>
        <row r="340">
          <cell r="A340">
            <v>6755090</v>
          </cell>
          <cell r="B340" t="str">
            <v>WATER-OTHER MAINT EXP</v>
          </cell>
          <cell r="C340">
            <v>1355.96</v>
          </cell>
          <cell r="D340">
            <v>0</v>
          </cell>
          <cell r="E340">
            <v>1355.96</v>
          </cell>
        </row>
        <row r="341">
          <cell r="A341">
            <v>6759503</v>
          </cell>
          <cell r="B341" t="str">
            <v>WATER-MAINT SUPPLIES</v>
          </cell>
          <cell r="C341">
            <v>2049.35</v>
          </cell>
          <cell r="D341">
            <v>0</v>
          </cell>
          <cell r="E341">
            <v>2049.35</v>
          </cell>
        </row>
        <row r="342">
          <cell r="A342">
            <v>6759506</v>
          </cell>
          <cell r="B342" t="str">
            <v>WATER-MAINT REPAIRS</v>
          </cell>
          <cell r="C342">
            <v>11651.73</v>
          </cell>
          <cell r="D342">
            <v>0</v>
          </cell>
          <cell r="E342">
            <v>11651.73</v>
          </cell>
        </row>
        <row r="344">
          <cell r="A344" t="str">
            <v>PERIOD ENDING: 12/31/07                  12:29:04 22 DEC 2008 (NV.1CO.TB) PAGE 7</v>
          </cell>
        </row>
        <row r="345">
          <cell r="A345" t="str">
            <v xml:space="preserve">COMPANY: C-005 APPLE CANYON UTILITY CO.                                         </v>
          </cell>
        </row>
        <row r="347">
          <cell r="A347" t="str">
            <v>DETAIL TB BY COMPANY</v>
          </cell>
        </row>
        <row r="349">
          <cell r="A349" t="str">
            <v xml:space="preserve">                  U T I L I T I E S ,  I N C O R P O R A T E D</v>
          </cell>
        </row>
        <row r="351">
          <cell r="A351" t="str">
            <v xml:space="preserve">                              DETAIL TRIAL BALANCE</v>
          </cell>
        </row>
        <row r="353">
          <cell r="A353" t="str">
            <v>ACCOUNT               DESCRIPTION                  BEG-BALANCE       CURRENT       END-BALANCE</v>
          </cell>
        </row>
        <row r="354">
          <cell r="A354" t="str">
            <v>-------               -----------                  -----------       -------       -----------</v>
          </cell>
        </row>
        <row r="356">
          <cell r="A356" t="str">
            <v>401.1X</v>
          </cell>
          <cell r="B356" t="str">
            <v>MAINTENANCE-WATER PLANT</v>
          </cell>
          <cell r="C356">
            <v>15057.04</v>
          </cell>
          <cell r="D356">
            <v>0</v>
          </cell>
          <cell r="E356">
            <v>15057.04</v>
          </cell>
        </row>
        <row r="358">
          <cell r="A358">
            <v>6759080</v>
          </cell>
          <cell r="B358" t="str">
            <v>MAINT-DEFERRED CHARGES</v>
          </cell>
          <cell r="C358">
            <v>561</v>
          </cell>
          <cell r="D358">
            <v>0</v>
          </cell>
          <cell r="E358">
            <v>561</v>
          </cell>
        </row>
        <row r="359">
          <cell r="A359">
            <v>6759405</v>
          </cell>
          <cell r="B359" t="str">
            <v>COMMUNICATION EXPENSES</v>
          </cell>
          <cell r="C359">
            <v>1099</v>
          </cell>
          <cell r="D359">
            <v>0</v>
          </cell>
          <cell r="E359">
            <v>1099</v>
          </cell>
        </row>
        <row r="361">
          <cell r="A361" t="str">
            <v>401.1Z</v>
          </cell>
          <cell r="B361" t="str">
            <v>MAINTENANCE-WTR&amp;SWR PLANT</v>
          </cell>
          <cell r="C361">
            <v>1660</v>
          </cell>
          <cell r="D361">
            <v>0</v>
          </cell>
          <cell r="E361">
            <v>1660</v>
          </cell>
        </row>
        <row r="363">
          <cell r="A363">
            <v>6759018</v>
          </cell>
          <cell r="B363" t="str">
            <v>OPERATORS-OTHER OFFICE EXPENSE</v>
          </cell>
          <cell r="C363">
            <v>148.69</v>
          </cell>
          <cell r="D363">
            <v>0</v>
          </cell>
          <cell r="E363">
            <v>148.69</v>
          </cell>
        </row>
        <row r="364">
          <cell r="A364">
            <v>6759410</v>
          </cell>
          <cell r="B364" t="str">
            <v>OPERATORS ED EXPENSES</v>
          </cell>
          <cell r="C364">
            <v>13</v>
          </cell>
          <cell r="D364">
            <v>0</v>
          </cell>
          <cell r="E364">
            <v>13</v>
          </cell>
        </row>
        <row r="365">
          <cell r="A365">
            <v>6759413</v>
          </cell>
          <cell r="B365" t="str">
            <v>OPERATORS-POSTAGE</v>
          </cell>
          <cell r="C365">
            <v>193.19</v>
          </cell>
          <cell r="D365">
            <v>0</v>
          </cell>
          <cell r="E365">
            <v>193.19</v>
          </cell>
        </row>
        <row r="366">
          <cell r="A366">
            <v>6759416</v>
          </cell>
          <cell r="B366" t="str">
            <v>OPERATORS-MEMBERSHIPS</v>
          </cell>
          <cell r="C366">
            <v>46.78</v>
          </cell>
          <cell r="D366">
            <v>0</v>
          </cell>
          <cell r="E366">
            <v>46.78</v>
          </cell>
        </row>
        <row r="368">
          <cell r="A368" t="str">
            <v>401.1ZZ</v>
          </cell>
          <cell r="B368" t="str">
            <v>OPERATORS EXPENSES</v>
          </cell>
          <cell r="C368">
            <v>401.66</v>
          </cell>
          <cell r="D368">
            <v>0</v>
          </cell>
          <cell r="E368">
            <v>401.66</v>
          </cell>
        </row>
        <row r="370">
          <cell r="A370">
            <v>6355010</v>
          </cell>
          <cell r="B370" t="str">
            <v>WATER TESTS</v>
          </cell>
          <cell r="C370">
            <v>2705.56</v>
          </cell>
          <cell r="D370">
            <v>0</v>
          </cell>
          <cell r="E370">
            <v>2705.56</v>
          </cell>
        </row>
        <row r="371">
          <cell r="A371">
            <v>6355030</v>
          </cell>
          <cell r="B371" t="str">
            <v>TESTING EQUIP &amp; CHEM</v>
          </cell>
          <cell r="C371">
            <v>785.56</v>
          </cell>
          <cell r="D371">
            <v>0</v>
          </cell>
          <cell r="E371">
            <v>785.56</v>
          </cell>
        </row>
        <row r="373">
          <cell r="A373" t="str">
            <v>401.2B</v>
          </cell>
          <cell r="B373" t="str">
            <v>MAINTENANCE-TESTING</v>
          </cell>
          <cell r="C373">
            <v>3491.12</v>
          </cell>
          <cell r="D373">
            <v>0</v>
          </cell>
          <cell r="E373">
            <v>3491.12</v>
          </cell>
        </row>
        <row r="375">
          <cell r="A375">
            <v>6501020</v>
          </cell>
          <cell r="B375" t="str">
            <v>GASOLINE</v>
          </cell>
          <cell r="C375">
            <v>5543</v>
          </cell>
          <cell r="D375">
            <v>0</v>
          </cell>
          <cell r="E375">
            <v>5543</v>
          </cell>
        </row>
        <row r="376">
          <cell r="A376">
            <v>6501030</v>
          </cell>
          <cell r="B376" t="str">
            <v>AUTO REPAIR &amp; TIRES</v>
          </cell>
          <cell r="C376">
            <v>3277.82</v>
          </cell>
          <cell r="D376">
            <v>0</v>
          </cell>
          <cell r="E376">
            <v>3277.82</v>
          </cell>
        </row>
        <row r="377">
          <cell r="A377">
            <v>6501040</v>
          </cell>
          <cell r="B377" t="str">
            <v>AUTO LICENSES</v>
          </cell>
          <cell r="C377">
            <v>84</v>
          </cell>
          <cell r="D377">
            <v>0</v>
          </cell>
          <cell r="E377">
            <v>84</v>
          </cell>
        </row>
        <row r="378">
          <cell r="A378">
            <v>6509090</v>
          </cell>
          <cell r="B378" t="str">
            <v>OTHER TRANS EXPENSES</v>
          </cell>
          <cell r="C378">
            <v>88</v>
          </cell>
          <cell r="D378">
            <v>0</v>
          </cell>
          <cell r="E378">
            <v>88</v>
          </cell>
        </row>
        <row r="380">
          <cell r="A380" t="str">
            <v>401.2D</v>
          </cell>
          <cell r="B380" t="str">
            <v>TRANSPORTATION EXPENSE</v>
          </cell>
          <cell r="C380">
            <v>8992.82</v>
          </cell>
          <cell r="D380">
            <v>0</v>
          </cell>
          <cell r="E380">
            <v>8992.82</v>
          </cell>
        </row>
        <row r="382">
          <cell r="A382">
            <v>4032010</v>
          </cell>
          <cell r="B382" t="str">
            <v>DEPRECIATION-WATER PLANT</v>
          </cell>
          <cell r="C382">
            <v>31480.44</v>
          </cell>
          <cell r="D382">
            <v>0</v>
          </cell>
          <cell r="E382">
            <v>31480.44</v>
          </cell>
        </row>
        <row r="383">
          <cell r="A383">
            <v>4032090</v>
          </cell>
          <cell r="B383" t="str">
            <v>DEPRECIATION-10190</v>
          </cell>
          <cell r="C383">
            <v>280</v>
          </cell>
          <cell r="D383">
            <v>0</v>
          </cell>
          <cell r="E383">
            <v>280</v>
          </cell>
        </row>
        <row r="384">
          <cell r="A384">
            <v>4032091</v>
          </cell>
          <cell r="B384" t="str">
            <v>DEPRECIATION-10191</v>
          </cell>
          <cell r="C384">
            <v>144</v>
          </cell>
          <cell r="D384">
            <v>0</v>
          </cell>
          <cell r="E384">
            <v>144</v>
          </cell>
        </row>
        <row r="385">
          <cell r="A385">
            <v>4032092</v>
          </cell>
          <cell r="B385" t="str">
            <v>DEPRECIATION-10300</v>
          </cell>
          <cell r="C385">
            <v>6767</v>
          </cell>
          <cell r="D385">
            <v>0</v>
          </cell>
          <cell r="E385">
            <v>6767</v>
          </cell>
        </row>
        <row r="386">
          <cell r="A386">
            <v>4032093</v>
          </cell>
          <cell r="B386" t="str">
            <v>DEPRECIATION-10193</v>
          </cell>
          <cell r="C386">
            <v>12</v>
          </cell>
          <cell r="D386">
            <v>0</v>
          </cell>
          <cell r="E386">
            <v>12</v>
          </cell>
        </row>
        <row r="387">
          <cell r="A387">
            <v>4032098</v>
          </cell>
          <cell r="B387" t="str">
            <v>DEPRECIATION-COMPUTER</v>
          </cell>
          <cell r="C387">
            <v>903</v>
          </cell>
          <cell r="D387">
            <v>0</v>
          </cell>
          <cell r="E387">
            <v>903</v>
          </cell>
        </row>
        <row r="389">
          <cell r="A389">
            <v>403.2</v>
          </cell>
          <cell r="B389" t="str">
            <v>DEPRECIATION EXP-WATER</v>
          </cell>
          <cell r="C389">
            <v>39586.44</v>
          </cell>
          <cell r="D389">
            <v>0</v>
          </cell>
          <cell r="E389">
            <v>39586.44</v>
          </cell>
        </row>
        <row r="391">
          <cell r="A391">
            <v>4071000</v>
          </cell>
          <cell r="B391" t="str">
            <v>AMORT EXP-CIA-WATER</v>
          </cell>
          <cell r="C391">
            <v>-9697.15</v>
          </cell>
          <cell r="D391">
            <v>0</v>
          </cell>
          <cell r="E391">
            <v>-9697.15</v>
          </cell>
        </row>
        <row r="392">
          <cell r="A392">
            <v>4071010</v>
          </cell>
          <cell r="B392" t="str">
            <v>AMORT EXP 2711010</v>
          </cell>
          <cell r="C392">
            <v>-537</v>
          </cell>
          <cell r="D392">
            <v>0</v>
          </cell>
          <cell r="E392">
            <v>-537</v>
          </cell>
        </row>
        <row r="394">
          <cell r="A394">
            <v>407.6</v>
          </cell>
          <cell r="B394" t="str">
            <v>AMORT EXP-CIA-WATER</v>
          </cell>
          <cell r="C394">
            <v>-10234.15</v>
          </cell>
          <cell r="D394">
            <v>0</v>
          </cell>
          <cell r="E394">
            <v>-10234.15</v>
          </cell>
        </row>
        <row r="396">
          <cell r="A396">
            <v>4081201</v>
          </cell>
          <cell r="B396" t="str">
            <v>FICA EXPENSE</v>
          </cell>
          <cell r="C396">
            <v>7453</v>
          </cell>
          <cell r="D396">
            <v>0</v>
          </cell>
          <cell r="E396">
            <v>7453</v>
          </cell>
        </row>
        <row r="397">
          <cell r="A397">
            <v>4091050</v>
          </cell>
          <cell r="B397" t="str">
            <v>FED UNEMPLOYMENT TAX</v>
          </cell>
          <cell r="C397">
            <v>189</v>
          </cell>
          <cell r="D397">
            <v>0</v>
          </cell>
          <cell r="E397">
            <v>189</v>
          </cell>
        </row>
        <row r="398">
          <cell r="A398">
            <v>4091060</v>
          </cell>
          <cell r="B398" t="str">
            <v>ST UNEMPLOYMENT TAX</v>
          </cell>
          <cell r="C398">
            <v>1325</v>
          </cell>
          <cell r="D398">
            <v>0</v>
          </cell>
          <cell r="E398">
            <v>1325</v>
          </cell>
        </row>
        <row r="400">
          <cell r="A400">
            <v>408.2</v>
          </cell>
          <cell r="B400" t="str">
            <v>PAYROLL TAXES</v>
          </cell>
          <cell r="C400">
            <v>8967</v>
          </cell>
          <cell r="D400">
            <v>0</v>
          </cell>
          <cell r="E400">
            <v>8967</v>
          </cell>
        </row>
        <row r="402">
          <cell r="A402">
            <v>4081004</v>
          </cell>
          <cell r="B402" t="str">
            <v>UTIL OR COMMISSION TAX</v>
          </cell>
          <cell r="C402">
            <v>287</v>
          </cell>
          <cell r="D402">
            <v>0</v>
          </cell>
          <cell r="E402">
            <v>287</v>
          </cell>
        </row>
        <row r="403">
          <cell r="A403">
            <v>4081100</v>
          </cell>
          <cell r="B403" t="str">
            <v>PROPERTY &amp; OTHER GEN TAXES</v>
          </cell>
          <cell r="C403">
            <v>119</v>
          </cell>
          <cell r="D403">
            <v>0</v>
          </cell>
          <cell r="E403">
            <v>119</v>
          </cell>
        </row>
        <row r="405">
          <cell r="A405" t="str">
            <v>PERIOD ENDING: 12/31/07                  12:29:04 22 DEC 2008 (NV.1CO.TB) PAGE 8</v>
          </cell>
        </row>
        <row r="406">
          <cell r="A406" t="str">
            <v xml:space="preserve">COMPANY: C-005 APPLE CANYON UTILITY CO.                                         </v>
          </cell>
        </row>
        <row r="408">
          <cell r="A408" t="str">
            <v>DETAIL TB BY COMPANY</v>
          </cell>
        </row>
        <row r="410">
          <cell r="A410" t="str">
            <v xml:space="preserve">                  U T I L I T I E S ,  I N C O R P O R A T E D</v>
          </cell>
        </row>
        <row r="412">
          <cell r="A412" t="str">
            <v xml:space="preserve">                              DETAIL TRIAL BALANCE</v>
          </cell>
        </row>
        <row r="414">
          <cell r="A414" t="str">
            <v>ACCOUNT               DESCRIPTION                  BEG-BALANCE       CURRENT       END-BALANCE</v>
          </cell>
        </row>
        <row r="415">
          <cell r="A415" t="str">
            <v>-------               -----------                  -----------       -------       -----------</v>
          </cell>
        </row>
        <row r="416">
          <cell r="A416">
            <v>4081121</v>
          </cell>
          <cell r="B416" t="str">
            <v>REAL ESTATE TAX</v>
          </cell>
          <cell r="C416">
            <v>1918.8</v>
          </cell>
          <cell r="D416">
            <v>0</v>
          </cell>
          <cell r="E416">
            <v>1918.8</v>
          </cell>
        </row>
        <row r="417">
          <cell r="A417">
            <v>4081122</v>
          </cell>
          <cell r="B417" t="str">
            <v>PERS PROP &amp; ICT TAX</v>
          </cell>
          <cell r="C417">
            <v>7028.8</v>
          </cell>
          <cell r="D417">
            <v>0</v>
          </cell>
          <cell r="E417">
            <v>7028.8</v>
          </cell>
        </row>
        <row r="418">
          <cell r="A418">
            <v>4081303</v>
          </cell>
          <cell r="B418" t="str">
            <v>FRANCHISE TAX</v>
          </cell>
          <cell r="C418">
            <v>525</v>
          </cell>
          <cell r="D418">
            <v>0</v>
          </cell>
          <cell r="E418">
            <v>525</v>
          </cell>
        </row>
        <row r="420">
          <cell r="A420">
            <v>408.3</v>
          </cell>
          <cell r="B420" t="str">
            <v>OTHER TAXES</v>
          </cell>
          <cell r="C420">
            <v>9878.6</v>
          </cell>
          <cell r="D420">
            <v>0</v>
          </cell>
          <cell r="E420">
            <v>9878.6</v>
          </cell>
        </row>
        <row r="422">
          <cell r="A422">
            <v>4141040</v>
          </cell>
          <cell r="B422" t="str">
            <v>SALE OF EQUIPMENT</v>
          </cell>
          <cell r="C422">
            <v>-1047</v>
          </cell>
          <cell r="D422">
            <v>0</v>
          </cell>
          <cell r="E422">
            <v>-1047</v>
          </cell>
        </row>
        <row r="424">
          <cell r="A424">
            <v>413.1</v>
          </cell>
          <cell r="B424" t="str">
            <v>RENTAL &amp; OTHER INCOME</v>
          </cell>
          <cell r="C424">
            <v>-1047</v>
          </cell>
          <cell r="D424">
            <v>0</v>
          </cell>
          <cell r="E424">
            <v>-1047</v>
          </cell>
        </row>
        <row r="426">
          <cell r="A426">
            <v>4192000</v>
          </cell>
          <cell r="B426" t="str">
            <v>INTEREST EXPENSE-INTER-CO</v>
          </cell>
          <cell r="C426">
            <v>21832.5</v>
          </cell>
          <cell r="D426">
            <v>0</v>
          </cell>
          <cell r="E426">
            <v>21832.5</v>
          </cell>
        </row>
        <row r="428">
          <cell r="A428">
            <v>419.2</v>
          </cell>
          <cell r="B428" t="str">
            <v>INTEREST EXPENSE-INTERCO</v>
          </cell>
          <cell r="C428">
            <v>21832.5</v>
          </cell>
          <cell r="D428">
            <v>0</v>
          </cell>
          <cell r="E428">
            <v>21832.5</v>
          </cell>
        </row>
        <row r="430">
          <cell r="A430">
            <v>4201000</v>
          </cell>
          <cell r="B430" t="str">
            <v>INTEREST DURING CONSTRUCTION</v>
          </cell>
          <cell r="C430">
            <v>-2310.6999999999998</v>
          </cell>
          <cell r="D430">
            <v>0</v>
          </cell>
          <cell r="E430">
            <v>-2310.6999999999998</v>
          </cell>
        </row>
        <row r="432">
          <cell r="A432">
            <v>420.1</v>
          </cell>
          <cell r="B432" t="str">
            <v>INTEREST DURING CONSTRUCTION</v>
          </cell>
          <cell r="C432">
            <v>-2310.6999999999998</v>
          </cell>
          <cell r="D432">
            <v>0</v>
          </cell>
          <cell r="E432">
            <v>-2310.6999999999998</v>
          </cell>
        </row>
        <row r="434">
          <cell r="A434">
            <v>4272090</v>
          </cell>
          <cell r="B434" t="str">
            <v>S/T INT EXP OTHER</v>
          </cell>
          <cell r="C434">
            <v>-197</v>
          </cell>
          <cell r="D434">
            <v>0</v>
          </cell>
          <cell r="E434">
            <v>-197</v>
          </cell>
        </row>
        <row r="436">
          <cell r="A436">
            <v>427.2</v>
          </cell>
          <cell r="B436" t="str">
            <v>SHORT TERM INTEREST EXP</v>
          </cell>
          <cell r="C436">
            <v>-197</v>
          </cell>
          <cell r="D436">
            <v>0</v>
          </cell>
          <cell r="E436">
            <v>-197</v>
          </cell>
        </row>
        <row r="437">
          <cell r="C437" t="str">
            <v>---------------</v>
          </cell>
          <cell r="D437" t="str">
            <v>---------------</v>
          </cell>
          <cell r="E437" t="str">
            <v>---------------</v>
          </cell>
        </row>
        <row r="438">
          <cell r="B438" t="str">
            <v>TOTAL INCOME STATEMENT</v>
          </cell>
          <cell r="C438">
            <v>-79872.41</v>
          </cell>
          <cell r="D438">
            <v>0</v>
          </cell>
          <cell r="E438">
            <v>-79872.41</v>
          </cell>
        </row>
        <row r="441">
          <cell r="B441" t="str">
            <v>TOTAL BALANCE SHEET</v>
          </cell>
          <cell r="C441">
            <v>79872.41</v>
          </cell>
          <cell r="D441">
            <v>0</v>
          </cell>
          <cell r="E441">
            <v>79872.41</v>
          </cell>
        </row>
        <row r="442">
          <cell r="B442" t="str">
            <v>TOTAL INCOME STATEMENT</v>
          </cell>
          <cell r="C442">
            <v>-79872.41</v>
          </cell>
          <cell r="D442">
            <v>0</v>
          </cell>
          <cell r="E442">
            <v>-79872.41</v>
          </cell>
        </row>
        <row r="444">
          <cell r="A444" t="str">
            <v>Press RETURN to continue......</v>
          </cell>
        </row>
        <row r="445">
          <cell r="A445" t="str">
            <v>_x001B_  _x001B_Y_x001B_ hPORT 13_x001B_! --------------------------------------------------------------------------------</v>
          </cell>
        </row>
        <row r="446">
          <cell r="A446" t="str">
            <v>_x001B_  LINK3                    _x001B_ :UPLOAD/DOWNLOAD UTILTIES      _x001B_3 --------------------------------------------------------------------------------</v>
          </cell>
        </row>
        <row r="447">
          <cell r="A447" t="str">
            <v>_x001B_5 --------------------------------------------------------------------------------</v>
          </cell>
        </row>
        <row r="448">
          <cell r="A448" t="str">
            <v>_x001B_4 ACTION_x001B_49X - EXIT     M - MASTER MENU     P - PRINT</v>
          </cell>
        </row>
        <row r="449">
          <cell r="A449" t="str">
            <v>_x001B_$8 1. Upload File    (PC --&gt; Host) (LINK3.1)_x001B_%8 2. Download File  (Host --&gt; PC) (LINK3.2)_x001B_4(                 _x001B_4(2</v>
          </cell>
        </row>
      </sheetData>
      <sheetData sheetId="47">
        <row r="1">
          <cell r="A1" t="str">
            <v>Apple Canyon</v>
          </cell>
        </row>
        <row r="2">
          <cell r="A2">
            <v>39813</v>
          </cell>
        </row>
        <row r="3">
          <cell r="C3" t="str">
            <v>G/L</v>
          </cell>
        </row>
        <row r="4">
          <cell r="C4" t="str">
            <v>Water</v>
          </cell>
        </row>
        <row r="5">
          <cell r="A5" t="str">
            <v>Account</v>
          </cell>
          <cell r="B5" t="str">
            <v>Account Name</v>
          </cell>
          <cell r="C5">
            <v>39813</v>
          </cell>
        </row>
        <row r="7">
          <cell r="A7" t="str">
            <v>BALANCE SHEET</v>
          </cell>
        </row>
        <row r="9">
          <cell r="A9">
            <v>1020</v>
          </cell>
          <cell r="B9" t="str">
            <v>ORGANIZATION</v>
          </cell>
          <cell r="C9">
            <v>20135.29</v>
          </cell>
        </row>
        <row r="10">
          <cell r="A10">
            <v>1025</v>
          </cell>
          <cell r="B10" t="str">
            <v>FRANCHISES</v>
          </cell>
          <cell r="C10">
            <v>0</v>
          </cell>
        </row>
        <row r="11">
          <cell r="A11">
            <v>1030</v>
          </cell>
          <cell r="B11" t="str">
            <v>LAND &amp; LAND RIGHTS PUMP</v>
          </cell>
          <cell r="C11">
            <v>-885.06</v>
          </cell>
        </row>
        <row r="12">
          <cell r="A12">
            <v>1045</v>
          </cell>
          <cell r="B12" t="str">
            <v>LAND &amp; LAND RIGHTS GEN PLT</v>
          </cell>
          <cell r="C12">
            <v>5856.42</v>
          </cell>
        </row>
        <row r="13">
          <cell r="A13">
            <v>1050</v>
          </cell>
          <cell r="B13" t="str">
            <v>STRUCT &amp; IMPRV SRC SUPPLY</v>
          </cell>
          <cell r="C13">
            <v>52159.16</v>
          </cell>
        </row>
        <row r="14">
          <cell r="A14">
            <v>1055</v>
          </cell>
          <cell r="B14" t="str">
            <v>STRUCT &amp; IMPRV WTR TRT PLT</v>
          </cell>
          <cell r="C14">
            <v>27323.9</v>
          </cell>
        </row>
        <row r="15">
          <cell r="A15">
            <v>1065</v>
          </cell>
          <cell r="B15" t="str">
            <v>STRUCT &amp; IMPRV GEN PLT</v>
          </cell>
          <cell r="C15">
            <v>8542.41</v>
          </cell>
        </row>
        <row r="16">
          <cell r="A16">
            <v>1070</v>
          </cell>
          <cell r="B16" t="str">
            <v>COLLECTING RESERVOIRS</v>
          </cell>
          <cell r="C16">
            <v>1876</v>
          </cell>
        </row>
        <row r="17">
          <cell r="A17">
            <v>1080</v>
          </cell>
          <cell r="B17" t="str">
            <v>WELLS &amp; SPRINGS</v>
          </cell>
          <cell r="C17">
            <v>181922.23</v>
          </cell>
        </row>
        <row r="18">
          <cell r="A18">
            <v>1090</v>
          </cell>
          <cell r="B18" t="str">
            <v>SUPPLY MAINS</v>
          </cell>
          <cell r="C18">
            <v>8476.25</v>
          </cell>
        </row>
        <row r="19">
          <cell r="A19">
            <v>1100</v>
          </cell>
          <cell r="B19" t="str">
            <v>ELECTRIC PUMP EQUIP SRC PUMP</v>
          </cell>
          <cell r="C19">
            <v>0</v>
          </cell>
        </row>
        <row r="20">
          <cell r="A20">
            <v>1105</v>
          </cell>
          <cell r="B20" t="str">
            <v>ELECTRIC PUMP EQUIP WTP</v>
          </cell>
          <cell r="C20">
            <v>107224.2</v>
          </cell>
        </row>
        <row r="21">
          <cell r="A21">
            <v>1110</v>
          </cell>
          <cell r="B21" t="str">
            <v>ELECTRIC PUMP EQUIP TRANS DIST</v>
          </cell>
          <cell r="C21">
            <v>589.36</v>
          </cell>
        </row>
        <row r="22">
          <cell r="A22">
            <v>1115</v>
          </cell>
          <cell r="B22" t="str">
            <v>WATER TREATMENT EQPT</v>
          </cell>
          <cell r="C22">
            <v>24700.38</v>
          </cell>
        </row>
        <row r="23">
          <cell r="A23">
            <v>1120</v>
          </cell>
          <cell r="B23" t="str">
            <v>DIST RESV &amp; STANDPIPES</v>
          </cell>
          <cell r="C23">
            <v>134379.87</v>
          </cell>
        </row>
        <row r="24">
          <cell r="A24">
            <v>1125</v>
          </cell>
          <cell r="B24" t="str">
            <v>TRANS &amp; DISTR MAINS</v>
          </cell>
          <cell r="C24">
            <v>1228691.8400000001</v>
          </cell>
        </row>
        <row r="25">
          <cell r="A25">
            <v>1130</v>
          </cell>
          <cell r="B25" t="str">
            <v>SERVICE LINES</v>
          </cell>
          <cell r="C25">
            <v>453403.54</v>
          </cell>
        </row>
        <row r="26">
          <cell r="A26">
            <v>1135</v>
          </cell>
          <cell r="B26" t="str">
            <v>METERS</v>
          </cell>
          <cell r="C26">
            <v>46483.23</v>
          </cell>
        </row>
        <row r="27">
          <cell r="A27">
            <v>1140</v>
          </cell>
          <cell r="B27" t="str">
            <v>METER INSTALLATIONS</v>
          </cell>
          <cell r="C27">
            <v>23511.37</v>
          </cell>
        </row>
        <row r="28">
          <cell r="A28">
            <v>1145</v>
          </cell>
          <cell r="B28" t="str">
            <v>HYDRANTS</v>
          </cell>
          <cell r="C28">
            <v>68975.92</v>
          </cell>
        </row>
        <row r="29">
          <cell r="A29">
            <v>1175</v>
          </cell>
          <cell r="B29" t="str">
            <v>OFFICE STRUCT &amp; IMPRV</v>
          </cell>
          <cell r="C29">
            <v>56901.79</v>
          </cell>
        </row>
        <row r="30">
          <cell r="A30">
            <v>1180</v>
          </cell>
          <cell r="B30" t="str">
            <v>OFFICE FURN &amp; EQPT</v>
          </cell>
          <cell r="C30">
            <v>13193.6</v>
          </cell>
        </row>
        <row r="31">
          <cell r="A31">
            <v>1190</v>
          </cell>
          <cell r="B31" t="str">
            <v>TOOL SHOP &amp; MISC EQPT</v>
          </cell>
          <cell r="C31">
            <v>25319.15</v>
          </cell>
        </row>
        <row r="32">
          <cell r="A32">
            <v>1195</v>
          </cell>
          <cell r="B32" t="str">
            <v>LABORATORY EQUIPMENT</v>
          </cell>
          <cell r="C32">
            <v>792.74</v>
          </cell>
        </row>
        <row r="33">
          <cell r="A33">
            <v>1205</v>
          </cell>
          <cell r="B33" t="str">
            <v>COMMUNICATION EQPT</v>
          </cell>
          <cell r="C33">
            <v>7277.16</v>
          </cell>
        </row>
        <row r="34">
          <cell r="A34">
            <v>1245</v>
          </cell>
          <cell r="B34" t="str">
            <v>ORGANIZATION</v>
          </cell>
          <cell r="C34">
            <v>0</v>
          </cell>
        </row>
        <row r="35">
          <cell r="A35">
            <v>1285</v>
          </cell>
          <cell r="B35" t="str">
            <v>LAND &amp; LAND RIGHTS GEN PL</v>
          </cell>
          <cell r="C35">
            <v>0</v>
          </cell>
        </row>
        <row r="36">
          <cell r="A36">
            <v>1295</v>
          </cell>
          <cell r="B36" t="str">
            <v>STRUCT/IMPRV PUMP PLT LS</v>
          </cell>
          <cell r="C36">
            <v>0</v>
          </cell>
        </row>
        <row r="37">
          <cell r="A37">
            <v>1315</v>
          </cell>
          <cell r="B37" t="str">
            <v>STRUCT/IMPRV GEN PLT</v>
          </cell>
          <cell r="C37">
            <v>0</v>
          </cell>
        </row>
        <row r="38">
          <cell r="A38">
            <v>1345</v>
          </cell>
          <cell r="B38" t="str">
            <v>SEWER FORCE MAIN/SRVC LINES</v>
          </cell>
          <cell r="C38">
            <v>0</v>
          </cell>
        </row>
        <row r="39">
          <cell r="A39">
            <v>1350</v>
          </cell>
          <cell r="B39" t="str">
            <v>SEWER GRAVITY MAIN/MANHOLES</v>
          </cell>
          <cell r="C39">
            <v>0</v>
          </cell>
        </row>
        <row r="40">
          <cell r="A40">
            <v>1365</v>
          </cell>
          <cell r="B40" t="str">
            <v>FLOW MEASURE DEVICES</v>
          </cell>
          <cell r="C40">
            <v>0</v>
          </cell>
        </row>
        <row r="41">
          <cell r="A41">
            <v>1400</v>
          </cell>
          <cell r="B41" t="str">
            <v>TREAT/DISP EQUIP TRT PLT</v>
          </cell>
          <cell r="C41">
            <v>0</v>
          </cell>
        </row>
        <row r="42">
          <cell r="A42">
            <v>1410</v>
          </cell>
          <cell r="B42" t="str">
            <v>PLANT SEWERS TRTMT PLT</v>
          </cell>
          <cell r="C42">
            <v>0</v>
          </cell>
        </row>
        <row r="43">
          <cell r="A43">
            <v>1415</v>
          </cell>
          <cell r="B43" t="str">
            <v>PLANT SEWERS RECLAIM WTP</v>
          </cell>
          <cell r="C43">
            <v>0</v>
          </cell>
        </row>
        <row r="44">
          <cell r="A44">
            <v>1430</v>
          </cell>
          <cell r="B44" t="str">
            <v>OTHER PLT COLLECTION</v>
          </cell>
          <cell r="C44">
            <v>0</v>
          </cell>
        </row>
        <row r="45">
          <cell r="A45">
            <v>1435</v>
          </cell>
          <cell r="B45" t="str">
            <v>OTHER PLT PUMP</v>
          </cell>
          <cell r="C45">
            <v>0</v>
          </cell>
        </row>
        <row r="46">
          <cell r="A46">
            <v>1460</v>
          </cell>
          <cell r="B46" t="str">
            <v>OFFICE FURN &amp; EQPT</v>
          </cell>
          <cell r="C46">
            <v>0</v>
          </cell>
        </row>
        <row r="47">
          <cell r="A47">
            <v>1470</v>
          </cell>
          <cell r="B47" t="str">
            <v>TOOL SHOP &amp; MISC EQPT</v>
          </cell>
          <cell r="C47">
            <v>0</v>
          </cell>
        </row>
        <row r="48">
          <cell r="A48">
            <v>1480</v>
          </cell>
          <cell r="B48" t="str">
            <v>POWER OPERATED EQUIP</v>
          </cell>
          <cell r="C48">
            <v>0</v>
          </cell>
        </row>
        <row r="49">
          <cell r="A49">
            <v>1500</v>
          </cell>
          <cell r="B49" t="str">
            <v>OTHER TANGIBLE PLT SEWER</v>
          </cell>
          <cell r="C49">
            <v>0</v>
          </cell>
        </row>
        <row r="50">
          <cell r="A50">
            <v>1540</v>
          </cell>
          <cell r="B50" t="str">
            <v>REUSE TRANMISSION &amp; DIST</v>
          </cell>
          <cell r="C50">
            <v>0</v>
          </cell>
        </row>
        <row r="51">
          <cell r="C51">
            <v>0</v>
          </cell>
        </row>
        <row r="52">
          <cell r="A52" t="str">
            <v>TOTAL</v>
          </cell>
          <cell r="B52" t="str">
            <v>PLANT IN SERVICE</v>
          </cell>
          <cell r="C52">
            <v>2496850.7500000005</v>
          </cell>
        </row>
        <row r="54">
          <cell r="A54">
            <v>1555</v>
          </cell>
          <cell r="B54" t="str">
            <v>TRANSPORTATION EQPT WTR</v>
          </cell>
          <cell r="C54">
            <v>109138.3</v>
          </cell>
        </row>
        <row r="55">
          <cell r="C55">
            <v>0</v>
          </cell>
        </row>
        <row r="56">
          <cell r="A56" t="str">
            <v>TOTAL</v>
          </cell>
          <cell r="B56" t="str">
            <v>TRANSPORTATION EQPT</v>
          </cell>
          <cell r="C56">
            <v>109138.3</v>
          </cell>
        </row>
        <row r="58">
          <cell r="A58">
            <v>1580</v>
          </cell>
          <cell r="B58" t="str">
            <v>MAINFRAME COMPUTER WTR</v>
          </cell>
          <cell r="C58">
            <v>5149.96</v>
          </cell>
        </row>
        <row r="59">
          <cell r="A59">
            <v>1585</v>
          </cell>
          <cell r="B59" t="str">
            <v>MINI COMPUTERS WTR</v>
          </cell>
          <cell r="C59">
            <v>27627.63</v>
          </cell>
        </row>
        <row r="60">
          <cell r="A60">
            <v>1590</v>
          </cell>
          <cell r="B60" t="str">
            <v>COMP SYS COST WTR</v>
          </cell>
          <cell r="C60">
            <v>202467.73</v>
          </cell>
        </row>
        <row r="61">
          <cell r="A61">
            <v>1595</v>
          </cell>
          <cell r="B61" t="str">
            <v>MICRO SYS COST WTR</v>
          </cell>
          <cell r="C61">
            <v>6097</v>
          </cell>
        </row>
        <row r="62">
          <cell r="C62">
            <v>0</v>
          </cell>
        </row>
        <row r="63">
          <cell r="A63" t="str">
            <v>TOTAL</v>
          </cell>
          <cell r="B63" t="str">
            <v>COMPUTER EQUIPMENT</v>
          </cell>
          <cell r="C63">
            <v>241342.32</v>
          </cell>
        </row>
        <row r="65">
          <cell r="A65">
            <v>1665</v>
          </cell>
          <cell r="B65" t="str">
            <v>WIP - CAPITALIZED TIME</v>
          </cell>
          <cell r="C65">
            <v>3258.74</v>
          </cell>
        </row>
        <row r="66">
          <cell r="A66">
            <v>1666</v>
          </cell>
          <cell r="B66" t="str">
            <v>WIP - INTEREST DURING CONSTR</v>
          </cell>
          <cell r="C66">
            <v>1086.3900000000001</v>
          </cell>
        </row>
        <row r="67">
          <cell r="A67">
            <v>1667</v>
          </cell>
          <cell r="B67" t="str">
            <v>WIP - ENGINEERING</v>
          </cell>
          <cell r="C67">
            <v>0</v>
          </cell>
        </row>
        <row r="68">
          <cell r="A68">
            <v>1668</v>
          </cell>
          <cell r="B68" t="str">
            <v>WIP - LABOR/INSTALLATION</v>
          </cell>
          <cell r="C68">
            <v>30310</v>
          </cell>
        </row>
        <row r="69">
          <cell r="A69">
            <v>1669</v>
          </cell>
          <cell r="B69" t="str">
            <v>WIP - EQUIPMENT</v>
          </cell>
          <cell r="C69">
            <v>0</v>
          </cell>
        </row>
        <row r="70">
          <cell r="A70">
            <v>1670</v>
          </cell>
          <cell r="B70" t="str">
            <v>WIP - MATERIAL</v>
          </cell>
          <cell r="C70">
            <v>0</v>
          </cell>
        </row>
        <row r="71">
          <cell r="A71">
            <v>1671</v>
          </cell>
          <cell r="B71" t="str">
            <v>WIP - ELECTRICAL</v>
          </cell>
          <cell r="C71">
            <v>0</v>
          </cell>
        </row>
        <row r="72">
          <cell r="A72">
            <v>1672</v>
          </cell>
          <cell r="B72" t="str">
            <v>WIP - PIPING</v>
          </cell>
          <cell r="C72">
            <v>0</v>
          </cell>
        </row>
        <row r="73">
          <cell r="A73">
            <v>1673</v>
          </cell>
          <cell r="B73" t="str">
            <v>WIP - SITE WORK</v>
          </cell>
          <cell r="C73">
            <v>25700</v>
          </cell>
        </row>
        <row r="74">
          <cell r="A74">
            <v>1674</v>
          </cell>
          <cell r="B74" t="str">
            <v>WIP - BUILDING ADDITION</v>
          </cell>
          <cell r="C74">
            <v>0</v>
          </cell>
        </row>
        <row r="75">
          <cell r="A75">
            <v>1677</v>
          </cell>
          <cell r="B75" t="str">
            <v>WIP - DRILLING COSTS</v>
          </cell>
          <cell r="C75">
            <v>0</v>
          </cell>
        </row>
        <row r="76">
          <cell r="A76">
            <v>1678</v>
          </cell>
          <cell r="B76" t="str">
            <v>WIP - FOUNDATION</v>
          </cell>
          <cell r="C76">
            <v>0</v>
          </cell>
        </row>
        <row r="77">
          <cell r="A77">
            <v>1687</v>
          </cell>
          <cell r="B77" t="str">
            <v>TANK/COST OF</v>
          </cell>
          <cell r="C77">
            <v>0</v>
          </cell>
        </row>
        <row r="78">
          <cell r="A78">
            <v>1692</v>
          </cell>
          <cell r="B78" t="str">
            <v>WIP - WELL HOUSE</v>
          </cell>
          <cell r="C78">
            <v>0</v>
          </cell>
        </row>
        <row r="79">
          <cell r="A79">
            <v>1697</v>
          </cell>
          <cell r="B79" t="str">
            <v>WIP - CLOSE CP TO GL LEGACY</v>
          </cell>
          <cell r="C79">
            <v>-3504.34</v>
          </cell>
        </row>
        <row r="80">
          <cell r="A80">
            <v>1698</v>
          </cell>
          <cell r="B80" t="str">
            <v>WIP - J/E CLEARING LEGACY</v>
          </cell>
          <cell r="C80">
            <v>3504.34</v>
          </cell>
        </row>
        <row r="81">
          <cell r="A81">
            <v>1699</v>
          </cell>
          <cell r="B81" t="str">
            <v>WIP - TRANSFER TO FIXED</v>
          </cell>
          <cell r="C81">
            <v>-60355.13</v>
          </cell>
        </row>
        <row r="82">
          <cell r="A82">
            <v>1705</v>
          </cell>
          <cell r="B82" t="str">
            <v>WIP - CAPITALIZED TIME</v>
          </cell>
          <cell r="C82">
            <v>0</v>
          </cell>
        </row>
        <row r="83">
          <cell r="A83">
            <v>1706</v>
          </cell>
          <cell r="B83" t="str">
            <v>WIP - INTEREST DURING CONSTR</v>
          </cell>
          <cell r="C83">
            <v>0</v>
          </cell>
        </row>
        <row r="84">
          <cell r="A84">
            <v>1707</v>
          </cell>
          <cell r="B84" t="str">
            <v>WIP - ENGINEERING</v>
          </cell>
          <cell r="C84">
            <v>0</v>
          </cell>
        </row>
        <row r="85">
          <cell r="A85">
            <v>1708</v>
          </cell>
          <cell r="B85" t="str">
            <v>WIP - LABOR/INSTALLATION</v>
          </cell>
          <cell r="C85">
            <v>0</v>
          </cell>
        </row>
        <row r="86">
          <cell r="A86">
            <v>1709</v>
          </cell>
          <cell r="B86" t="str">
            <v>WIP - EQUIPMENT</v>
          </cell>
          <cell r="C86">
            <v>0</v>
          </cell>
        </row>
        <row r="87">
          <cell r="A87">
            <v>1710</v>
          </cell>
          <cell r="B87" t="str">
            <v>WIP - MATERIAL</v>
          </cell>
          <cell r="C87">
            <v>0</v>
          </cell>
        </row>
        <row r="88">
          <cell r="A88">
            <v>1715</v>
          </cell>
          <cell r="B88" t="str">
            <v>BUILDING/BLOWER MODS</v>
          </cell>
          <cell r="C88">
            <v>0</v>
          </cell>
        </row>
        <row r="89">
          <cell r="A89">
            <v>1722</v>
          </cell>
          <cell r="B89" t="str">
            <v>WIP - MODIFICATION/LIFT STN</v>
          </cell>
          <cell r="C89">
            <v>0</v>
          </cell>
        </row>
        <row r="90">
          <cell r="A90">
            <v>1726</v>
          </cell>
          <cell r="B90" t="str">
            <v>WIP - PUMPS/EQUIPMENT</v>
          </cell>
          <cell r="C90">
            <v>0</v>
          </cell>
        </row>
        <row r="91">
          <cell r="A91">
            <v>1729</v>
          </cell>
          <cell r="B91" t="str">
            <v>WIP - SLUDGE/DISPOSAL</v>
          </cell>
          <cell r="C91">
            <v>0</v>
          </cell>
        </row>
        <row r="92">
          <cell r="A92">
            <v>1739</v>
          </cell>
          <cell r="B92" t="str">
            <v>TRANSFER TO FIXED ASSE</v>
          </cell>
          <cell r="C92">
            <v>0</v>
          </cell>
        </row>
        <row r="93">
          <cell r="A93">
            <v>1745</v>
          </cell>
          <cell r="B93" t="str">
            <v>WIP-CAP TIME OFFICE RENO</v>
          </cell>
          <cell r="C93">
            <v>4811.93</v>
          </cell>
        </row>
        <row r="94">
          <cell r="A94">
            <v>1746</v>
          </cell>
          <cell r="B94" t="str">
            <v>WIP - INTEREST DURING CO</v>
          </cell>
          <cell r="C94">
            <v>0</v>
          </cell>
        </row>
        <row r="95">
          <cell r="A95">
            <v>1747</v>
          </cell>
          <cell r="B95" t="str">
            <v>WIP - LABOR/INSTALLATION</v>
          </cell>
          <cell r="C95">
            <v>0</v>
          </cell>
        </row>
        <row r="96">
          <cell r="A96">
            <v>1748</v>
          </cell>
          <cell r="B96" t="str">
            <v>WIP - EQUIPMENT</v>
          </cell>
          <cell r="C96">
            <v>0</v>
          </cell>
        </row>
        <row r="97">
          <cell r="A97">
            <v>1749</v>
          </cell>
          <cell r="B97" t="str">
            <v>WIP - MATERIAL</v>
          </cell>
          <cell r="C97">
            <v>0</v>
          </cell>
        </row>
        <row r="98">
          <cell r="A98">
            <v>1751</v>
          </cell>
          <cell r="B98" t="str">
            <v>WIP - SITE WORK</v>
          </cell>
          <cell r="C98">
            <v>0</v>
          </cell>
        </row>
        <row r="99">
          <cell r="A99">
            <v>1756</v>
          </cell>
          <cell r="B99" t="str">
            <v>WIP - HEATING/AIR CONDIT</v>
          </cell>
          <cell r="C99">
            <v>0</v>
          </cell>
        </row>
        <row r="100">
          <cell r="A100">
            <v>1769</v>
          </cell>
          <cell r="B100" t="str">
            <v>WIP - TRANSFER TO FIXED ASSETS</v>
          </cell>
          <cell r="C100">
            <v>0</v>
          </cell>
        </row>
        <row r="101">
          <cell r="A101">
            <v>1775</v>
          </cell>
          <cell r="B101" t="str">
            <v>CAPITALIZED TIME</v>
          </cell>
          <cell r="C101">
            <v>0</v>
          </cell>
        </row>
        <row r="102">
          <cell r="A102">
            <v>1776</v>
          </cell>
          <cell r="B102" t="str">
            <v>WIP - INTEREST DURING CO</v>
          </cell>
          <cell r="C102">
            <v>0</v>
          </cell>
        </row>
        <row r="103">
          <cell r="A103">
            <v>1782</v>
          </cell>
          <cell r="B103" t="str">
            <v>WIP - CONTRACTOR/LABOR</v>
          </cell>
          <cell r="C103">
            <v>0</v>
          </cell>
        </row>
        <row r="104">
          <cell r="A104">
            <v>1785</v>
          </cell>
          <cell r="B104" t="str">
            <v>WIP - PUMP &amp; HAUL SLUDGE</v>
          </cell>
          <cell r="C104">
            <v>0</v>
          </cell>
        </row>
        <row r="105">
          <cell r="A105">
            <v>1787</v>
          </cell>
          <cell r="B105" t="str">
            <v>WIP - REPAIR</v>
          </cell>
          <cell r="C105">
            <v>0</v>
          </cell>
        </row>
        <row r="106">
          <cell r="A106">
            <v>1799</v>
          </cell>
          <cell r="B106" t="str">
            <v>WIP - TRANSFER TO FIXED</v>
          </cell>
          <cell r="C106">
            <v>0</v>
          </cell>
        </row>
        <row r="107">
          <cell r="A107">
            <v>1805</v>
          </cell>
          <cell r="B107" t="str">
            <v>PLT HELD FUTURE USE-WTR</v>
          </cell>
          <cell r="C107">
            <v>40534.410000000003</v>
          </cell>
        </row>
        <row r="108">
          <cell r="C108">
            <v>0</v>
          </cell>
        </row>
        <row r="109">
          <cell r="A109" t="str">
            <v>TOTAL</v>
          </cell>
          <cell r="B109" t="str">
            <v>WORK IN PROGRESS</v>
          </cell>
          <cell r="C109">
            <v>45346.34</v>
          </cell>
        </row>
        <row r="111">
          <cell r="A111">
            <v>1835</v>
          </cell>
          <cell r="B111" t="str">
            <v>ACC DEPR-ORGANIZATION</v>
          </cell>
          <cell r="C111">
            <v>-4544.3</v>
          </cell>
        </row>
        <row r="112">
          <cell r="A112">
            <v>1840</v>
          </cell>
          <cell r="B112" t="str">
            <v>ACC DEPR-FRANCHISES</v>
          </cell>
          <cell r="C112">
            <v>0</v>
          </cell>
        </row>
        <row r="113">
          <cell r="A113">
            <v>1845</v>
          </cell>
          <cell r="B113" t="str">
            <v>ACC DEPR-STRUCT&amp;IMPRV SRC SPLY</v>
          </cell>
          <cell r="C113">
            <v>-6674.85</v>
          </cell>
        </row>
        <row r="114">
          <cell r="A114">
            <v>1850</v>
          </cell>
          <cell r="B114" t="str">
            <v>ACC DEPR-STRUCT&amp;IMPRV WTP</v>
          </cell>
          <cell r="C114">
            <v>-664.92</v>
          </cell>
        </row>
        <row r="115">
          <cell r="A115">
            <v>1860</v>
          </cell>
          <cell r="B115" t="str">
            <v>ACC DEPR-STRUCT&amp;IMPRV GEN</v>
          </cell>
          <cell r="C115">
            <v>-35.31</v>
          </cell>
        </row>
        <row r="116">
          <cell r="A116">
            <v>1865</v>
          </cell>
          <cell r="B116" t="str">
            <v>ACC DEPR-COLLECTING RESERVOIRS</v>
          </cell>
          <cell r="C116">
            <v>-4.7</v>
          </cell>
        </row>
        <row r="117">
          <cell r="A117">
            <v>1875</v>
          </cell>
          <cell r="B117" t="str">
            <v>ACC DEPR-WELLS &amp; SPRINGS</v>
          </cell>
          <cell r="C117">
            <v>-50016.9</v>
          </cell>
        </row>
        <row r="118">
          <cell r="A118">
            <v>1885</v>
          </cell>
          <cell r="B118" t="str">
            <v>ACC DEPR-SUPPLY MAINS</v>
          </cell>
          <cell r="C118">
            <v>-101.28</v>
          </cell>
        </row>
        <row r="119">
          <cell r="A119">
            <v>1895</v>
          </cell>
          <cell r="B119" t="str">
            <v>ACC DEPR-ELECT PUMP EQUIP SRC PUMP</v>
          </cell>
          <cell r="C119">
            <v>0</v>
          </cell>
        </row>
        <row r="120">
          <cell r="A120">
            <v>1900</v>
          </cell>
          <cell r="B120" t="str">
            <v>ACC DEPR-ELECT PUMP EQUIP WTP</v>
          </cell>
          <cell r="C120">
            <v>-25762.41</v>
          </cell>
        </row>
        <row r="121">
          <cell r="A121">
            <v>1905</v>
          </cell>
          <cell r="B121" t="str">
            <v>ACC DEPR-ELECT PUMP EQUIP TRAN</v>
          </cell>
          <cell r="C121">
            <v>-1.48</v>
          </cell>
        </row>
        <row r="122">
          <cell r="A122">
            <v>1910</v>
          </cell>
          <cell r="B122" t="str">
            <v>ACC DEPR-WATER TREATMENT EQPT</v>
          </cell>
          <cell r="C122">
            <v>-3010.24</v>
          </cell>
        </row>
        <row r="123">
          <cell r="A123">
            <v>1915</v>
          </cell>
          <cell r="B123" t="str">
            <v>ACC DEPR-DIST RESV &amp; STANDPIPE</v>
          </cell>
          <cell r="C123">
            <v>-37384.01</v>
          </cell>
        </row>
        <row r="124">
          <cell r="A124">
            <v>1920</v>
          </cell>
          <cell r="B124" t="str">
            <v>ACC DEPR-TRANS &amp; DISTR MAINS</v>
          </cell>
          <cell r="C124">
            <v>-342175.59</v>
          </cell>
        </row>
        <row r="125">
          <cell r="A125">
            <v>1925</v>
          </cell>
          <cell r="B125" t="str">
            <v>ACC DEPR-SERVICE LINES</v>
          </cell>
          <cell r="C125">
            <v>-119620.7</v>
          </cell>
        </row>
        <row r="126">
          <cell r="A126">
            <v>1930</v>
          </cell>
          <cell r="B126" t="str">
            <v>ACC DEPR-METERS</v>
          </cell>
          <cell r="C126">
            <v>-10845.14</v>
          </cell>
        </row>
        <row r="127">
          <cell r="A127">
            <v>1935</v>
          </cell>
          <cell r="B127" t="str">
            <v>ACC DEPR-METER INSTALLS</v>
          </cell>
          <cell r="C127">
            <v>-5588.81</v>
          </cell>
        </row>
        <row r="128">
          <cell r="A128">
            <v>1940</v>
          </cell>
          <cell r="B128" t="str">
            <v>ACC DEPR-HYDRANTS</v>
          </cell>
          <cell r="C128">
            <v>-19255.16</v>
          </cell>
        </row>
        <row r="129">
          <cell r="A129">
            <v>1970</v>
          </cell>
          <cell r="B129" t="str">
            <v>ACC DEPR-OFFICE STRUCTURE</v>
          </cell>
          <cell r="C129">
            <v>-20296.59</v>
          </cell>
        </row>
        <row r="130">
          <cell r="A130">
            <v>1975</v>
          </cell>
          <cell r="B130" t="str">
            <v>ACC DEPR-OFFICE FURN/EQPT</v>
          </cell>
          <cell r="C130">
            <v>-10234.790000000001</v>
          </cell>
        </row>
        <row r="131">
          <cell r="A131">
            <v>1985</v>
          </cell>
          <cell r="B131" t="str">
            <v>ACC DEPR-TOOL SHOP &amp; MISC EQPT</v>
          </cell>
          <cell r="C131">
            <v>-5041.96</v>
          </cell>
        </row>
        <row r="132">
          <cell r="A132">
            <v>1990</v>
          </cell>
          <cell r="B132" t="str">
            <v>ACC DEPR-LABORATORY EQUIPMENT</v>
          </cell>
          <cell r="C132">
            <v>-221.29</v>
          </cell>
        </row>
        <row r="133">
          <cell r="A133">
            <v>2000</v>
          </cell>
          <cell r="B133" t="str">
            <v>ACC DEPR-COMMUNICATION EQPT</v>
          </cell>
          <cell r="C133">
            <v>-4296.37</v>
          </cell>
        </row>
        <row r="134">
          <cell r="A134">
            <v>2030</v>
          </cell>
          <cell r="B134" t="str">
            <v>ACC DEPR-ORGANIZATION</v>
          </cell>
          <cell r="C134">
            <v>0</v>
          </cell>
        </row>
        <row r="135">
          <cell r="A135">
            <v>2055</v>
          </cell>
          <cell r="B135" t="str">
            <v>ACC DEPR-STRUCT/IMPRV PUMP PLT LS</v>
          </cell>
          <cell r="C135">
            <v>0</v>
          </cell>
        </row>
        <row r="136">
          <cell r="A136">
            <v>2075</v>
          </cell>
          <cell r="B136" t="str">
            <v>ACC DEPR-STRUCT/IMPRV GEN PLT</v>
          </cell>
          <cell r="C136">
            <v>0</v>
          </cell>
        </row>
        <row r="137">
          <cell r="A137">
            <v>2105</v>
          </cell>
          <cell r="B137" t="str">
            <v>ACC DEPR-SEWER FORCE MAIN/SRVC LINES</v>
          </cell>
          <cell r="C137">
            <v>0</v>
          </cell>
        </row>
        <row r="138">
          <cell r="A138">
            <v>2110</v>
          </cell>
          <cell r="B138" t="str">
            <v>ACC DEPR-SEWER GRVTY MAIN/MAN</v>
          </cell>
          <cell r="C138">
            <v>0</v>
          </cell>
        </row>
        <row r="139">
          <cell r="A139">
            <v>2125</v>
          </cell>
          <cell r="B139" t="str">
            <v>ACC DEPR-FLOW MEASURE DEV</v>
          </cell>
          <cell r="C139">
            <v>0</v>
          </cell>
        </row>
        <row r="140">
          <cell r="A140">
            <v>2160</v>
          </cell>
          <cell r="B140" t="str">
            <v>ACC DEPR-TREAT/DISP EQP TRT PLT</v>
          </cell>
          <cell r="C140">
            <v>0</v>
          </cell>
        </row>
        <row r="141">
          <cell r="A141">
            <v>2170</v>
          </cell>
          <cell r="B141" t="str">
            <v>ACC DEPR-PLANT SEWERS TRT</v>
          </cell>
          <cell r="C141">
            <v>0</v>
          </cell>
        </row>
        <row r="142">
          <cell r="A142">
            <v>2175</v>
          </cell>
          <cell r="B142" t="str">
            <v>ACC DEPR-PLANT SEWERS REC</v>
          </cell>
          <cell r="C142">
            <v>0</v>
          </cell>
        </row>
        <row r="143">
          <cell r="A143">
            <v>2190</v>
          </cell>
          <cell r="B143" t="str">
            <v>ACC DEPR-OTHER PLT COLLEC</v>
          </cell>
          <cell r="C143">
            <v>0</v>
          </cell>
        </row>
        <row r="144">
          <cell r="A144">
            <v>2195</v>
          </cell>
          <cell r="B144" t="str">
            <v>ACC DEPR-OTHER PLT PUMP</v>
          </cell>
          <cell r="C144">
            <v>0</v>
          </cell>
        </row>
        <row r="145">
          <cell r="A145">
            <v>2220</v>
          </cell>
          <cell r="B145" t="str">
            <v>ACC DEPR-OFFICE FURN/EQPT</v>
          </cell>
          <cell r="C145">
            <v>0</v>
          </cell>
        </row>
        <row r="146">
          <cell r="A146">
            <v>2230</v>
          </cell>
          <cell r="B146" t="str">
            <v>ACC DEPR-TOOL SHOP &amp; MISC EQPT</v>
          </cell>
          <cell r="C146">
            <v>0</v>
          </cell>
        </row>
        <row r="147">
          <cell r="A147">
            <v>2240</v>
          </cell>
          <cell r="B147" t="str">
            <v>ACC DEPR-POWER OPERATED E</v>
          </cell>
          <cell r="C147">
            <v>0</v>
          </cell>
        </row>
        <row r="148">
          <cell r="A148">
            <v>2255</v>
          </cell>
          <cell r="B148" t="str">
            <v>ACC DEPR-OTHER TANG PLT S</v>
          </cell>
          <cell r="C148">
            <v>0</v>
          </cell>
        </row>
        <row r="149">
          <cell r="A149">
            <v>2285</v>
          </cell>
          <cell r="B149" t="str">
            <v>ACC DEPR-REUSE TRANS/DIST</v>
          </cell>
          <cell r="C149">
            <v>0</v>
          </cell>
        </row>
        <row r="150">
          <cell r="A150">
            <v>2300</v>
          </cell>
          <cell r="B150" t="str">
            <v>ACC DEPR-TRANSPORTATION WTR</v>
          </cell>
          <cell r="C150">
            <v>-81204.320000000007</v>
          </cell>
        </row>
        <row r="151">
          <cell r="A151">
            <v>2320</v>
          </cell>
          <cell r="B151" t="str">
            <v>ACC DEPR-MAINFRAME COMP WTR</v>
          </cell>
          <cell r="C151">
            <v>-5076.3500000000004</v>
          </cell>
        </row>
        <row r="152">
          <cell r="A152">
            <v>2325</v>
          </cell>
          <cell r="B152" t="str">
            <v>ACC DEPR-MINI COMP WTR</v>
          </cell>
          <cell r="C152">
            <v>-20278.46</v>
          </cell>
        </row>
        <row r="153">
          <cell r="A153">
            <v>2330</v>
          </cell>
          <cell r="B153" t="str">
            <v>COMP SYS AMORTIZATION WTR</v>
          </cell>
          <cell r="C153">
            <v>-29054.48</v>
          </cell>
        </row>
        <row r="154">
          <cell r="A154">
            <v>2335</v>
          </cell>
          <cell r="B154" t="str">
            <v>MICRO SYS AMORTIZATION WTR</v>
          </cell>
          <cell r="C154">
            <v>-4083.46</v>
          </cell>
        </row>
        <row r="155">
          <cell r="C155">
            <v>0</v>
          </cell>
        </row>
        <row r="156">
          <cell r="A156" t="str">
            <v>TOTAL</v>
          </cell>
          <cell r="B156" t="str">
            <v>ACCUMULATED DEPRECIATION</v>
          </cell>
          <cell r="C156">
            <v>-805473.87</v>
          </cell>
        </row>
        <row r="158">
          <cell r="A158">
            <v>2400</v>
          </cell>
          <cell r="B158" t="str">
            <v>UTILITY PAA WTR PLANT AMORT</v>
          </cell>
          <cell r="C158">
            <v>0</v>
          </cell>
        </row>
        <row r="159">
          <cell r="A159">
            <v>2410</v>
          </cell>
          <cell r="B159" t="str">
            <v>UTILITY PAA SWR PLANT AMORT</v>
          </cell>
          <cell r="C159">
            <v>0</v>
          </cell>
        </row>
        <row r="160">
          <cell r="A160">
            <v>2420</v>
          </cell>
          <cell r="B160" t="str">
            <v>ACC AMORT UTIL PAA-WATER</v>
          </cell>
          <cell r="C160">
            <v>0</v>
          </cell>
        </row>
        <row r="161">
          <cell r="A161">
            <v>2425</v>
          </cell>
          <cell r="B161" t="str">
            <v>ACC AMORT UTIL PAA-SEWER</v>
          </cell>
          <cell r="C161">
            <v>0</v>
          </cell>
        </row>
        <row r="162">
          <cell r="C162">
            <v>0</v>
          </cell>
        </row>
        <row r="163">
          <cell r="A163" t="str">
            <v>TOTAL</v>
          </cell>
          <cell r="B163" t="str">
            <v>NET PURCHASED ACQUISITION ADJUSTMENT</v>
          </cell>
          <cell r="C163">
            <v>0</v>
          </cell>
        </row>
        <row r="165">
          <cell r="A165">
            <v>2640</v>
          </cell>
          <cell r="B165" t="str">
            <v>CASH-CHASE-WSC DISBURSEMENT</v>
          </cell>
          <cell r="C165">
            <v>0</v>
          </cell>
        </row>
        <row r="166">
          <cell r="A166">
            <v>2650</v>
          </cell>
          <cell r="B166" t="str">
            <v>CASH-WSC PETTY CASH-CHASE</v>
          </cell>
          <cell r="C166">
            <v>0</v>
          </cell>
        </row>
        <row r="167">
          <cell r="A167">
            <v>2665</v>
          </cell>
          <cell r="B167" t="str">
            <v>CASH UNAPPLIED</v>
          </cell>
          <cell r="C167">
            <v>-0.72</v>
          </cell>
        </row>
        <row r="168">
          <cell r="C168">
            <v>0</v>
          </cell>
        </row>
        <row r="169">
          <cell r="A169" t="str">
            <v>TOTAL</v>
          </cell>
          <cell r="B169" t="str">
            <v>CASH</v>
          </cell>
          <cell r="C169">
            <v>-0.72</v>
          </cell>
        </row>
        <row r="171">
          <cell r="A171">
            <v>2675</v>
          </cell>
          <cell r="B171" t="str">
            <v>A/R-CUSTOMER TRADE CC&amp;B</v>
          </cell>
          <cell r="C171">
            <v>57579.31</v>
          </cell>
        </row>
        <row r="172">
          <cell r="A172">
            <v>2680</v>
          </cell>
          <cell r="B172" t="str">
            <v>A/R-CUSTOMER ACCRUAL</v>
          </cell>
          <cell r="C172">
            <v>53239.85</v>
          </cell>
        </row>
        <row r="173">
          <cell r="A173">
            <v>2685</v>
          </cell>
          <cell r="B173" t="str">
            <v>A/R-CUSTOMER REFUNDS</v>
          </cell>
          <cell r="C173">
            <v>-161.07</v>
          </cell>
        </row>
        <row r="174">
          <cell r="A174">
            <v>2690</v>
          </cell>
          <cell r="B174" t="str">
            <v>ACCUM PROV UNCOLLECT ACCTS</v>
          </cell>
          <cell r="C174">
            <v>-30935.02</v>
          </cell>
        </row>
        <row r="175">
          <cell r="A175">
            <v>2700</v>
          </cell>
          <cell r="B175" t="str">
            <v>A/R-OTHER</v>
          </cell>
          <cell r="C175">
            <v>0</v>
          </cell>
        </row>
        <row r="176">
          <cell r="A176">
            <v>2710</v>
          </cell>
          <cell r="B176" t="str">
            <v>A/R ASSOC COS</v>
          </cell>
          <cell r="C176">
            <v>-491655.67</v>
          </cell>
        </row>
        <row r="177">
          <cell r="A177">
            <v>2755</v>
          </cell>
          <cell r="B177" t="str">
            <v>INVENTORY</v>
          </cell>
          <cell r="C177">
            <v>3037.98</v>
          </cell>
        </row>
        <row r="178">
          <cell r="C178">
            <v>0</v>
          </cell>
        </row>
        <row r="179">
          <cell r="A179" t="str">
            <v>TOTAL</v>
          </cell>
          <cell r="B179" t="str">
            <v>NET ACCOUNTS RECEIVABLE</v>
          </cell>
          <cell r="C179">
            <v>-408894.62</v>
          </cell>
        </row>
        <row r="181">
          <cell r="A181">
            <v>2775</v>
          </cell>
          <cell r="B181" t="str">
            <v>SPECIAL DEPOSITS</v>
          </cell>
          <cell r="C181">
            <v>0</v>
          </cell>
        </row>
        <row r="182">
          <cell r="C182">
            <v>0</v>
          </cell>
        </row>
        <row r="183">
          <cell r="A183" t="str">
            <v>TOTAL</v>
          </cell>
          <cell r="B183" t="str">
            <v>SPECIAL DEPOSITS</v>
          </cell>
          <cell r="C183">
            <v>0</v>
          </cell>
        </row>
        <row r="185">
          <cell r="A185">
            <v>2785</v>
          </cell>
          <cell r="B185" t="str">
            <v>PREPAYMENTS</v>
          </cell>
          <cell r="C185">
            <v>0</v>
          </cell>
        </row>
        <row r="186">
          <cell r="A186">
            <v>2790</v>
          </cell>
          <cell r="B186" t="str">
            <v xml:space="preserve"> PREPAID INSURANCE</v>
          </cell>
          <cell r="C186">
            <v>0</v>
          </cell>
        </row>
        <row r="187">
          <cell r="A187">
            <v>2795</v>
          </cell>
          <cell r="B187" t="str">
            <v>PREPAID REIMBURSEMENTS</v>
          </cell>
          <cell r="C187">
            <v>0</v>
          </cell>
        </row>
        <row r="188">
          <cell r="A188">
            <v>2845</v>
          </cell>
          <cell r="B188" t="str">
            <v xml:space="preserve"> CASH VALUE OF LIFE INS</v>
          </cell>
          <cell r="C188">
            <v>0</v>
          </cell>
        </row>
        <row r="189">
          <cell r="A189">
            <v>2855</v>
          </cell>
          <cell r="B189" t="str">
            <v>PRELIMINARY SURVEY</v>
          </cell>
          <cell r="C189">
            <v>0</v>
          </cell>
        </row>
        <row r="190">
          <cell r="A190">
            <v>2865</v>
          </cell>
          <cell r="B190" t="str">
            <v>PAYROLL CLEARING</v>
          </cell>
          <cell r="C190">
            <v>0</v>
          </cell>
        </row>
        <row r="191">
          <cell r="A191">
            <v>2870</v>
          </cell>
          <cell r="B191" t="str">
            <v>FLEX SERV</v>
          </cell>
          <cell r="C191">
            <v>0</v>
          </cell>
        </row>
        <row r="192">
          <cell r="A192">
            <v>2856</v>
          </cell>
          <cell r="B192" t="str">
            <v>PRELIMINARY SURVEY</v>
          </cell>
          <cell r="C192">
            <v>0</v>
          </cell>
        </row>
        <row r="193">
          <cell r="A193">
            <v>2875</v>
          </cell>
          <cell r="B193" t="str">
            <v>401K CLEARING</v>
          </cell>
          <cell r="C193">
            <v>0</v>
          </cell>
        </row>
        <row r="194">
          <cell r="C194">
            <v>0</v>
          </cell>
        </row>
        <row r="195">
          <cell r="A195" t="str">
            <v>TOTAL</v>
          </cell>
          <cell r="B195" t="str">
            <v>PREPAID EXPENSES</v>
          </cell>
          <cell r="C195">
            <v>0</v>
          </cell>
        </row>
        <row r="197">
          <cell r="A197" t="str">
            <v>2905</v>
          </cell>
          <cell r="B197" t="str">
            <v>RATE CASE IN PROGRESS</v>
          </cell>
          <cell r="C197">
            <v>0</v>
          </cell>
        </row>
        <row r="198">
          <cell r="A198">
            <v>2907</v>
          </cell>
          <cell r="B198" t="str">
            <v>CAPITALIZED TIME</v>
          </cell>
          <cell r="C198">
            <v>0</v>
          </cell>
        </row>
        <row r="199">
          <cell r="A199">
            <v>2915</v>
          </cell>
          <cell r="B199" t="str">
            <v>REG EXP BEING AMORT</v>
          </cell>
          <cell r="C199">
            <v>7131.76</v>
          </cell>
        </row>
        <row r="200">
          <cell r="A200">
            <v>2920</v>
          </cell>
          <cell r="B200" t="str">
            <v>RATE CASE ACCUM AMORT</v>
          </cell>
          <cell r="C200">
            <v>-7131.76</v>
          </cell>
        </row>
        <row r="201">
          <cell r="A201">
            <v>2930</v>
          </cell>
          <cell r="B201" t="str">
            <v>MISC REG ACCUM AMORT</v>
          </cell>
          <cell r="C201">
            <v>-14836.6</v>
          </cell>
        </row>
        <row r="202">
          <cell r="C202">
            <v>0</v>
          </cell>
        </row>
        <row r="203">
          <cell r="A203" t="str">
            <v>TOTAL</v>
          </cell>
          <cell r="B203" t="str">
            <v>DEFERRED RATE CASE EXPENSE</v>
          </cell>
          <cell r="C203">
            <v>-14836.6</v>
          </cell>
        </row>
        <row r="205">
          <cell r="A205">
            <v>2960</v>
          </cell>
          <cell r="B205" t="str">
            <v>DEF CHGS-TANK MAINT&amp;REP WTR</v>
          </cell>
          <cell r="C205">
            <v>35737.199999999997</v>
          </cell>
        </row>
        <row r="206">
          <cell r="A206">
            <v>2965</v>
          </cell>
          <cell r="B206" t="str">
            <v>DEF CHGS-RELOCATION EXPENSES</v>
          </cell>
          <cell r="C206">
            <v>1256.9000000000001</v>
          </cell>
        </row>
        <row r="207">
          <cell r="A207">
            <v>2980</v>
          </cell>
          <cell r="B207" t="str">
            <v>DEF CHGS-EMP FEES</v>
          </cell>
          <cell r="C207">
            <v>1043.03</v>
          </cell>
        </row>
        <row r="208">
          <cell r="A208">
            <v>3005</v>
          </cell>
          <cell r="B208" t="str">
            <v>DEF CHGS-VOC TESTING</v>
          </cell>
          <cell r="C208">
            <v>1846.3</v>
          </cell>
        </row>
        <row r="209">
          <cell r="A209">
            <v>3040</v>
          </cell>
          <cell r="B209" t="str">
            <v>DEF CHGS-TANK MAINT&amp;REP SWR</v>
          </cell>
          <cell r="C209">
            <v>0</v>
          </cell>
        </row>
        <row r="210">
          <cell r="A210">
            <v>3110</v>
          </cell>
          <cell r="B210" t="str">
            <v>AMORT - TANK MAINT&amp;REP WTR</v>
          </cell>
          <cell r="C210">
            <v>-7754.48</v>
          </cell>
        </row>
        <row r="211">
          <cell r="A211">
            <v>3120</v>
          </cell>
          <cell r="B211" t="str">
            <v>AMORT - RELOCATION EXP</v>
          </cell>
          <cell r="C211">
            <v>-1166.4000000000001</v>
          </cell>
        </row>
        <row r="212">
          <cell r="A212">
            <v>3135</v>
          </cell>
          <cell r="B212" t="str">
            <v>AMORT - EMPLOYEE FEES</v>
          </cell>
          <cell r="C212">
            <v>-813.91</v>
          </cell>
        </row>
        <row r="213">
          <cell r="A213">
            <v>3160</v>
          </cell>
          <cell r="B213" t="str">
            <v>AMORT - VOC TESTING</v>
          </cell>
          <cell r="C213">
            <v>-1602.86</v>
          </cell>
        </row>
        <row r="214">
          <cell r="A214">
            <v>3195</v>
          </cell>
          <cell r="B214" t="str">
            <v>AMORT - TANK MAINT&amp;REP SWR</v>
          </cell>
          <cell r="C214">
            <v>0</v>
          </cell>
        </row>
        <row r="215">
          <cell r="C215">
            <v>0</v>
          </cell>
        </row>
        <row r="216">
          <cell r="A216" t="str">
            <v>TOTAL</v>
          </cell>
          <cell r="B216" t="str">
            <v>OTHER DEFERRED CHARGES</v>
          </cell>
          <cell r="C216">
            <v>28545.78</v>
          </cell>
        </row>
        <row r="219">
          <cell r="A219" t="str">
            <v>TOTAL</v>
          </cell>
          <cell r="B219" t="str">
            <v>ASSETS</v>
          </cell>
          <cell r="C219">
            <v>1692017.68</v>
          </cell>
        </row>
        <row r="221">
          <cell r="A221">
            <v>3225</v>
          </cell>
          <cell r="B221" t="str">
            <v>ADV-IN-AID OF CONST-WATER</v>
          </cell>
          <cell r="C221">
            <v>-450000</v>
          </cell>
        </row>
        <row r="222">
          <cell r="A222">
            <v>3340</v>
          </cell>
          <cell r="B222" t="str">
            <v>CIAC-TRANS &amp; DISTR MAINS</v>
          </cell>
          <cell r="C222">
            <v>0</v>
          </cell>
        </row>
        <row r="223">
          <cell r="A223">
            <v>3345</v>
          </cell>
          <cell r="B223" t="str">
            <v>CIAC-SERVICE LINES</v>
          </cell>
          <cell r="C223">
            <v>0</v>
          </cell>
        </row>
        <row r="224">
          <cell r="A224">
            <v>3360</v>
          </cell>
          <cell r="B224" t="str">
            <v>CIAC-HYDRANTS</v>
          </cell>
          <cell r="C224">
            <v>0</v>
          </cell>
        </row>
        <row r="225">
          <cell r="A225">
            <v>3430</v>
          </cell>
          <cell r="B225" t="str">
            <v>CIAC-OTHER TANGIBLE PLT WATER</v>
          </cell>
          <cell r="C225">
            <v>-658521.63</v>
          </cell>
        </row>
        <row r="226">
          <cell r="A226">
            <v>3435</v>
          </cell>
          <cell r="B226" t="str">
            <v>CIAC-WATER-TAP</v>
          </cell>
          <cell r="C226">
            <v>-88800</v>
          </cell>
        </row>
        <row r="227">
          <cell r="A227">
            <v>3445</v>
          </cell>
          <cell r="B227" t="str">
            <v>CIAC-WTR RES CAP FEE</v>
          </cell>
          <cell r="C227">
            <v>0</v>
          </cell>
        </row>
        <row r="228">
          <cell r="A228">
            <v>3450</v>
          </cell>
          <cell r="B228" t="str">
            <v>CIAC-WTR PLT MOD FEE</v>
          </cell>
          <cell r="C228">
            <v>0</v>
          </cell>
        </row>
        <row r="229">
          <cell r="A229">
            <v>3455</v>
          </cell>
          <cell r="B229" t="str">
            <v>CIAC-WTR PLT MTR FEE</v>
          </cell>
          <cell r="C229">
            <v>0</v>
          </cell>
        </row>
        <row r="230">
          <cell r="A230">
            <v>3520</v>
          </cell>
          <cell r="B230" t="str">
            <v>CIAC-STRUCT/IMPRV GEN PLT</v>
          </cell>
          <cell r="C230">
            <v>0</v>
          </cell>
        </row>
        <row r="231">
          <cell r="A231">
            <v>3705</v>
          </cell>
          <cell r="B231" t="str">
            <v>CIAC-SEWER-TAP</v>
          </cell>
          <cell r="C231">
            <v>0</v>
          </cell>
        </row>
        <row r="232">
          <cell r="A232">
            <v>3720</v>
          </cell>
          <cell r="B232" t="str">
            <v>CIAC-SWR PLT MOD FEE</v>
          </cell>
          <cell r="C232">
            <v>0</v>
          </cell>
        </row>
        <row r="233">
          <cell r="A233">
            <v>3800</v>
          </cell>
          <cell r="B233" t="str">
            <v>ACC AMORT ORGANIZATION</v>
          </cell>
          <cell r="C233">
            <v>-220</v>
          </cell>
        </row>
        <row r="234">
          <cell r="A234">
            <v>3885</v>
          </cell>
          <cell r="B234" t="str">
            <v>ACC AMORT TRANS &amp; DISTR M</v>
          </cell>
          <cell r="C234">
            <v>0</v>
          </cell>
        </row>
        <row r="235">
          <cell r="A235">
            <v>3890</v>
          </cell>
          <cell r="B235" t="str">
            <v>ACC AMORT SERVICE LINES</v>
          </cell>
          <cell r="C235">
            <v>0</v>
          </cell>
        </row>
        <row r="236">
          <cell r="A236">
            <v>3905</v>
          </cell>
          <cell r="B236" t="str">
            <v>ACC AMORT HYDRANTS</v>
          </cell>
          <cell r="C236">
            <v>0</v>
          </cell>
        </row>
        <row r="237">
          <cell r="A237">
            <v>3975</v>
          </cell>
          <cell r="B237" t="str">
            <v>ACC AMORT OTHER TANG PLT WATER</v>
          </cell>
          <cell r="C237">
            <v>178636.34</v>
          </cell>
        </row>
        <row r="238">
          <cell r="A238">
            <v>3980</v>
          </cell>
          <cell r="B238" t="str">
            <v>ACC AMORT WATER-CIAC TAP</v>
          </cell>
          <cell r="C238">
            <v>3388.64</v>
          </cell>
        </row>
        <row r="239">
          <cell r="A239">
            <v>3995</v>
          </cell>
          <cell r="B239" t="str">
            <v>ACC AMORT WTR RES CAP FEE</v>
          </cell>
          <cell r="C239">
            <v>0</v>
          </cell>
        </row>
        <row r="240">
          <cell r="A240">
            <v>4000</v>
          </cell>
          <cell r="B240" t="str">
            <v>ACC AMORT WTR PLT MOD FEE-NC</v>
          </cell>
          <cell r="C240">
            <v>0</v>
          </cell>
        </row>
        <row r="241">
          <cell r="A241">
            <v>4005</v>
          </cell>
          <cell r="B241" t="str">
            <v>ACC AMORT WTR PLT MTR FEE-NC</v>
          </cell>
          <cell r="C241">
            <v>0</v>
          </cell>
        </row>
        <row r="242">
          <cell r="A242">
            <v>4030</v>
          </cell>
          <cell r="B242" t="str">
            <v>ACC AMORT ORGANIZATION</v>
          </cell>
          <cell r="C242">
            <v>0</v>
          </cell>
        </row>
        <row r="243">
          <cell r="A243">
            <v>4070</v>
          </cell>
          <cell r="B243" t="str">
            <v>ACC AMORTSTRUCT/IMPRV GEN PLT</v>
          </cell>
          <cell r="C243">
            <v>0</v>
          </cell>
        </row>
        <row r="244">
          <cell r="A244">
            <v>4265</v>
          </cell>
          <cell r="B244" t="str">
            <v>ACC AMORT SEWER-TAP</v>
          </cell>
          <cell r="C244">
            <v>0</v>
          </cell>
        </row>
        <row r="245">
          <cell r="A245">
            <v>4280</v>
          </cell>
          <cell r="B245" t="str">
            <v>ACC AMORT SWR PLT MOD FEE-NC</v>
          </cell>
          <cell r="C245">
            <v>0</v>
          </cell>
        </row>
        <row r="246">
          <cell r="C246">
            <v>0</v>
          </cell>
        </row>
        <row r="247">
          <cell r="A247">
            <v>3250</v>
          </cell>
          <cell r="B247" t="str">
            <v>NET CONTRIBUTION IN AID OF CONSTRUCTION</v>
          </cell>
          <cell r="C247">
            <v>-747321.63</v>
          </cell>
        </row>
        <row r="249">
          <cell r="A249">
            <v>4369</v>
          </cell>
          <cell r="B249" t="str">
            <v>DEF FED TAX - CIAC PRE 1987</v>
          </cell>
          <cell r="C249">
            <v>4644</v>
          </cell>
        </row>
        <row r="250">
          <cell r="A250">
            <v>4371</v>
          </cell>
          <cell r="B250" t="str">
            <v>DEF FED TAX - TAP FEE POST 2000</v>
          </cell>
          <cell r="C250">
            <v>26601</v>
          </cell>
        </row>
        <row r="251">
          <cell r="A251">
            <v>4375</v>
          </cell>
          <cell r="B251" t="str">
            <v>DEF FED TAX - RATE CASE</v>
          </cell>
          <cell r="C251">
            <v>4675</v>
          </cell>
        </row>
        <row r="252">
          <cell r="A252">
            <v>4377</v>
          </cell>
          <cell r="B252" t="str">
            <v>DEF FED TAX - DEF MAINT</v>
          </cell>
          <cell r="C252">
            <v>-9239</v>
          </cell>
        </row>
        <row r="253">
          <cell r="A253">
            <v>4383</v>
          </cell>
          <cell r="B253" t="str">
            <v>DEF FED TAX - ORGN EXP</v>
          </cell>
          <cell r="C253">
            <v>-176</v>
          </cell>
        </row>
        <row r="254">
          <cell r="A254">
            <v>4385</v>
          </cell>
          <cell r="B254" t="str">
            <v>DEF FED TAX - BAD DEBT</v>
          </cell>
          <cell r="C254">
            <v>8540</v>
          </cell>
        </row>
        <row r="255">
          <cell r="A255">
            <v>4387</v>
          </cell>
          <cell r="B255" t="str">
            <v>DEF FED TAX - DEPRECIATION</v>
          </cell>
          <cell r="C255">
            <v>-156607.59</v>
          </cell>
        </row>
        <row r="256">
          <cell r="C256">
            <v>0</v>
          </cell>
        </row>
        <row r="257">
          <cell r="A257" t="str">
            <v>TOTAL</v>
          </cell>
          <cell r="B257" t="str">
            <v>DEFERRED FEDERAL TAXES</v>
          </cell>
          <cell r="C257">
            <v>-121562.59</v>
          </cell>
        </row>
        <row r="259">
          <cell r="A259">
            <v>4419</v>
          </cell>
          <cell r="B259" t="str">
            <v>DEF ST TAX - CIAC PRE 1987</v>
          </cell>
          <cell r="C259">
            <v>729</v>
          </cell>
        </row>
        <row r="260">
          <cell r="A260">
            <v>4421</v>
          </cell>
          <cell r="B260" t="str">
            <v>DEF ST TAX - TAP FEE POST 2000</v>
          </cell>
          <cell r="C260">
            <v>6161</v>
          </cell>
        </row>
        <row r="261">
          <cell r="A261">
            <v>4425</v>
          </cell>
          <cell r="B261" t="str">
            <v>DEF ST TAX - RATE CASE</v>
          </cell>
          <cell r="C261">
            <v>1084</v>
          </cell>
        </row>
        <row r="262">
          <cell r="A262">
            <v>4427</v>
          </cell>
          <cell r="B262" t="str">
            <v>DEF ST TAX - DEF MAINT</v>
          </cell>
          <cell r="C262">
            <v>-2138</v>
          </cell>
        </row>
        <row r="263">
          <cell r="A263">
            <v>4433</v>
          </cell>
          <cell r="B263" t="str">
            <v>DEF ST TAX - ORGN EXP</v>
          </cell>
          <cell r="C263">
            <v>0</v>
          </cell>
        </row>
        <row r="264">
          <cell r="A264">
            <v>4435</v>
          </cell>
          <cell r="B264" t="str">
            <v>DEF ST TAX - BAD DEBT</v>
          </cell>
          <cell r="C264">
            <v>617</v>
          </cell>
        </row>
        <row r="265">
          <cell r="A265">
            <v>4437</v>
          </cell>
          <cell r="B265" t="str">
            <v>DEF ST TAX - DEPRECIATION</v>
          </cell>
          <cell r="C265">
            <v>-7000.45</v>
          </cell>
        </row>
        <row r="266">
          <cell r="A266">
            <v>4460</v>
          </cell>
          <cell r="B266" t="str">
            <v>UNAMORT INVEST TAX CREDIT</v>
          </cell>
          <cell r="C266">
            <v>-1966</v>
          </cell>
        </row>
        <row r="267">
          <cell r="C267">
            <v>0</v>
          </cell>
        </row>
        <row r="268">
          <cell r="A268" t="str">
            <v>TOTAL</v>
          </cell>
          <cell r="B268" t="str">
            <v>DEFERRED STATE TAXES</v>
          </cell>
          <cell r="C268">
            <v>-2513.4499999999998</v>
          </cell>
        </row>
        <row r="270">
          <cell r="A270">
            <v>4515</v>
          </cell>
          <cell r="B270" t="str">
            <v>A/P TRADE</v>
          </cell>
          <cell r="C270">
            <v>-1820.47</v>
          </cell>
        </row>
        <row r="271">
          <cell r="A271">
            <v>4520</v>
          </cell>
          <cell r="B271" t="str">
            <v>A/P RETIREMENT PLANS</v>
          </cell>
          <cell r="C271">
            <v>0</v>
          </cell>
        </row>
        <row r="272">
          <cell r="A272">
            <v>4525</v>
          </cell>
          <cell r="B272" t="str">
            <v>A/P TRADE - ACCRUAL</v>
          </cell>
          <cell r="C272">
            <v>-710.4</v>
          </cell>
        </row>
        <row r="273">
          <cell r="A273">
            <v>4527</v>
          </cell>
          <cell r="B273" t="str">
            <v>A/P TRADE - RECD NOT VOUCHERED</v>
          </cell>
          <cell r="C273">
            <v>477.83</v>
          </cell>
        </row>
        <row r="274">
          <cell r="A274">
            <v>4535</v>
          </cell>
          <cell r="B274" t="str">
            <v>A/P-ASSOC COMPANIES</v>
          </cell>
          <cell r="C274">
            <v>1371091.77</v>
          </cell>
        </row>
        <row r="275">
          <cell r="A275">
            <v>4545</v>
          </cell>
          <cell r="B275" t="str">
            <v>A/P MISCELLANEOUS</v>
          </cell>
          <cell r="C275">
            <v>-51.59</v>
          </cell>
        </row>
        <row r="276">
          <cell r="C276">
            <v>0</v>
          </cell>
        </row>
        <row r="277">
          <cell r="A277" t="str">
            <v>TOTAL</v>
          </cell>
          <cell r="B277" t="str">
            <v>ACCOUNTS PAYABLE</v>
          </cell>
          <cell r="C277">
            <v>1368987.14</v>
          </cell>
        </row>
        <row r="279">
          <cell r="A279">
            <v>4565</v>
          </cell>
          <cell r="B279" t="str">
            <v>ADVANCES FROM UTILITIES INC</v>
          </cell>
          <cell r="C279">
            <v>-1043240.19</v>
          </cell>
        </row>
        <row r="280">
          <cell r="A280">
            <v>4585</v>
          </cell>
          <cell r="B280" t="str">
            <v xml:space="preserve"> N/P TO ASSOC COS UI</v>
          </cell>
          <cell r="C280">
            <v>0</v>
          </cell>
        </row>
        <row r="281">
          <cell r="C281">
            <v>0</v>
          </cell>
        </row>
        <row r="282">
          <cell r="A282" t="str">
            <v>TOTAL</v>
          </cell>
          <cell r="B282" t="str">
            <v>ADVANCES FROM UTILITIES INC</v>
          </cell>
          <cell r="C282">
            <v>-1043240.19</v>
          </cell>
        </row>
        <row r="284">
          <cell r="A284">
            <v>4595</v>
          </cell>
          <cell r="B284" t="str">
            <v>CUSTOMER DEPOSITS</v>
          </cell>
          <cell r="C284">
            <v>0</v>
          </cell>
        </row>
        <row r="285">
          <cell r="C285">
            <v>0</v>
          </cell>
        </row>
        <row r="286">
          <cell r="A286" t="str">
            <v>TOTAL</v>
          </cell>
          <cell r="B286" t="str">
            <v>CUSTOMER DEPOSITS</v>
          </cell>
          <cell r="C286">
            <v>0</v>
          </cell>
        </row>
        <row r="288">
          <cell r="A288">
            <v>4612</v>
          </cell>
          <cell r="B288" t="str">
            <v>ACCRUED TAXES GENERAL</v>
          </cell>
          <cell r="C288">
            <v>0</v>
          </cell>
        </row>
        <row r="289">
          <cell r="A289">
            <v>4614</v>
          </cell>
          <cell r="B289" t="str">
            <v>ACCRUED GROSS RECEIPT TAX</v>
          </cell>
          <cell r="C289">
            <v>0</v>
          </cell>
        </row>
        <row r="290">
          <cell r="A290">
            <v>4618</v>
          </cell>
          <cell r="B290" t="str">
            <v>ACCRUED UTIL OR COMM TAX</v>
          </cell>
          <cell r="C290">
            <v>-254</v>
          </cell>
        </row>
        <row r="291">
          <cell r="A291">
            <v>4628</v>
          </cell>
          <cell r="B291" t="str">
            <v>ACCRUED REAL EST TAX</v>
          </cell>
          <cell r="C291">
            <v>-1620</v>
          </cell>
        </row>
        <row r="292">
          <cell r="A292">
            <v>4630</v>
          </cell>
          <cell r="B292" t="str">
            <v>ACCRUED PERS PROP &amp; ICT TAX</v>
          </cell>
          <cell r="C292">
            <v>0</v>
          </cell>
        </row>
        <row r="293">
          <cell r="A293">
            <v>4634</v>
          </cell>
          <cell r="B293" t="str">
            <v>ACCRUED SALES TAX</v>
          </cell>
          <cell r="C293">
            <v>0</v>
          </cell>
        </row>
        <row r="294">
          <cell r="A294">
            <v>4635</v>
          </cell>
          <cell r="B294" t="str">
            <v>ACCRUED USE TAX</v>
          </cell>
          <cell r="C294">
            <v>0</v>
          </cell>
        </row>
        <row r="295">
          <cell r="C295">
            <v>0</v>
          </cell>
        </row>
        <row r="296">
          <cell r="A296" t="str">
            <v>TOTAL</v>
          </cell>
          <cell r="B296" t="str">
            <v>ACCRUED GENERAL TAXES</v>
          </cell>
          <cell r="C296">
            <v>-1874</v>
          </cell>
        </row>
        <row r="298">
          <cell r="A298">
            <v>4661</v>
          </cell>
          <cell r="B298" t="str">
            <v>ACCRUED ST INCOME TAX</v>
          </cell>
          <cell r="C298">
            <v>0</v>
          </cell>
        </row>
        <row r="299">
          <cell r="C299">
            <v>0</v>
          </cell>
        </row>
        <row r="300">
          <cell r="A300" t="str">
            <v>TOTAL</v>
          </cell>
          <cell r="B300" t="str">
            <v>ACCRUED INCOME TAX</v>
          </cell>
          <cell r="C300">
            <v>0</v>
          </cell>
        </row>
        <row r="302">
          <cell r="A302">
            <v>4685</v>
          </cell>
          <cell r="B302" t="str">
            <v>ACCRUED CUST DEP INTEREST</v>
          </cell>
          <cell r="C302">
            <v>0.35</v>
          </cell>
        </row>
        <row r="303">
          <cell r="C303">
            <v>0</v>
          </cell>
        </row>
        <row r="304">
          <cell r="A304" t="str">
            <v>TOTAL</v>
          </cell>
          <cell r="B304" t="str">
            <v>ACCRUED INTEREST</v>
          </cell>
          <cell r="C304">
            <v>0.35</v>
          </cell>
        </row>
        <row r="306">
          <cell r="A306">
            <v>4715</v>
          </cell>
          <cell r="B306" t="str">
            <v>DEFERRED REVENUE</v>
          </cell>
          <cell r="C306">
            <v>0</v>
          </cell>
        </row>
        <row r="307">
          <cell r="C307">
            <v>0</v>
          </cell>
        </row>
        <row r="308">
          <cell r="A308" t="str">
            <v>TOTAL</v>
          </cell>
          <cell r="B308" t="str">
            <v>DEFERRED REVENUE</v>
          </cell>
          <cell r="C308">
            <v>0</v>
          </cell>
        </row>
        <row r="310">
          <cell r="A310">
            <v>4735</v>
          </cell>
          <cell r="B310" t="str">
            <v>PAYABLE TO DEVELOPER</v>
          </cell>
          <cell r="C310">
            <v>0</v>
          </cell>
        </row>
        <row r="311">
          <cell r="C311">
            <v>0</v>
          </cell>
        </row>
        <row r="312">
          <cell r="A312" t="str">
            <v>TOTAL</v>
          </cell>
          <cell r="B312" t="str">
            <v>PAYABLE TO DEVELOPER</v>
          </cell>
          <cell r="C312">
            <v>0</v>
          </cell>
        </row>
        <row r="315">
          <cell r="A315" t="str">
            <v>TOTAL</v>
          </cell>
          <cell r="B315" t="str">
            <v>LIABILITIES</v>
          </cell>
          <cell r="C315">
            <v>-815719.39</v>
          </cell>
        </row>
        <row r="317">
          <cell r="A317">
            <v>4760</v>
          </cell>
          <cell r="B317" t="str">
            <v>COMMON STOCK</v>
          </cell>
          <cell r="C317">
            <v>-450000</v>
          </cell>
        </row>
        <row r="318">
          <cell r="A318">
            <v>4780</v>
          </cell>
          <cell r="B318" t="str">
            <v>PAID IN CAPITAL</v>
          </cell>
          <cell r="C318">
            <v>0</v>
          </cell>
        </row>
        <row r="319">
          <cell r="A319">
            <v>4785</v>
          </cell>
          <cell r="B319" t="str">
            <v>MISC PAID IN CAPITAL</v>
          </cell>
          <cell r="C319">
            <v>-277170.09999999998</v>
          </cell>
        </row>
        <row r="320">
          <cell r="A320">
            <v>4998</v>
          </cell>
          <cell r="B320" t="str">
            <v>RETAINED EARN-PRIOR YEARS</v>
          </cell>
          <cell r="C320">
            <v>-380086.22</v>
          </cell>
        </row>
        <row r="321">
          <cell r="C321">
            <v>0</v>
          </cell>
        </row>
        <row r="322">
          <cell r="A322" t="str">
            <v>TOTAL</v>
          </cell>
          <cell r="B322" t="str">
            <v>EQUITY</v>
          </cell>
          <cell r="C322">
            <v>-1107256.3199999998</v>
          </cell>
        </row>
        <row r="325">
          <cell r="A325" t="str">
            <v>TOTAL</v>
          </cell>
          <cell r="B325" t="str">
            <v>BALANCE SHEET</v>
          </cell>
          <cell r="C325">
            <v>-230958.03000000003</v>
          </cell>
        </row>
        <row r="327">
          <cell r="A327" t="str">
            <v>INCOME STATEMENT</v>
          </cell>
        </row>
        <row r="329">
          <cell r="A329">
            <v>5025</v>
          </cell>
          <cell r="B329" t="str">
            <v>WATER REVENUE-RESIDENTIAL</v>
          </cell>
          <cell r="C329">
            <v>-145723.63</v>
          </cell>
        </row>
        <row r="330">
          <cell r="A330">
            <v>5030</v>
          </cell>
          <cell r="B330" t="str">
            <v>WATER REVENUE-ACCRUALS</v>
          </cell>
          <cell r="C330">
            <v>59530.15</v>
          </cell>
        </row>
        <row r="331">
          <cell r="A331">
            <v>5035</v>
          </cell>
          <cell r="B331" t="str">
            <v>WATER REVENUE-COMMERCIAL</v>
          </cell>
          <cell r="C331">
            <v>-6424.73</v>
          </cell>
        </row>
        <row r="332">
          <cell r="A332">
            <v>5052</v>
          </cell>
          <cell r="B332" t="str">
            <v>WATER REVENUE-GUARANTEED</v>
          </cell>
          <cell r="C332">
            <v>-87391.18</v>
          </cell>
        </row>
        <row r="333">
          <cell r="A333">
            <v>5100</v>
          </cell>
          <cell r="B333" t="str">
            <v>SEWER REVENUE-RESIDENTIAL</v>
          </cell>
          <cell r="C333">
            <v>0</v>
          </cell>
        </row>
        <row r="334">
          <cell r="A334">
            <v>5105</v>
          </cell>
          <cell r="B334" t="str">
            <v>SEWER REVENUE-ACCRUALS</v>
          </cell>
          <cell r="C334">
            <v>0</v>
          </cell>
        </row>
        <row r="335">
          <cell r="A335">
            <v>5110</v>
          </cell>
          <cell r="B335" t="str">
            <v>SEWER REVENUE-COMMERCIAL</v>
          </cell>
          <cell r="C335">
            <v>0</v>
          </cell>
        </row>
        <row r="336">
          <cell r="A336">
            <v>5128</v>
          </cell>
          <cell r="B336" t="str">
            <v>SEWER REVENUE-GUARANTEED</v>
          </cell>
          <cell r="C336">
            <v>0</v>
          </cell>
        </row>
        <row r="337">
          <cell r="A337">
            <v>5265</v>
          </cell>
          <cell r="B337" t="str">
            <v>FORFEITED DISCOUNTS</v>
          </cell>
          <cell r="C337">
            <v>-4822.84</v>
          </cell>
        </row>
        <row r="338">
          <cell r="A338">
            <v>5270</v>
          </cell>
          <cell r="B338" t="str">
            <v>MISC SERVICE REVENUE</v>
          </cell>
          <cell r="C338">
            <v>-5415</v>
          </cell>
        </row>
        <row r="339">
          <cell r="A339">
            <v>5285</v>
          </cell>
          <cell r="B339" t="str">
            <v>OTHER W/S REVENUES</v>
          </cell>
          <cell r="C339">
            <v>-480</v>
          </cell>
        </row>
        <row r="340">
          <cell r="C340">
            <v>0</v>
          </cell>
        </row>
        <row r="341">
          <cell r="A341" t="str">
            <v>TOTAL</v>
          </cell>
          <cell r="B341" t="str">
            <v>REVENUE</v>
          </cell>
          <cell r="C341">
            <v>-190727.23</v>
          </cell>
        </row>
        <row r="343">
          <cell r="A343">
            <v>5435</v>
          </cell>
          <cell r="B343" t="str">
            <v>PURCHASED WATER-WATER SYS</v>
          </cell>
          <cell r="C343">
            <v>0</v>
          </cell>
        </row>
        <row r="344">
          <cell r="A344">
            <v>5455</v>
          </cell>
          <cell r="B344" t="str">
            <v>PURCHASED SEWER TREATMENT</v>
          </cell>
          <cell r="C344">
            <v>0</v>
          </cell>
        </row>
        <row r="345">
          <cell r="A345">
            <v>5460</v>
          </cell>
          <cell r="B345" t="str">
            <v>PURCHASED SEWER - BILLINGS</v>
          </cell>
          <cell r="C345">
            <v>0</v>
          </cell>
        </row>
        <row r="346">
          <cell r="C346">
            <v>0</v>
          </cell>
        </row>
        <row r="347">
          <cell r="A347" t="str">
            <v>TOTAL</v>
          </cell>
          <cell r="B347" t="str">
            <v>PURCHASED WATER AND SEWER</v>
          </cell>
          <cell r="C347">
            <v>0</v>
          </cell>
        </row>
        <row r="349">
          <cell r="A349">
            <v>5465</v>
          </cell>
          <cell r="B349" t="str">
            <v>ELEC PWR - WATER SYSTEM</v>
          </cell>
          <cell r="C349">
            <v>15006.67</v>
          </cell>
        </row>
        <row r="350">
          <cell r="A350">
            <v>5470</v>
          </cell>
          <cell r="B350" t="str">
            <v>ELEC PWR - SWR SYSTEM</v>
          </cell>
          <cell r="C350">
            <v>0</v>
          </cell>
        </row>
        <row r="351">
          <cell r="C351">
            <v>0</v>
          </cell>
        </row>
        <row r="352">
          <cell r="A352" t="str">
            <v>TOTAL</v>
          </cell>
          <cell r="B352" t="str">
            <v>ELECTRIC POWER</v>
          </cell>
          <cell r="C352">
            <v>15006.67</v>
          </cell>
        </row>
        <row r="354">
          <cell r="A354">
            <v>5480</v>
          </cell>
          <cell r="B354" t="str">
            <v>CHLORINE</v>
          </cell>
          <cell r="C354">
            <v>0</v>
          </cell>
        </row>
        <row r="355">
          <cell r="A355">
            <v>5485</v>
          </cell>
          <cell r="B355" t="str">
            <v>ODOR CONTROL CHEMICALS</v>
          </cell>
          <cell r="C355">
            <v>0</v>
          </cell>
        </row>
        <row r="356">
          <cell r="A356">
            <v>5490</v>
          </cell>
          <cell r="B356" t="str">
            <v>OTHER TREATMENT CHEMICALS</v>
          </cell>
          <cell r="C356">
            <v>0</v>
          </cell>
        </row>
        <row r="357">
          <cell r="C357">
            <v>0</v>
          </cell>
        </row>
        <row r="358">
          <cell r="A358" t="str">
            <v>TOTAL</v>
          </cell>
          <cell r="B358" t="str">
            <v>CHEMICALS</v>
          </cell>
          <cell r="C358">
            <v>0</v>
          </cell>
        </row>
        <row r="360">
          <cell r="A360">
            <v>5495</v>
          </cell>
          <cell r="B360" t="str">
            <v>METER READING</v>
          </cell>
          <cell r="C360">
            <v>3532.61</v>
          </cell>
        </row>
        <row r="361">
          <cell r="C361">
            <v>0</v>
          </cell>
        </row>
        <row r="362">
          <cell r="A362" t="str">
            <v>TOTAL</v>
          </cell>
          <cell r="B362" t="str">
            <v>METER READING</v>
          </cell>
          <cell r="C362">
            <v>3532.61</v>
          </cell>
        </row>
        <row r="364">
          <cell r="A364">
            <v>5505</v>
          </cell>
          <cell r="B364" t="str">
            <v>AGENCY EXPENSE</v>
          </cell>
          <cell r="C364">
            <v>331.4</v>
          </cell>
        </row>
        <row r="365">
          <cell r="A365">
            <v>5510</v>
          </cell>
          <cell r="B365" t="str">
            <v>UNCOLLECTIBLE ACCOUNTS</v>
          </cell>
          <cell r="C365">
            <v>10374.1</v>
          </cell>
        </row>
        <row r="366">
          <cell r="C366">
            <v>0</v>
          </cell>
        </row>
        <row r="367">
          <cell r="A367" t="str">
            <v>TOTAL</v>
          </cell>
          <cell r="B367" t="str">
            <v>BAD DEBT EXPENSE</v>
          </cell>
          <cell r="C367">
            <v>10705.5</v>
          </cell>
        </row>
        <row r="369">
          <cell r="A369">
            <v>5525</v>
          </cell>
          <cell r="B369" t="str">
            <v>BILL STOCK</v>
          </cell>
          <cell r="C369">
            <v>117.43</v>
          </cell>
        </row>
        <row r="370">
          <cell r="A370">
            <v>5530</v>
          </cell>
          <cell r="B370" t="str">
            <v>BILLING COMPUTER SUPPLIES</v>
          </cell>
          <cell r="C370">
            <v>255.48</v>
          </cell>
        </row>
        <row r="371">
          <cell r="A371">
            <v>5535</v>
          </cell>
          <cell r="B371" t="str">
            <v>BILLING ENVELOPES</v>
          </cell>
          <cell r="C371">
            <v>1349.29</v>
          </cell>
        </row>
        <row r="372">
          <cell r="A372">
            <v>5540</v>
          </cell>
          <cell r="B372" t="str">
            <v>BILLING POSTAGE</v>
          </cell>
          <cell r="C372">
            <v>8706.02</v>
          </cell>
        </row>
        <row r="373">
          <cell r="A373">
            <v>5545</v>
          </cell>
          <cell r="B373" t="str">
            <v>CUSTOMER SERVICE PRINTING</v>
          </cell>
          <cell r="C373">
            <v>706.31</v>
          </cell>
        </row>
        <row r="374">
          <cell r="C374">
            <v>0</v>
          </cell>
        </row>
        <row r="375">
          <cell r="A375" t="str">
            <v>TOTAL</v>
          </cell>
          <cell r="B375" t="str">
            <v>BILLING &amp; CUSTOMER SERVICE EXPENSE</v>
          </cell>
          <cell r="C375">
            <v>11134.53</v>
          </cell>
        </row>
        <row r="377">
          <cell r="A377">
            <v>5625</v>
          </cell>
          <cell r="B377" t="str">
            <v>401K/ESOP CONTRIBUTIONS</v>
          </cell>
          <cell r="C377">
            <v>7256.99</v>
          </cell>
        </row>
        <row r="378">
          <cell r="A378">
            <v>5630</v>
          </cell>
          <cell r="B378" t="str">
            <v>DENTAL PREMIUMS</v>
          </cell>
          <cell r="C378">
            <v>311.05</v>
          </cell>
        </row>
        <row r="379">
          <cell r="A379">
            <v>5635</v>
          </cell>
          <cell r="B379" t="str">
            <v>DENTAL INS REIMBURSEMENTS</v>
          </cell>
          <cell r="C379">
            <v>2493.3200000000002</v>
          </cell>
        </row>
        <row r="380">
          <cell r="A380">
            <v>5640</v>
          </cell>
          <cell r="B380" t="str">
            <v>EMP PENSIONS &amp; BENEFITS</v>
          </cell>
          <cell r="C380">
            <v>0</v>
          </cell>
        </row>
        <row r="381">
          <cell r="A381">
            <v>5645</v>
          </cell>
          <cell r="B381" t="str">
            <v>EMPLOYEE INS DEDUCTIONS</v>
          </cell>
          <cell r="C381">
            <v>-9484.5300000000007</v>
          </cell>
        </row>
        <row r="382">
          <cell r="A382">
            <v>5650</v>
          </cell>
          <cell r="B382" t="str">
            <v>HEALTH COSTS &amp; OTHER</v>
          </cell>
          <cell r="C382">
            <v>440.29</v>
          </cell>
        </row>
        <row r="383">
          <cell r="A383">
            <v>5655</v>
          </cell>
          <cell r="B383" t="str">
            <v>HEALTH INS REIMBURSEMENTS</v>
          </cell>
          <cell r="C383">
            <v>35697.480000000003</v>
          </cell>
        </row>
        <row r="384">
          <cell r="A384">
            <v>5660</v>
          </cell>
          <cell r="B384" t="str">
            <v>OTHER EMP PENSION/BENEFITS</v>
          </cell>
          <cell r="C384">
            <v>4602.82</v>
          </cell>
        </row>
        <row r="385">
          <cell r="A385">
            <v>5665</v>
          </cell>
          <cell r="B385" t="str">
            <v>PENSION CONTRIBUTIONS</v>
          </cell>
          <cell r="C385">
            <v>5752.88</v>
          </cell>
        </row>
        <row r="386">
          <cell r="A386">
            <v>5670</v>
          </cell>
          <cell r="B386" t="str">
            <v>TERM LIFE INS</v>
          </cell>
          <cell r="C386">
            <v>1394.2</v>
          </cell>
        </row>
        <row r="387">
          <cell r="A387">
            <v>5675</v>
          </cell>
          <cell r="B387" t="str">
            <v>TERM LIFE INS-OPT</v>
          </cell>
          <cell r="C387">
            <v>-29.09</v>
          </cell>
        </row>
        <row r="388">
          <cell r="A388">
            <v>5680</v>
          </cell>
          <cell r="B388" t="str">
            <v>DEPEND LIFE INS-OPT</v>
          </cell>
          <cell r="C388">
            <v>-39.75</v>
          </cell>
        </row>
        <row r="389">
          <cell r="A389">
            <v>5690</v>
          </cell>
          <cell r="B389" t="str">
            <v>TUITION</v>
          </cell>
          <cell r="C389">
            <v>999.39</v>
          </cell>
        </row>
        <row r="390">
          <cell r="C390">
            <v>0</v>
          </cell>
        </row>
        <row r="391">
          <cell r="A391" t="str">
            <v>TOTAL</v>
          </cell>
          <cell r="B391" t="str">
            <v>EMPLOYEE PENSION &amp; BENEFITS EXPENSE</v>
          </cell>
          <cell r="C391">
            <v>49395.05</v>
          </cell>
        </row>
        <row r="393">
          <cell r="A393">
            <v>5715</v>
          </cell>
          <cell r="B393" t="str">
            <v>INSURANCE-OTHER</v>
          </cell>
          <cell r="C393">
            <v>21579.65</v>
          </cell>
        </row>
        <row r="394">
          <cell r="C394">
            <v>0</v>
          </cell>
        </row>
        <row r="395">
          <cell r="A395" t="str">
            <v>TOTAL</v>
          </cell>
          <cell r="B395" t="str">
            <v>INSURANCE EXPENSE</v>
          </cell>
          <cell r="C395">
            <v>21579.65</v>
          </cell>
        </row>
        <row r="397">
          <cell r="A397">
            <v>5735</v>
          </cell>
          <cell r="B397" t="str">
            <v>COMPUTER MAINTENANCE</v>
          </cell>
          <cell r="C397">
            <v>11082.46</v>
          </cell>
        </row>
        <row r="398">
          <cell r="A398">
            <v>5740</v>
          </cell>
          <cell r="B398" t="str">
            <v>COMPUTER SUPPLIES</v>
          </cell>
          <cell r="C398">
            <v>2271.84</v>
          </cell>
        </row>
        <row r="399">
          <cell r="A399">
            <v>5745</v>
          </cell>
          <cell r="B399" t="str">
            <v>COMPUTER AMORT &amp; PROG COST</v>
          </cell>
          <cell r="C399">
            <v>224.55</v>
          </cell>
        </row>
        <row r="400">
          <cell r="A400">
            <v>5750</v>
          </cell>
          <cell r="B400" t="str">
            <v>INTERNET SUPPLIER</v>
          </cell>
          <cell r="C400">
            <v>203.87</v>
          </cell>
        </row>
        <row r="401">
          <cell r="A401">
            <v>5755</v>
          </cell>
          <cell r="B401" t="str">
            <v>MICROFILMING</v>
          </cell>
          <cell r="C401">
            <v>29.12</v>
          </cell>
        </row>
        <row r="402">
          <cell r="A402">
            <v>5760</v>
          </cell>
          <cell r="B402" t="str">
            <v>WEBSITE DEVELOPMENT</v>
          </cell>
          <cell r="C402">
            <v>23.67</v>
          </cell>
        </row>
        <row r="403">
          <cell r="C403">
            <v>0</v>
          </cell>
        </row>
        <row r="404">
          <cell r="A404" t="str">
            <v>TOTAL</v>
          </cell>
          <cell r="B404" t="str">
            <v>IT DEPARTMENT</v>
          </cell>
          <cell r="C404">
            <v>13835.51</v>
          </cell>
        </row>
        <row r="406">
          <cell r="A406">
            <v>5785</v>
          </cell>
          <cell r="B406" t="str">
            <v>ADVERTISING/MARKETING</v>
          </cell>
          <cell r="C406">
            <v>120.05</v>
          </cell>
        </row>
        <row r="407">
          <cell r="A407">
            <v>5790</v>
          </cell>
          <cell r="B407" t="str">
            <v>BANK SERVICE CHARGE</v>
          </cell>
          <cell r="C407">
            <v>621.96</v>
          </cell>
        </row>
        <row r="408">
          <cell r="A408">
            <v>5800</v>
          </cell>
          <cell r="B408" t="str">
            <v>LETTER OF CREDIT FEE</v>
          </cell>
          <cell r="C408">
            <v>81.849999999999994</v>
          </cell>
        </row>
        <row r="409">
          <cell r="A409">
            <v>5805</v>
          </cell>
          <cell r="B409" t="str">
            <v>LICENSE FEES</v>
          </cell>
          <cell r="C409">
            <v>4.76</v>
          </cell>
        </row>
        <row r="410">
          <cell r="A410">
            <v>5810</v>
          </cell>
          <cell r="B410" t="str">
            <v>MEMBERSHIPS</v>
          </cell>
          <cell r="C410">
            <v>437.1</v>
          </cell>
        </row>
        <row r="411">
          <cell r="A411">
            <v>5815</v>
          </cell>
          <cell r="B411" t="str">
            <v>PENALTIES/FINES</v>
          </cell>
          <cell r="C411">
            <v>1.1399999999999999</v>
          </cell>
        </row>
        <row r="412">
          <cell r="A412">
            <v>5820</v>
          </cell>
          <cell r="B412" t="str">
            <v>TRAINING EXPENSE</v>
          </cell>
          <cell r="C412">
            <v>1605.71</v>
          </cell>
        </row>
        <row r="413">
          <cell r="A413">
            <v>5825</v>
          </cell>
          <cell r="B413" t="str">
            <v>OTHER MISC EXPENSE</v>
          </cell>
          <cell r="C413">
            <v>43.24</v>
          </cell>
        </row>
        <row r="414">
          <cell r="C414">
            <v>0</v>
          </cell>
        </row>
        <row r="415">
          <cell r="A415" t="str">
            <v>TOTAL</v>
          </cell>
          <cell r="B415" t="str">
            <v>MISCELLANEOUS EXPENSE</v>
          </cell>
          <cell r="C415">
            <v>2915.81</v>
          </cell>
        </row>
        <row r="417">
          <cell r="A417">
            <v>5855</v>
          </cell>
          <cell r="B417" t="str">
            <v>ANSWERING SERVICE</v>
          </cell>
          <cell r="C417">
            <v>0</v>
          </cell>
        </row>
        <row r="418">
          <cell r="A418">
            <v>5860</v>
          </cell>
          <cell r="B418" t="str">
            <v>CLEANING SUPPLIES</v>
          </cell>
          <cell r="C418">
            <v>0</v>
          </cell>
        </row>
        <row r="419">
          <cell r="A419">
            <v>5865</v>
          </cell>
          <cell r="B419" t="str">
            <v>COPY MACHINE</v>
          </cell>
          <cell r="C419">
            <v>0</v>
          </cell>
        </row>
        <row r="420">
          <cell r="A420">
            <v>5870</v>
          </cell>
          <cell r="B420" t="str">
            <v>HOLIDAY EVENTS/PICNICS</v>
          </cell>
          <cell r="C420">
            <v>0</v>
          </cell>
        </row>
        <row r="421">
          <cell r="A421">
            <v>5875</v>
          </cell>
          <cell r="B421" t="str">
            <v>KITCHEN SUPPLIES</v>
          </cell>
          <cell r="C421">
            <v>0</v>
          </cell>
        </row>
        <row r="422">
          <cell r="A422">
            <v>5880</v>
          </cell>
          <cell r="B422" t="str">
            <v>OFFICE SUPPLY STORES</v>
          </cell>
          <cell r="C422">
            <v>0</v>
          </cell>
        </row>
        <row r="423">
          <cell r="A423">
            <v>5885</v>
          </cell>
          <cell r="B423" t="str">
            <v>PRINTING/BLUEPRINTS</v>
          </cell>
          <cell r="C423">
            <v>0</v>
          </cell>
        </row>
        <row r="424">
          <cell r="A424">
            <v>5890</v>
          </cell>
          <cell r="B424" t="str">
            <v>PUBL SUBSCRIPTIONS/TAPES</v>
          </cell>
          <cell r="C424">
            <v>0</v>
          </cell>
        </row>
        <row r="425">
          <cell r="A425">
            <v>5895</v>
          </cell>
          <cell r="B425" t="str">
            <v>SHIPPING CHARGES</v>
          </cell>
          <cell r="C425">
            <v>0</v>
          </cell>
        </row>
        <row r="426">
          <cell r="A426">
            <v>5900</v>
          </cell>
          <cell r="B426" t="str">
            <v>OTHER OFFICE EXPENSES</v>
          </cell>
          <cell r="C426">
            <v>0</v>
          </cell>
        </row>
        <row r="427">
          <cell r="C427">
            <v>0</v>
          </cell>
        </row>
        <row r="428">
          <cell r="A428" t="str">
            <v>TOTAL</v>
          </cell>
          <cell r="B428" t="str">
            <v>OFFICE EXPENSE</v>
          </cell>
          <cell r="C428">
            <v>0</v>
          </cell>
        </row>
        <row r="430">
          <cell r="A430">
            <v>5930</v>
          </cell>
          <cell r="B430" t="str">
            <v>OFFICE ELECTRIC</v>
          </cell>
          <cell r="C430">
            <v>0</v>
          </cell>
        </row>
        <row r="431">
          <cell r="A431">
            <v>5935</v>
          </cell>
          <cell r="B431" t="str">
            <v>OFFICE GAS</v>
          </cell>
          <cell r="C431">
            <v>0</v>
          </cell>
        </row>
        <row r="432">
          <cell r="A432">
            <v>5940</v>
          </cell>
          <cell r="B432" t="str">
            <v>OFFICE WATER</v>
          </cell>
          <cell r="C432">
            <v>0</v>
          </cell>
        </row>
        <row r="433">
          <cell r="A433">
            <v>5945</v>
          </cell>
          <cell r="B433" t="str">
            <v>OFFICE TELECOM</v>
          </cell>
          <cell r="C433">
            <v>0</v>
          </cell>
        </row>
        <row r="434">
          <cell r="A434">
            <v>5950</v>
          </cell>
          <cell r="B434" t="str">
            <v>OFFICE GARBAGE REMOVAL</v>
          </cell>
          <cell r="C434">
            <v>0</v>
          </cell>
        </row>
        <row r="435">
          <cell r="A435">
            <v>5955</v>
          </cell>
          <cell r="B435" t="str">
            <v>OFFICE LANDSCAPE / MOW / PLOW</v>
          </cell>
          <cell r="C435">
            <v>0</v>
          </cell>
        </row>
        <row r="436">
          <cell r="A436">
            <v>5960</v>
          </cell>
          <cell r="B436" t="str">
            <v>OFFICE ALARM SYS PHONE EXP</v>
          </cell>
          <cell r="C436">
            <v>0</v>
          </cell>
        </row>
        <row r="437">
          <cell r="A437">
            <v>5965</v>
          </cell>
          <cell r="B437" t="str">
            <v>OFFICE MAINTENANCE</v>
          </cell>
          <cell r="C437">
            <v>0</v>
          </cell>
        </row>
        <row r="438">
          <cell r="A438">
            <v>5970</v>
          </cell>
          <cell r="B438" t="str">
            <v>OFFICE CLEANING SERVICE</v>
          </cell>
          <cell r="C438">
            <v>0</v>
          </cell>
        </row>
        <row r="439">
          <cell r="A439">
            <v>5975</v>
          </cell>
          <cell r="B439" t="str">
            <v>OFFICE MACHINE/HEAT&amp;COOL</v>
          </cell>
          <cell r="C439">
            <v>0</v>
          </cell>
        </row>
        <row r="440">
          <cell r="A440">
            <v>5980</v>
          </cell>
          <cell r="B440" t="str">
            <v>OTHER OFFICE UTILITIES</v>
          </cell>
          <cell r="C440">
            <v>0</v>
          </cell>
        </row>
        <row r="441">
          <cell r="A441">
            <v>5985</v>
          </cell>
          <cell r="B441" t="str">
            <v>TELEMETERING PHONE EXPENSE</v>
          </cell>
          <cell r="C441">
            <v>0</v>
          </cell>
        </row>
        <row r="442">
          <cell r="C442">
            <v>0</v>
          </cell>
        </row>
        <row r="443">
          <cell r="A443" t="str">
            <v>TOTAL</v>
          </cell>
          <cell r="B443" t="str">
            <v>OFFICE UTILITIES/MAINTENANCE</v>
          </cell>
          <cell r="C443">
            <v>0</v>
          </cell>
        </row>
        <row r="445">
          <cell r="A445">
            <v>6005</v>
          </cell>
          <cell r="B445" t="str">
            <v>ACCOUNTING STUDIES</v>
          </cell>
          <cell r="C445">
            <v>0</v>
          </cell>
        </row>
        <row r="446">
          <cell r="A446">
            <v>6010</v>
          </cell>
          <cell r="B446" t="str">
            <v>AUDIT FEES</v>
          </cell>
          <cell r="C446">
            <v>0</v>
          </cell>
        </row>
        <row r="447">
          <cell r="A447">
            <v>6015</v>
          </cell>
          <cell r="B447" t="str">
            <v>EMPLOY FINDER FEES</v>
          </cell>
          <cell r="C447">
            <v>0</v>
          </cell>
        </row>
        <row r="448">
          <cell r="A448">
            <v>6020</v>
          </cell>
          <cell r="B448" t="str">
            <v>ENGINEERING FEES</v>
          </cell>
          <cell r="C448">
            <v>0</v>
          </cell>
        </row>
        <row r="449">
          <cell r="A449">
            <v>6025</v>
          </cell>
          <cell r="B449" t="str">
            <v>LEGAL FEES</v>
          </cell>
          <cell r="C449">
            <v>0</v>
          </cell>
        </row>
        <row r="450">
          <cell r="A450">
            <v>6035</v>
          </cell>
          <cell r="B450" t="str">
            <v>PAYROLL SERVICES</v>
          </cell>
          <cell r="C450">
            <v>0</v>
          </cell>
        </row>
        <row r="451">
          <cell r="A451">
            <v>6040</v>
          </cell>
          <cell r="B451" t="str">
            <v>TAX RETURN REVIEW</v>
          </cell>
          <cell r="C451">
            <v>0</v>
          </cell>
        </row>
        <row r="452">
          <cell r="A452">
            <v>6045</v>
          </cell>
          <cell r="B452" t="str">
            <v>TEMP EMPLOY - CLERICAL</v>
          </cell>
          <cell r="C452">
            <v>0</v>
          </cell>
        </row>
        <row r="453">
          <cell r="A453">
            <v>6050</v>
          </cell>
          <cell r="B453" t="str">
            <v>OTHER OUTSIDE SERVICES</v>
          </cell>
          <cell r="C453">
            <v>0</v>
          </cell>
        </row>
        <row r="454">
          <cell r="C454">
            <v>0</v>
          </cell>
        </row>
        <row r="455">
          <cell r="A455" t="str">
            <v>TOTAL</v>
          </cell>
          <cell r="B455" t="str">
            <v>OUTSIDE SERVICE EXPENSE</v>
          </cell>
          <cell r="C455">
            <v>0</v>
          </cell>
        </row>
        <row r="457">
          <cell r="A457">
            <v>6065</v>
          </cell>
          <cell r="B457" t="str">
            <v>RATE CASE AMORT EXPENSE</v>
          </cell>
          <cell r="C457">
            <v>0</v>
          </cell>
        </row>
        <row r="458">
          <cell r="A458">
            <v>6070</v>
          </cell>
          <cell r="B458" t="str">
            <v>MISC REG MATTERS COMM EXP</v>
          </cell>
          <cell r="C458">
            <v>0</v>
          </cell>
        </row>
        <row r="459">
          <cell r="A459">
            <v>6075</v>
          </cell>
          <cell r="B459" t="str">
            <v>WATER RESOURCE CONSERV EXP</v>
          </cell>
          <cell r="C459">
            <v>0</v>
          </cell>
        </row>
        <row r="460">
          <cell r="C460">
            <v>0</v>
          </cell>
        </row>
        <row r="461">
          <cell r="A461" t="str">
            <v>TOTAL</v>
          </cell>
          <cell r="B461" t="str">
            <v>RATE CASE EXPENSE</v>
          </cell>
          <cell r="C461">
            <v>0</v>
          </cell>
        </row>
        <row r="463">
          <cell r="A463">
            <v>6090</v>
          </cell>
          <cell r="B463" t="str">
            <v>RENT</v>
          </cell>
          <cell r="C463">
            <v>0</v>
          </cell>
        </row>
        <row r="464">
          <cell r="C464">
            <v>0</v>
          </cell>
        </row>
        <row r="465">
          <cell r="A465" t="str">
            <v>TOTAL</v>
          </cell>
          <cell r="B465" t="str">
            <v>RENT EXPENSE</v>
          </cell>
          <cell r="C465">
            <v>0</v>
          </cell>
        </row>
        <row r="467">
          <cell r="A467">
            <v>6105</v>
          </cell>
          <cell r="B467" t="str">
            <v>SALARIES-SYSTEM PROJECT</v>
          </cell>
          <cell r="C467">
            <v>0</v>
          </cell>
        </row>
        <row r="468">
          <cell r="A468">
            <v>6110</v>
          </cell>
          <cell r="B468" t="str">
            <v>SALARIES-ACCTG/FINANCE</v>
          </cell>
          <cell r="C468">
            <v>0</v>
          </cell>
        </row>
        <row r="469">
          <cell r="A469">
            <v>6115</v>
          </cell>
          <cell r="B469" t="str">
            <v>SALARIES-ADMIN</v>
          </cell>
          <cell r="C469">
            <v>0</v>
          </cell>
        </row>
        <row r="470">
          <cell r="A470">
            <v>6120</v>
          </cell>
          <cell r="B470" t="str">
            <v>SALARIES-OFFICERS/STKHLDR</v>
          </cell>
          <cell r="C470">
            <v>0</v>
          </cell>
        </row>
        <row r="471">
          <cell r="A471">
            <v>6125</v>
          </cell>
          <cell r="B471" t="str">
            <v>SALARIES-HR</v>
          </cell>
          <cell r="C471">
            <v>0</v>
          </cell>
        </row>
        <row r="472">
          <cell r="A472">
            <v>6130</v>
          </cell>
          <cell r="B472" t="str">
            <v>SALARIES-MIS</v>
          </cell>
          <cell r="C472">
            <v>0</v>
          </cell>
        </row>
        <row r="473">
          <cell r="A473">
            <v>6135</v>
          </cell>
          <cell r="B473" t="str">
            <v>SALARIES-LEADERSHIP OPS</v>
          </cell>
          <cell r="C473">
            <v>0</v>
          </cell>
        </row>
        <row r="474">
          <cell r="A474">
            <v>6140</v>
          </cell>
          <cell r="B474" t="str">
            <v>SALARIES-REGULATORY</v>
          </cell>
          <cell r="C474">
            <v>0</v>
          </cell>
        </row>
        <row r="475">
          <cell r="A475">
            <v>6145</v>
          </cell>
          <cell r="B475" t="str">
            <v>SALARIES-CUSTOMER SERVICE</v>
          </cell>
          <cell r="C475">
            <v>0</v>
          </cell>
        </row>
        <row r="476">
          <cell r="A476">
            <v>6150</v>
          </cell>
          <cell r="B476" t="str">
            <v>SALARIES-OPERATIONS FIELD</v>
          </cell>
          <cell r="C476">
            <v>0</v>
          </cell>
        </row>
        <row r="477">
          <cell r="A477">
            <v>6155</v>
          </cell>
          <cell r="B477" t="str">
            <v>SALARIES-OPERATIONS OFFICE</v>
          </cell>
          <cell r="C477">
            <v>0</v>
          </cell>
        </row>
        <row r="478">
          <cell r="A478">
            <v>6160</v>
          </cell>
          <cell r="B478" t="str">
            <v>SALARIES-CHGD TO PLT-WSC</v>
          </cell>
          <cell r="C478">
            <v>0</v>
          </cell>
        </row>
        <row r="479">
          <cell r="A479">
            <v>6165</v>
          </cell>
          <cell r="B479" t="str">
            <v>CAPITALIZED TIME ADJUSTMENT</v>
          </cell>
          <cell r="C479">
            <v>0</v>
          </cell>
        </row>
        <row r="480">
          <cell r="C480">
            <v>0</v>
          </cell>
        </row>
        <row r="481">
          <cell r="A481" t="str">
            <v>TOTAL</v>
          </cell>
          <cell r="B481" t="str">
            <v>SALARIES &amp; WAGES</v>
          </cell>
          <cell r="C481">
            <v>0</v>
          </cell>
        </row>
        <row r="483">
          <cell r="A483">
            <v>6185</v>
          </cell>
          <cell r="B483" t="str">
            <v>MARKETING: TRAVELS/LODGING</v>
          </cell>
          <cell r="C483">
            <v>0</v>
          </cell>
        </row>
        <row r="484">
          <cell r="A484">
            <v>6190</v>
          </cell>
          <cell r="B484" t="str">
            <v>TRAVEL AIRFARE</v>
          </cell>
          <cell r="C484">
            <v>0</v>
          </cell>
        </row>
        <row r="485">
          <cell r="A485">
            <v>6195</v>
          </cell>
          <cell r="B485" t="str">
            <v>TRAVEL TRANSPORTATION</v>
          </cell>
          <cell r="C485">
            <v>0</v>
          </cell>
        </row>
        <row r="486">
          <cell r="A486">
            <v>6200</v>
          </cell>
          <cell r="B486" t="str">
            <v>MARKETING: MEALS &amp; RELATED EXP</v>
          </cell>
          <cell r="C486">
            <v>0</v>
          </cell>
        </row>
        <row r="487">
          <cell r="A487">
            <v>6205</v>
          </cell>
          <cell r="B487" t="str">
            <v>TRAVEL ENTERTAINMENT</v>
          </cell>
          <cell r="C487">
            <v>0</v>
          </cell>
        </row>
        <row r="488">
          <cell r="A488">
            <v>6207</v>
          </cell>
          <cell r="B488" t="str">
            <v>TRAVEL OTHER</v>
          </cell>
          <cell r="C488">
            <v>0</v>
          </cell>
        </row>
        <row r="489">
          <cell r="C489">
            <v>0</v>
          </cell>
        </row>
        <row r="490">
          <cell r="A490" t="str">
            <v>TOTAL</v>
          </cell>
          <cell r="B490" t="str">
            <v>TRAVEL EXPENSE</v>
          </cell>
          <cell r="C490">
            <v>0</v>
          </cell>
        </row>
        <row r="492">
          <cell r="A492">
            <v>6215</v>
          </cell>
          <cell r="B492" t="str">
            <v>FUEL</v>
          </cell>
          <cell r="C492">
            <v>0</v>
          </cell>
        </row>
        <row r="493">
          <cell r="A493">
            <v>6220</v>
          </cell>
          <cell r="B493" t="str">
            <v>AUTO REPAIR/TIRES</v>
          </cell>
          <cell r="C493">
            <v>0</v>
          </cell>
        </row>
        <row r="494">
          <cell r="A494">
            <v>6225</v>
          </cell>
          <cell r="B494" t="str">
            <v>AUTO LICENSES</v>
          </cell>
          <cell r="C494">
            <v>0</v>
          </cell>
        </row>
        <row r="495">
          <cell r="A495">
            <v>6230</v>
          </cell>
          <cell r="B495" t="str">
            <v>OTHER TRANS EXPENSES</v>
          </cell>
          <cell r="C495">
            <v>0</v>
          </cell>
        </row>
        <row r="496">
          <cell r="C496">
            <v>0</v>
          </cell>
        </row>
        <row r="497">
          <cell r="A497" t="str">
            <v>TOTAL</v>
          </cell>
          <cell r="B497" t="str">
            <v>FLEET TRANSPORTATION EXPENSE</v>
          </cell>
          <cell r="C497">
            <v>0</v>
          </cell>
        </row>
        <row r="499">
          <cell r="A499">
            <v>6255</v>
          </cell>
          <cell r="B499" t="str">
            <v>TEST-WATER</v>
          </cell>
          <cell r="C499">
            <v>2006.39</v>
          </cell>
        </row>
        <row r="500">
          <cell r="A500">
            <v>6260</v>
          </cell>
          <cell r="B500" t="str">
            <v>TEST-EQUIP/CHEMICAL</v>
          </cell>
          <cell r="C500">
            <v>1064.83</v>
          </cell>
        </row>
        <row r="501">
          <cell r="A501">
            <v>6265</v>
          </cell>
          <cell r="B501" t="str">
            <v>TEST-SAFE WATER DRINKING</v>
          </cell>
          <cell r="C501">
            <v>0</v>
          </cell>
        </row>
        <row r="502">
          <cell r="A502">
            <v>6270</v>
          </cell>
          <cell r="B502" t="str">
            <v>TEST-SEWER</v>
          </cell>
          <cell r="C502">
            <v>0</v>
          </cell>
        </row>
        <row r="503">
          <cell r="C503">
            <v>0</v>
          </cell>
        </row>
        <row r="504">
          <cell r="A504" t="str">
            <v>TOTAL</v>
          </cell>
          <cell r="B504" t="str">
            <v>MAINTENANCE TESTING</v>
          </cell>
          <cell r="C504">
            <v>3071.2200000000003</v>
          </cell>
        </row>
        <row r="506">
          <cell r="A506">
            <v>6285</v>
          </cell>
          <cell r="B506" t="str">
            <v>WATER-MAINT SUPPLIES</v>
          </cell>
          <cell r="C506">
            <v>818.17</v>
          </cell>
        </row>
        <row r="507">
          <cell r="A507">
            <v>6290</v>
          </cell>
          <cell r="B507" t="str">
            <v>WATER-MAINT REPAIRS</v>
          </cell>
          <cell r="C507">
            <v>233.75</v>
          </cell>
        </row>
        <row r="508">
          <cell r="A508">
            <v>6295</v>
          </cell>
          <cell r="B508" t="str">
            <v>WATER-MAIN BREAKS</v>
          </cell>
          <cell r="C508">
            <v>0</v>
          </cell>
        </row>
        <row r="509">
          <cell r="A509">
            <v>6300</v>
          </cell>
          <cell r="B509" t="str">
            <v>WATER-ELEC EQUIPT REPAIR</v>
          </cell>
          <cell r="C509">
            <v>0</v>
          </cell>
        </row>
        <row r="510">
          <cell r="A510">
            <v>6305</v>
          </cell>
          <cell r="B510" t="str">
            <v>WATER-PERMITS</v>
          </cell>
          <cell r="C510">
            <v>0</v>
          </cell>
        </row>
        <row r="511">
          <cell r="A511">
            <v>6310</v>
          </cell>
          <cell r="B511" t="str">
            <v>WATER-OTHER MAINT EXP</v>
          </cell>
          <cell r="C511">
            <v>1831.48</v>
          </cell>
        </row>
        <row r="512">
          <cell r="A512">
            <v>6320</v>
          </cell>
          <cell r="B512" t="str">
            <v>SEWER-MAINT SUPPLIES</v>
          </cell>
          <cell r="C512">
            <v>0</v>
          </cell>
        </row>
        <row r="513">
          <cell r="A513">
            <v>6325</v>
          </cell>
          <cell r="B513" t="str">
            <v>SEWER-MAINT REPAIRS</v>
          </cell>
          <cell r="C513">
            <v>0</v>
          </cell>
        </row>
        <row r="514">
          <cell r="A514">
            <v>6330</v>
          </cell>
          <cell r="B514" t="str">
            <v>SEWER-MAIN BREAKS</v>
          </cell>
          <cell r="C514">
            <v>0</v>
          </cell>
        </row>
        <row r="515">
          <cell r="A515">
            <v>6335</v>
          </cell>
          <cell r="B515" t="str">
            <v>SEWER-ELEC EQUIPT REPAIR</v>
          </cell>
          <cell r="C515">
            <v>0</v>
          </cell>
        </row>
        <row r="516">
          <cell r="A516">
            <v>6340</v>
          </cell>
          <cell r="B516" t="str">
            <v>SEWER-PERMITS</v>
          </cell>
          <cell r="C516">
            <v>0</v>
          </cell>
        </row>
        <row r="517">
          <cell r="A517">
            <v>6345</v>
          </cell>
          <cell r="B517" t="str">
            <v>SEWER-OTHER MAINT EXP</v>
          </cell>
          <cell r="C517">
            <v>0</v>
          </cell>
        </row>
        <row r="518">
          <cell r="A518">
            <v>6355</v>
          </cell>
          <cell r="B518" t="str">
            <v>DEFERRED MAINT EXPENSE</v>
          </cell>
          <cell r="C518">
            <v>0</v>
          </cell>
        </row>
        <row r="519">
          <cell r="A519">
            <v>6360</v>
          </cell>
          <cell r="B519" t="str">
            <v>COMMUNICATION EXPENSE</v>
          </cell>
          <cell r="C519">
            <v>0</v>
          </cell>
        </row>
        <row r="520">
          <cell r="A520">
            <v>6370</v>
          </cell>
          <cell r="B520" t="str">
            <v>OPER CONTRACTED WORKERS</v>
          </cell>
          <cell r="C520">
            <v>0</v>
          </cell>
        </row>
        <row r="521">
          <cell r="A521">
            <v>6380</v>
          </cell>
          <cell r="B521" t="str">
            <v>REPAIRS &amp; MAINT-MAINT,LAND</v>
          </cell>
          <cell r="C521">
            <v>0</v>
          </cell>
        </row>
        <row r="522">
          <cell r="A522">
            <v>6385</v>
          </cell>
          <cell r="B522" t="str">
            <v>UNIFORMS</v>
          </cell>
          <cell r="C522">
            <v>0</v>
          </cell>
        </row>
        <row r="523">
          <cell r="A523">
            <v>6390</v>
          </cell>
          <cell r="B523" t="str">
            <v>WEATHER/HURRICANE COSTS</v>
          </cell>
          <cell r="C523">
            <v>0</v>
          </cell>
        </row>
        <row r="524">
          <cell r="A524">
            <v>6400</v>
          </cell>
          <cell r="B524" t="str">
            <v>SEWER RODDING</v>
          </cell>
          <cell r="C524">
            <v>0</v>
          </cell>
        </row>
        <row r="525">
          <cell r="A525">
            <v>6410</v>
          </cell>
          <cell r="B525" t="str">
            <v>SLUDGE HAULING</v>
          </cell>
          <cell r="C525">
            <v>0</v>
          </cell>
        </row>
        <row r="526">
          <cell r="C526">
            <v>0</v>
          </cell>
        </row>
        <row r="527">
          <cell r="A527" t="str">
            <v>TOTAL</v>
          </cell>
          <cell r="B527" t="str">
            <v>MAINTENANCE EXPENSE</v>
          </cell>
          <cell r="C527">
            <v>2883.4</v>
          </cell>
        </row>
        <row r="529">
          <cell r="A529">
            <v>6445</v>
          </cell>
          <cell r="B529" t="str">
            <v>DEPREC-WATER PLANT</v>
          </cell>
          <cell r="C529">
            <v>302.04000000000002</v>
          </cell>
        </row>
        <row r="530">
          <cell r="A530">
            <v>6455</v>
          </cell>
          <cell r="B530" t="str">
            <v>DEPREC-STRUCT &amp; IMPRV SRC SUPPLY</v>
          </cell>
          <cell r="C530">
            <v>477.89</v>
          </cell>
        </row>
        <row r="531">
          <cell r="A531">
            <v>6460</v>
          </cell>
          <cell r="B531" t="str">
            <v>DEPREC-STRUCT &amp; IMPRV WTP</v>
          </cell>
          <cell r="C531">
            <v>422.24</v>
          </cell>
        </row>
        <row r="532">
          <cell r="A532">
            <v>6470</v>
          </cell>
          <cell r="B532" t="str">
            <v>DEPREC-STRUCT &amp; IMPRV GEN</v>
          </cell>
          <cell r="C532">
            <v>35.31</v>
          </cell>
        </row>
        <row r="533">
          <cell r="A533">
            <v>6475</v>
          </cell>
          <cell r="B533" t="str">
            <v>DEPREC-COLLECTING RESERVOIRS</v>
          </cell>
          <cell r="C533">
            <v>4.7</v>
          </cell>
        </row>
        <row r="534">
          <cell r="A534">
            <v>6485</v>
          </cell>
          <cell r="B534" t="str">
            <v>DEPREC-WELLS &amp; SPRINGS</v>
          </cell>
          <cell r="C534">
            <v>2709.47</v>
          </cell>
        </row>
        <row r="535">
          <cell r="A535">
            <v>6495</v>
          </cell>
          <cell r="B535" t="str">
            <v>DEPREC-SUPPLY MAINS</v>
          </cell>
          <cell r="C535">
            <v>94.53</v>
          </cell>
        </row>
        <row r="536">
          <cell r="A536">
            <v>6505</v>
          </cell>
          <cell r="B536" t="str">
            <v>DEPREC-ELEC PUMP EQP SRC PUMP</v>
          </cell>
          <cell r="C536">
            <v>0</v>
          </cell>
        </row>
        <row r="537">
          <cell r="A537">
            <v>6510</v>
          </cell>
          <cell r="B537" t="str">
            <v>DEPREC-ELEC PUMP EQP WTP</v>
          </cell>
          <cell r="C537">
            <v>1432.73</v>
          </cell>
        </row>
        <row r="538">
          <cell r="A538">
            <v>6515</v>
          </cell>
          <cell r="B538" t="str">
            <v>DEPREC-ELEC PUMP EQP TRANS DST</v>
          </cell>
          <cell r="C538">
            <v>1.48</v>
          </cell>
        </row>
        <row r="539">
          <cell r="A539">
            <v>6520</v>
          </cell>
          <cell r="B539" t="str">
            <v>DEPREC-WATER TREATMENT EQPT</v>
          </cell>
          <cell r="C539">
            <v>369.59</v>
          </cell>
        </row>
        <row r="540">
          <cell r="A540">
            <v>6525</v>
          </cell>
          <cell r="B540" t="str">
            <v>DEPREC-DIST RESV &amp; STANDPIPES</v>
          </cell>
          <cell r="C540">
            <v>2011.52</v>
          </cell>
        </row>
        <row r="541">
          <cell r="A541">
            <v>6530</v>
          </cell>
          <cell r="B541" t="str">
            <v>DEPREC-TRANS &amp; DISTR MAINS</v>
          </cell>
          <cell r="C541">
            <v>18418.43</v>
          </cell>
        </row>
        <row r="542">
          <cell r="A542">
            <v>6535</v>
          </cell>
          <cell r="B542" t="str">
            <v>DEPREC-SERVICE LINES</v>
          </cell>
          <cell r="C542">
            <v>6787.94</v>
          </cell>
        </row>
        <row r="543">
          <cell r="A543">
            <v>6540</v>
          </cell>
          <cell r="B543" t="str">
            <v>DEPREC-METERS</v>
          </cell>
          <cell r="C543">
            <v>668.37</v>
          </cell>
        </row>
        <row r="544">
          <cell r="A544">
            <v>6545</v>
          </cell>
          <cell r="B544" t="str">
            <v>DEPREC-METER INSTALLS</v>
          </cell>
          <cell r="C544">
            <v>510.37</v>
          </cell>
        </row>
        <row r="545">
          <cell r="A545">
            <v>6550</v>
          </cell>
          <cell r="B545" t="str">
            <v>DEPREC-HYDRANTS</v>
          </cell>
          <cell r="C545">
            <v>1034.6400000000001</v>
          </cell>
        </row>
        <row r="546">
          <cell r="A546">
            <v>6580</v>
          </cell>
          <cell r="B546" t="str">
            <v>DEPREC-OFFICE STRUCTURE</v>
          </cell>
          <cell r="C546">
            <v>2259.61</v>
          </cell>
        </row>
        <row r="547">
          <cell r="A547">
            <v>6585</v>
          </cell>
          <cell r="B547" t="str">
            <v>DEPREC-OFFICE FURN/EQPT</v>
          </cell>
          <cell r="C547">
            <v>334.96</v>
          </cell>
        </row>
        <row r="548">
          <cell r="A548">
            <v>6595</v>
          </cell>
          <cell r="B548" t="str">
            <v>DEPREC-TOOL SHOP &amp; MISC EQPT</v>
          </cell>
          <cell r="C548">
            <v>345.14</v>
          </cell>
        </row>
        <row r="549">
          <cell r="A549">
            <v>6600</v>
          </cell>
          <cell r="B549" t="str">
            <v>DEPREC-LABORATORY EQUIPMENT</v>
          </cell>
          <cell r="C549">
            <v>11.88</v>
          </cell>
        </row>
        <row r="550">
          <cell r="A550">
            <v>6610</v>
          </cell>
          <cell r="B550" t="str">
            <v>DEPREC-COMMUNICATION EQPT</v>
          </cell>
          <cell r="C550">
            <v>164.33</v>
          </cell>
        </row>
        <row r="551">
          <cell r="A551">
            <v>6640</v>
          </cell>
          <cell r="B551" t="str">
            <v>DEPREC-ORGANIZATION</v>
          </cell>
          <cell r="C551">
            <v>0</v>
          </cell>
        </row>
        <row r="552">
          <cell r="A552">
            <v>6660</v>
          </cell>
          <cell r="B552" t="str">
            <v>DEPREC-STRUCT/IMPRV PUMP</v>
          </cell>
          <cell r="C552">
            <v>0</v>
          </cell>
        </row>
        <row r="553">
          <cell r="A553">
            <v>6680</v>
          </cell>
          <cell r="B553" t="str">
            <v>DEPREC-STRUCT/IMPRV GEN PLT</v>
          </cell>
          <cell r="C553">
            <v>0</v>
          </cell>
        </row>
        <row r="554">
          <cell r="A554">
            <v>6710</v>
          </cell>
          <cell r="B554" t="str">
            <v>DEPREC-SEWER FORCE MAIN/SRVC</v>
          </cell>
          <cell r="C554">
            <v>0</v>
          </cell>
        </row>
        <row r="555">
          <cell r="A555">
            <v>6715</v>
          </cell>
          <cell r="B555" t="str">
            <v>DEPREC-SEWER GRAVITY MAIN/MANH</v>
          </cell>
          <cell r="C555">
            <v>0</v>
          </cell>
        </row>
        <row r="556">
          <cell r="A556">
            <v>6730</v>
          </cell>
          <cell r="B556" t="str">
            <v>DEPREC-FLOW MEASURE DEVICE</v>
          </cell>
          <cell r="C556">
            <v>0</v>
          </cell>
        </row>
        <row r="557">
          <cell r="A557">
            <v>6765</v>
          </cell>
          <cell r="B557" t="str">
            <v>DEPREC-TREAT/DISP EQ TRT PLT</v>
          </cell>
          <cell r="C557">
            <v>0</v>
          </cell>
        </row>
        <row r="558">
          <cell r="A558">
            <v>6775</v>
          </cell>
          <cell r="B558" t="str">
            <v>DEPREC-PLANT SEWERS TRTMT</v>
          </cell>
          <cell r="C558">
            <v>0</v>
          </cell>
        </row>
        <row r="559">
          <cell r="A559">
            <v>6780</v>
          </cell>
          <cell r="B559" t="str">
            <v>DEPREC-PLANT SEWERS RCLM W</v>
          </cell>
          <cell r="C559">
            <v>0</v>
          </cell>
        </row>
        <row r="560">
          <cell r="A560">
            <v>6795</v>
          </cell>
          <cell r="B560" t="str">
            <v>DEPREC-OTHER PLT COLLECTIO</v>
          </cell>
          <cell r="C560">
            <v>0</v>
          </cell>
        </row>
        <row r="561">
          <cell r="A561">
            <v>6800</v>
          </cell>
          <cell r="B561" t="str">
            <v>DEPREC-OTHER PLT PUMP</v>
          </cell>
          <cell r="C561">
            <v>0</v>
          </cell>
        </row>
        <row r="562">
          <cell r="A562">
            <v>6825</v>
          </cell>
          <cell r="B562" t="str">
            <v>DEPREC-OFFICE FURN/EQPT</v>
          </cell>
          <cell r="C562">
            <v>0</v>
          </cell>
        </row>
        <row r="563">
          <cell r="A563">
            <v>6835</v>
          </cell>
          <cell r="B563" t="str">
            <v>DEPREC-TOOL SHOP &amp; MISC EQPT</v>
          </cell>
          <cell r="C563">
            <v>0</v>
          </cell>
        </row>
        <row r="564">
          <cell r="A564">
            <v>6845</v>
          </cell>
          <cell r="B564" t="str">
            <v>DEPREC-POWER OPERATED EQUI</v>
          </cell>
          <cell r="C564">
            <v>0</v>
          </cell>
        </row>
        <row r="565">
          <cell r="A565">
            <v>6860</v>
          </cell>
          <cell r="B565" t="str">
            <v>DEPREC-OTHER TANG PLT SEWE</v>
          </cell>
          <cell r="C565">
            <v>0</v>
          </cell>
        </row>
        <row r="566">
          <cell r="A566">
            <v>6890</v>
          </cell>
          <cell r="B566" t="str">
            <v>DEPREC-REUSE TRANSM / DIST</v>
          </cell>
          <cell r="C566">
            <v>0</v>
          </cell>
        </row>
        <row r="567">
          <cell r="A567">
            <v>6905</v>
          </cell>
          <cell r="B567" t="str">
            <v>DEPREC-AUTO TRANS</v>
          </cell>
          <cell r="C567">
            <v>0</v>
          </cell>
        </row>
        <row r="568">
          <cell r="A568">
            <v>6920</v>
          </cell>
          <cell r="B568" t="str">
            <v xml:space="preserve">DEPREC-COMPUTER </v>
          </cell>
          <cell r="C568">
            <v>0</v>
          </cell>
        </row>
        <row r="569">
          <cell r="C569">
            <v>0</v>
          </cell>
        </row>
        <row r="570">
          <cell r="A570" t="str">
            <v>TOTAL</v>
          </cell>
          <cell r="B570" t="str">
            <v>DEPRECIATION</v>
          </cell>
          <cell r="C570">
            <v>38397.170000000006</v>
          </cell>
        </row>
        <row r="572">
          <cell r="A572">
            <v>6960</v>
          </cell>
          <cell r="B572" t="str">
            <v>AMORT OF UTIL PAA-WATER</v>
          </cell>
          <cell r="C572">
            <v>0</v>
          </cell>
        </row>
        <row r="573">
          <cell r="A573">
            <v>6965</v>
          </cell>
          <cell r="B573" t="str">
            <v>AMORT OF UTIL PAA-SEWER</v>
          </cell>
          <cell r="C573">
            <v>0</v>
          </cell>
        </row>
        <row r="574">
          <cell r="A574">
            <v>6985</v>
          </cell>
          <cell r="B574" t="str">
            <v>AMORT EXP-CIA-WATER</v>
          </cell>
          <cell r="C574">
            <v>0</v>
          </cell>
        </row>
        <row r="575">
          <cell r="A575">
            <v>7070</v>
          </cell>
          <cell r="B575" t="str">
            <v>AMORT-TRANS &amp; DISTR MAINS</v>
          </cell>
          <cell r="C575">
            <v>0</v>
          </cell>
        </row>
        <row r="576">
          <cell r="A576">
            <v>7075</v>
          </cell>
          <cell r="B576" t="str">
            <v>AMORT-SERVICE LINES</v>
          </cell>
          <cell r="C576">
            <v>0</v>
          </cell>
        </row>
        <row r="577">
          <cell r="A577">
            <v>7090</v>
          </cell>
          <cell r="B577" t="str">
            <v>AMORT-HYDRANTS</v>
          </cell>
          <cell r="C577">
            <v>0</v>
          </cell>
        </row>
        <row r="578">
          <cell r="A578">
            <v>7160</v>
          </cell>
          <cell r="B578" t="str">
            <v>AMORT-OTHER TANGIBLE PLT WATER</v>
          </cell>
          <cell r="C578">
            <v>-9877.7999999999993</v>
          </cell>
        </row>
        <row r="579">
          <cell r="A579">
            <v>7165</v>
          </cell>
          <cell r="B579" t="str">
            <v>AMORT-WATER-TAP</v>
          </cell>
          <cell r="C579">
            <v>-1325</v>
          </cell>
        </row>
        <row r="580">
          <cell r="A580">
            <v>7175</v>
          </cell>
          <cell r="B580" t="str">
            <v>AMORT-WTR RES CAP FEE</v>
          </cell>
          <cell r="C580">
            <v>0</v>
          </cell>
        </row>
        <row r="581">
          <cell r="A581">
            <v>7180</v>
          </cell>
          <cell r="B581" t="str">
            <v>AMORT-WTR PLT MOD FEE</v>
          </cell>
          <cell r="C581">
            <v>0</v>
          </cell>
        </row>
        <row r="582">
          <cell r="A582">
            <v>7185</v>
          </cell>
          <cell r="B582" t="str">
            <v>AMORT-WTR PLT MTR FEE</v>
          </cell>
          <cell r="C582">
            <v>0</v>
          </cell>
        </row>
        <row r="583">
          <cell r="A583">
            <v>7205</v>
          </cell>
          <cell r="B583" t="str">
            <v>AMORT-ORGANIZATION</v>
          </cell>
          <cell r="C583">
            <v>0</v>
          </cell>
        </row>
        <row r="584">
          <cell r="A584">
            <v>7245</v>
          </cell>
          <cell r="B584" t="str">
            <v>AMORT-STRUCT/IMPRV GEN PLT</v>
          </cell>
          <cell r="C584">
            <v>0</v>
          </cell>
        </row>
        <row r="585">
          <cell r="A585">
            <v>7430</v>
          </cell>
          <cell r="B585" t="str">
            <v>AMORT-SEWER-TAP</v>
          </cell>
          <cell r="C585">
            <v>0</v>
          </cell>
        </row>
        <row r="586">
          <cell r="A586">
            <v>7445</v>
          </cell>
          <cell r="B586" t="str">
            <v>AMORT-SWR PLT MOD FEE</v>
          </cell>
          <cell r="C586">
            <v>0</v>
          </cell>
        </row>
        <row r="587">
          <cell r="C587">
            <v>0</v>
          </cell>
        </row>
        <row r="588">
          <cell r="A588" t="str">
            <v>TOTAL</v>
          </cell>
          <cell r="B588" t="str">
            <v>AMORTIZATION</v>
          </cell>
          <cell r="C588">
            <v>-11202.8</v>
          </cell>
        </row>
        <row r="590">
          <cell r="A590">
            <v>7510</v>
          </cell>
          <cell r="B590" t="str">
            <v>FICA EXPENSE</v>
          </cell>
          <cell r="C590">
            <v>0</v>
          </cell>
        </row>
        <row r="591">
          <cell r="A591">
            <v>7515</v>
          </cell>
          <cell r="B591" t="str">
            <v>FEDERAL UNEMPLOYMENT TAX</v>
          </cell>
          <cell r="C591">
            <v>0</v>
          </cell>
        </row>
        <row r="592">
          <cell r="A592">
            <v>7520</v>
          </cell>
          <cell r="B592" t="str">
            <v>STATE UNEMPLOYMENT TAX</v>
          </cell>
          <cell r="C592">
            <v>0</v>
          </cell>
        </row>
        <row r="593">
          <cell r="C593">
            <v>0</v>
          </cell>
        </row>
        <row r="594">
          <cell r="A594" t="str">
            <v>TOTAL</v>
          </cell>
          <cell r="B594" t="str">
            <v>PAYROLL TAXES</v>
          </cell>
          <cell r="C594">
            <v>0</v>
          </cell>
        </row>
        <row r="596">
          <cell r="A596">
            <v>7535</v>
          </cell>
          <cell r="B596" t="str">
            <v>FRANCHISE TAX</v>
          </cell>
          <cell r="C596">
            <v>0</v>
          </cell>
        </row>
        <row r="597">
          <cell r="A597">
            <v>7540</v>
          </cell>
          <cell r="B597" t="str">
            <v>GROSS RECEIPTS TAX</v>
          </cell>
          <cell r="C597">
            <v>0</v>
          </cell>
        </row>
        <row r="598">
          <cell r="A598">
            <v>7545</v>
          </cell>
          <cell r="B598" t="str">
            <v>PERSONAL PROPERTY/ICT TAX</v>
          </cell>
          <cell r="C598">
            <v>0</v>
          </cell>
        </row>
        <row r="599">
          <cell r="A599">
            <v>7550</v>
          </cell>
          <cell r="B599" t="str">
            <v>PROPERTY/OTHER GENERAL TAX</v>
          </cell>
          <cell r="C599">
            <v>0</v>
          </cell>
        </row>
        <row r="600">
          <cell r="A600">
            <v>7555</v>
          </cell>
          <cell r="B600" t="str">
            <v>REAL ESTATE TAX</v>
          </cell>
          <cell r="C600">
            <v>0</v>
          </cell>
        </row>
        <row r="601">
          <cell r="A601">
            <v>7560</v>
          </cell>
          <cell r="B601" t="str">
            <v>SALES/USE TAX EXPENSE</v>
          </cell>
          <cell r="C601">
            <v>0</v>
          </cell>
        </row>
        <row r="602">
          <cell r="A602">
            <v>7570</v>
          </cell>
          <cell r="B602" t="str">
            <v>UTILITY/COMMISSION TAX</v>
          </cell>
          <cell r="C602">
            <v>0</v>
          </cell>
        </row>
        <row r="603">
          <cell r="C603">
            <v>0</v>
          </cell>
        </row>
        <row r="604">
          <cell r="A604" t="str">
            <v>TOTAL</v>
          </cell>
          <cell r="B604" t="str">
            <v>PROPERTY AND OTHER TAX EXPENSE</v>
          </cell>
          <cell r="C604">
            <v>0</v>
          </cell>
        </row>
        <row r="606">
          <cell r="A606">
            <v>7585</v>
          </cell>
          <cell r="B606" t="str">
            <v>AMORT OF INVEST TAX CREDIT</v>
          </cell>
          <cell r="C606">
            <v>0</v>
          </cell>
        </row>
        <row r="607">
          <cell r="A607">
            <v>7595</v>
          </cell>
          <cell r="B607" t="str">
            <v>DEF INCOME TAX-FEDERAL</v>
          </cell>
          <cell r="C607">
            <v>0</v>
          </cell>
        </row>
        <row r="608">
          <cell r="A608">
            <v>7600</v>
          </cell>
          <cell r="B608" t="str">
            <v>DEF INCOME TAXES-STATE</v>
          </cell>
          <cell r="C608">
            <v>0</v>
          </cell>
        </row>
        <row r="609">
          <cell r="A609">
            <v>7605</v>
          </cell>
          <cell r="B609" t="str">
            <v>INCOME TAXES-FEDERAL</v>
          </cell>
          <cell r="C609">
            <v>0</v>
          </cell>
        </row>
        <row r="610">
          <cell r="A610">
            <v>7610</v>
          </cell>
          <cell r="B610" t="str">
            <v>INCOME TAXES-STATE</v>
          </cell>
          <cell r="C610">
            <v>0</v>
          </cell>
        </row>
        <row r="611">
          <cell r="C611">
            <v>0</v>
          </cell>
        </row>
        <row r="612">
          <cell r="A612" t="str">
            <v>TOTAL</v>
          </cell>
          <cell r="B612" t="str">
            <v>INCOME TAX EXPENSE</v>
          </cell>
          <cell r="C612">
            <v>0</v>
          </cell>
        </row>
        <row r="615">
          <cell r="A615" t="str">
            <v>TOTAL</v>
          </cell>
          <cell r="B615" t="str">
            <v>OPERATING &amp; MAINTENANCE EXPENSE</v>
          </cell>
          <cell r="C615">
            <v>161254.32</v>
          </cell>
        </row>
        <row r="617">
          <cell r="A617">
            <v>7690</v>
          </cell>
          <cell r="B617" t="str">
            <v>SALE OF EQUIPMENT</v>
          </cell>
          <cell r="C617">
            <v>0</v>
          </cell>
        </row>
        <row r="618">
          <cell r="A618">
            <v>7691</v>
          </cell>
          <cell r="B618" t="str">
            <v>NET BOOK VALUE-DISPOSAL</v>
          </cell>
          <cell r="C618">
            <v>0</v>
          </cell>
        </row>
        <row r="619">
          <cell r="C619">
            <v>0</v>
          </cell>
        </row>
        <row r="620">
          <cell r="A620" t="str">
            <v>TOTAL</v>
          </cell>
          <cell r="B620" t="str">
            <v>RENTAL / OTHER INCOME</v>
          </cell>
          <cell r="C620">
            <v>0</v>
          </cell>
        </row>
        <row r="623">
          <cell r="A623" t="str">
            <v>TOTAL</v>
          </cell>
          <cell r="B623" t="str">
            <v>OTHER INCOME</v>
          </cell>
          <cell r="C623">
            <v>0</v>
          </cell>
        </row>
        <row r="625">
          <cell r="A625">
            <v>7710</v>
          </cell>
          <cell r="B625" t="str">
            <v>INTEREST EXPENSE-INTERCO</v>
          </cell>
          <cell r="C625">
            <v>0</v>
          </cell>
        </row>
        <row r="626">
          <cell r="C626">
            <v>0</v>
          </cell>
        </row>
        <row r="627">
          <cell r="A627" t="str">
            <v>TOTAL</v>
          </cell>
          <cell r="B627" t="str">
            <v>LONG-TERM INTEREST EXP</v>
          </cell>
          <cell r="C627">
            <v>0</v>
          </cell>
        </row>
        <row r="629">
          <cell r="A629">
            <v>7735</v>
          </cell>
          <cell r="B629" t="str">
            <v>S/T INT EXP BANK ONE</v>
          </cell>
          <cell r="C629">
            <v>0</v>
          </cell>
        </row>
        <row r="630">
          <cell r="C630">
            <v>0</v>
          </cell>
        </row>
        <row r="631">
          <cell r="A631" t="str">
            <v>TOTAL</v>
          </cell>
          <cell r="B631" t="str">
            <v>SHORT-TERM INTEREST EXPENSE</v>
          </cell>
          <cell r="C631">
            <v>0</v>
          </cell>
        </row>
        <row r="633">
          <cell r="A633">
            <v>7750</v>
          </cell>
          <cell r="B633" t="str">
            <v>INTEREST DURING CONSTRUCTION</v>
          </cell>
          <cell r="C633">
            <v>0</v>
          </cell>
        </row>
        <row r="634">
          <cell r="C634">
            <v>0</v>
          </cell>
        </row>
        <row r="635">
          <cell r="A635" t="str">
            <v>TOTAL</v>
          </cell>
          <cell r="B635" t="str">
            <v>ALLOW FUNDS USED CONSTRUCTION</v>
          </cell>
          <cell r="C635">
            <v>0</v>
          </cell>
        </row>
        <row r="638">
          <cell r="A638" t="str">
            <v>TOTAL</v>
          </cell>
          <cell r="B638" t="str">
            <v>OTHER EXPENSE</v>
          </cell>
          <cell r="C638">
            <v>0</v>
          </cell>
        </row>
        <row r="641">
          <cell r="A641" t="str">
            <v>TOTAL</v>
          </cell>
          <cell r="B641" t="str">
            <v>INCOME LOSS/(PROFIT)</v>
          </cell>
          <cell r="C641">
            <v>-29472.910000000003</v>
          </cell>
        </row>
      </sheetData>
      <sheetData sheetId="48" refreshError="1"/>
      <sheetData sheetId="49" refreshError="1"/>
      <sheetData sheetId="50">
        <row r="3">
          <cell r="C3" t="str">
            <v>Apple Canyon</v>
          </cell>
        </row>
      </sheetData>
      <sheetData sheetId="51" refreshError="1"/>
      <sheetData sheetId="52" refreshError="1"/>
      <sheetData sheetId="53">
        <row r="2">
          <cell r="A2">
            <v>1020</v>
          </cell>
        </row>
      </sheetData>
      <sheetData sheetId="54">
        <row r="653">
          <cell r="B653" t="str">
            <v>CUSTOMERS</v>
          </cell>
        </row>
      </sheetData>
      <sheetData sheetId="5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FT"/>
      <sheetName val="2010 FT Schedule"/>
      <sheetName val="PT"/>
      <sheetName val="2010 PT Schedule"/>
      <sheetName val="2010 Turnover Summary"/>
      <sheetName val="Adjusted Data"/>
      <sheetName val="Raw Data"/>
      <sheetName val="Input"/>
      <sheetName val="Drivers"/>
      <sheetName val="CoInfo"/>
      <sheetName val="CSR transitions"/>
      <sheetName val="Reconcil"/>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B11">
            <v>426</v>
          </cell>
        </row>
      </sheetData>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wp.a-uncoll"/>
      <sheetName val="wp-b salary"/>
      <sheetName val="wp-b salary2"/>
      <sheetName val="wp-b3 calc of health and other "/>
      <sheetName val="wp-c-def charges"/>
      <sheetName val="wp-c2-calc of def charges"/>
      <sheetName val="wp-c3-acc def inc taxes"/>
      <sheetName val="wp-c3a-adj acc def inc taxes"/>
      <sheetName val="wp-c3b-adit vehicle"/>
      <sheetName val="wp-c3c-adit computers"/>
      <sheetName val="wp-c3d-adit gross plant"/>
      <sheetName val="wp-3e-calc intial basis"/>
      <sheetName val="wp-d-rc.exp"/>
      <sheetName val="wp-e-toi"/>
      <sheetName val="wp-f-depr"/>
      <sheetName val="wp-f2 depr recal"/>
      <sheetName val="wp f3 plant held for future use"/>
      <sheetName val="wp-f4"/>
      <sheetName val="CP COA"/>
      <sheetName val="wp-g-inc.tx"/>
      <sheetName val="wp.h-cap.struc"/>
      <sheetName val="wp-i-wc"/>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wp-appendix"/>
      <sheetName val="xxxRate-Rev Comp"/>
      <sheetName val="Consumption Data"/>
      <sheetName val="ERC Count NB 12-07"/>
      <sheetName val="93008 ERC with avail adjust  "/>
      <sheetName val="Allocation data summary"/>
      <sheetName val="Allocation data"/>
      <sheetName val="wp-b2-ops charged to plant"/>
      <sheetName val="wp-o-project phoenix "/>
      <sheetName val="wp-p6-closed office exp"/>
      <sheetName val="wp-u-Insurance Exp"/>
      <sheetName val="wp-p2 Allocated Rate Base"/>
      <sheetName val="wp-px Allocation of Exp"/>
      <sheetName val="COAs"/>
      <sheetName val="wp-m-penalties"/>
      <sheetName val="wp-p1-allocation of vehicles"/>
      <sheetName val="wp-px Allocation of Vehicles"/>
      <sheetName val="wp-px Allocation of Trans Exp"/>
      <sheetName val="wp-p1a-adjustment to trans exp"/>
      <sheetName val="wp-p2-allocation of computers"/>
      <sheetName val="wp-p3-allocations of WSC base"/>
      <sheetName val="wp-p4-allocation of WSC expense"/>
      <sheetName val="wp-p5-alloc of cws office exp"/>
    </sheetNames>
    <sheetDataSet>
      <sheetData sheetId="0" refreshError="1">
        <row r="39">
          <cell r="D39">
            <v>0.25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12.31.11 ERC avail adjust  "/>
      <sheetName val="Control Panel"/>
      <sheetName val="Sheet1"/>
      <sheetName val="COPY ELECTRONIC TB HERE"/>
      <sheetName val="Linked TB"/>
      <sheetName val="Sch.A-B.S"/>
      <sheetName val="wp-f-depr"/>
      <sheetName val="Sch.B-I.S"/>
      <sheetName val="Sch.C-R.B"/>
      <sheetName val="Sch.D&amp;E-REV"/>
      <sheetName val="xxxRate-Rev Comp"/>
      <sheetName val="Consumption Data"/>
      <sheetName val="wp-appendix"/>
      <sheetName val="wp.a-uncoll"/>
      <sheetName val="Wp-b Salary"/>
      <sheetName val="wp-b1 Allocation of Staff"/>
      <sheetName val="Wp-b Salary Captime"/>
      <sheetName val="wp-b3 Calc of Health and Other "/>
      <sheetName val="wp-b4 office salaries"/>
      <sheetName val="WSC Salaries"/>
      <sheetName val="wp-c-def charges"/>
      <sheetName val="wp-c2-calc of def charges"/>
      <sheetName val="wp-c3-acc def inc taxes"/>
      <sheetName val="wp-c3a-adj acc def inc taxes"/>
      <sheetName val="wp-c3d-diff between tax and boo"/>
      <sheetName val="wp-d-rc.exp"/>
      <sheetName val="wp-e-toi"/>
      <sheetName val="wp-g-inc.tx"/>
      <sheetName val="WP g-2 Calculation of DPFD %"/>
      <sheetName val="WP g-3 Calculation of DPFD"/>
      <sheetName val="wp.h-cap.struc"/>
      <sheetName val="wp-i-wc1"/>
      <sheetName val="wp-i-wc2"/>
      <sheetName val="wp-j-pf.plant"/>
      <sheetName val="wp k Water Ex. Cap."/>
      <sheetName val="wp-l-GL additions"/>
      <sheetName val="wp-m-penalties"/>
      <sheetName val="wp-n-CPI"/>
      <sheetName val="Wp-o-repression adjustment"/>
      <sheetName val="wp-p1 Allocation of Expenses"/>
      <sheetName val="Wp-p1 foot notes"/>
      <sheetName val="wp-p1a Allocation of Rate base"/>
      <sheetName val="wp-p1a foot notes"/>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Fairfield Harbour Bill Sheet"/>
      <sheetName val="wp-r  Insurance"/>
      <sheetName val="Sheet2"/>
    </sheetNames>
    <sheetDataSet>
      <sheetData sheetId="0">
        <row r="3">
          <cell r="C3" t="str">
            <v>CWS Systems</v>
          </cell>
        </row>
        <row r="5">
          <cell r="C5" t="str">
            <v>Fairfield Harbour</v>
          </cell>
        </row>
        <row r="7">
          <cell r="C7" t="str">
            <v>W-778, Sub 89</v>
          </cell>
        </row>
        <row r="9">
          <cell r="C9">
            <v>40908</v>
          </cell>
        </row>
        <row r="13">
          <cell r="C13">
            <v>2021.1999999999998</v>
          </cell>
          <cell r="D13">
            <v>0.50711929045450554</v>
          </cell>
        </row>
        <row r="14">
          <cell r="C14">
            <v>1964.4499999999998</v>
          </cell>
          <cell r="D14">
            <v>0.49288070954549446</v>
          </cell>
        </row>
        <row r="15">
          <cell r="C15">
            <v>3985.6499999999996</v>
          </cell>
        </row>
        <row r="18">
          <cell r="D18">
            <v>1.5483715923995551E-2</v>
          </cell>
        </row>
        <row r="19">
          <cell r="D19">
            <v>4.0121486368871848E-2</v>
          </cell>
        </row>
        <row r="20">
          <cell r="D20">
            <v>5.9637350324936889E-2</v>
          </cell>
        </row>
        <row r="21">
          <cell r="D21">
            <v>8.0576473606461571E-2</v>
          </cell>
        </row>
        <row r="29">
          <cell r="C29">
            <v>1.8499999999999999E-2</v>
          </cell>
          <cell r="D29">
            <v>1.6299999999999999E-2</v>
          </cell>
        </row>
        <row r="30">
          <cell r="C30">
            <v>0.125</v>
          </cell>
        </row>
        <row r="31">
          <cell r="C31">
            <v>0.25</v>
          </cell>
        </row>
      </sheetData>
      <sheetData sheetId="1" refreshError="1"/>
      <sheetData sheetId="2" refreshError="1"/>
      <sheetData sheetId="3" refreshError="1"/>
      <sheetData sheetId="4">
        <row r="2">
          <cell r="A2">
            <v>1020</v>
          </cell>
          <cell r="B2" t="str">
            <v xml:space="preserve">     ORGANIZATION</v>
          </cell>
          <cell r="L2">
            <v>0</v>
          </cell>
        </row>
        <row r="3">
          <cell r="A3">
            <v>1025</v>
          </cell>
          <cell r="B3" t="str">
            <v xml:space="preserve">     FRANCHISES</v>
          </cell>
          <cell r="L3">
            <v>0</v>
          </cell>
        </row>
        <row r="4">
          <cell r="A4">
            <v>1030</v>
          </cell>
          <cell r="B4" t="str">
            <v xml:space="preserve">     LAND &amp; LAND RIGHTS PUMP</v>
          </cell>
          <cell r="L4">
            <v>0</v>
          </cell>
        </row>
        <row r="5">
          <cell r="A5">
            <v>1035</v>
          </cell>
          <cell r="B5" t="str">
            <v xml:space="preserve">     LAND &amp; LAND RIGHTS WTR TR</v>
          </cell>
          <cell r="L5">
            <v>0</v>
          </cell>
        </row>
        <row r="6">
          <cell r="A6">
            <v>1040</v>
          </cell>
          <cell r="B6" t="str">
            <v xml:space="preserve">     LAND &amp; LAND RIGHTS TRANS</v>
          </cell>
          <cell r="L6">
            <v>0</v>
          </cell>
        </row>
        <row r="7">
          <cell r="A7">
            <v>1045</v>
          </cell>
          <cell r="B7" t="str">
            <v xml:space="preserve">     LAND &amp; LAND RIGHTS GEN PL</v>
          </cell>
          <cell r="L7">
            <v>0</v>
          </cell>
        </row>
        <row r="8">
          <cell r="A8">
            <v>1050</v>
          </cell>
          <cell r="B8" t="str">
            <v xml:space="preserve">     STRUCT &amp; IMPRV SRC SUPPLY</v>
          </cell>
          <cell r="L8">
            <v>0</v>
          </cell>
        </row>
        <row r="9">
          <cell r="A9">
            <v>1055</v>
          </cell>
          <cell r="B9" t="str">
            <v xml:space="preserve">     STRUCT &amp; IMPRV WTR TRT PL</v>
          </cell>
          <cell r="L9">
            <v>0</v>
          </cell>
        </row>
        <row r="10">
          <cell r="A10">
            <v>1060</v>
          </cell>
          <cell r="B10" t="str">
            <v xml:space="preserve">     STRUCT &amp; IMPRV TRANS DIST</v>
          </cell>
          <cell r="L10">
            <v>0</v>
          </cell>
        </row>
        <row r="11">
          <cell r="A11">
            <v>1065</v>
          </cell>
          <cell r="B11" t="str">
            <v xml:space="preserve">     STRUCT &amp; IMPRV GEN PLT</v>
          </cell>
          <cell r="L11">
            <v>0</v>
          </cell>
        </row>
        <row r="12">
          <cell r="A12">
            <v>1080</v>
          </cell>
          <cell r="B12" t="str">
            <v xml:space="preserve">     WELLS &amp; SPRINGS</v>
          </cell>
          <cell r="L12">
            <v>0</v>
          </cell>
        </row>
        <row r="13">
          <cell r="A13">
            <v>1085</v>
          </cell>
          <cell r="B13" t="str">
            <v xml:space="preserve">     INFILTRATION GALLERY</v>
          </cell>
          <cell r="L13">
            <v>0</v>
          </cell>
        </row>
        <row r="14">
          <cell r="A14">
            <v>1090</v>
          </cell>
          <cell r="B14" t="str">
            <v xml:space="preserve">     SUPPLY MAINS</v>
          </cell>
          <cell r="L14">
            <v>0</v>
          </cell>
        </row>
        <row r="15">
          <cell r="A15">
            <v>1095</v>
          </cell>
          <cell r="B15" t="str">
            <v xml:space="preserve">     POWER GENERATION EQUIP</v>
          </cell>
          <cell r="L15">
            <v>0</v>
          </cell>
        </row>
        <row r="16">
          <cell r="A16">
            <v>1100</v>
          </cell>
          <cell r="B16" t="str">
            <v xml:space="preserve">     ELECTRIC PUMP EQUIP SRC P</v>
          </cell>
          <cell r="L16">
            <v>0</v>
          </cell>
        </row>
        <row r="17">
          <cell r="A17">
            <v>1105</v>
          </cell>
          <cell r="B17" t="str">
            <v xml:space="preserve">     ELECTRIC PUMP EQUIP WTP</v>
          </cell>
          <cell r="L17">
            <v>0</v>
          </cell>
        </row>
        <row r="18">
          <cell r="A18">
            <v>1110</v>
          </cell>
          <cell r="B18" t="str">
            <v xml:space="preserve">     ELECTRIC PUMP EQUIP TRANS</v>
          </cell>
          <cell r="L18">
            <v>0</v>
          </cell>
        </row>
        <row r="19">
          <cell r="A19">
            <v>1115</v>
          </cell>
          <cell r="B19" t="str">
            <v xml:space="preserve">     WATER TREATMENT EQPT</v>
          </cell>
          <cell r="L19">
            <v>0</v>
          </cell>
        </row>
        <row r="20">
          <cell r="A20">
            <v>1120</v>
          </cell>
          <cell r="B20" t="str">
            <v xml:space="preserve">     DIST RESV &amp; STANDPIPES</v>
          </cell>
          <cell r="L20">
            <v>0</v>
          </cell>
        </row>
        <row r="21">
          <cell r="A21">
            <v>1125</v>
          </cell>
          <cell r="B21" t="str">
            <v xml:space="preserve">     TRANS &amp; DISTR MAINS</v>
          </cell>
          <cell r="L21">
            <v>0</v>
          </cell>
        </row>
        <row r="22">
          <cell r="A22">
            <v>1130</v>
          </cell>
          <cell r="B22" t="str">
            <v xml:space="preserve">     SERVICE LINES</v>
          </cell>
          <cell r="L22">
            <v>0</v>
          </cell>
        </row>
        <row r="23">
          <cell r="A23">
            <v>1135</v>
          </cell>
          <cell r="B23" t="str">
            <v xml:space="preserve">     METERS</v>
          </cell>
          <cell r="L23">
            <v>0</v>
          </cell>
        </row>
        <row r="24">
          <cell r="A24">
            <v>1140</v>
          </cell>
          <cell r="B24" t="str">
            <v xml:space="preserve">     METER INSTALLATIONS</v>
          </cell>
          <cell r="L24">
            <v>0</v>
          </cell>
        </row>
        <row r="25">
          <cell r="A25">
            <v>1145</v>
          </cell>
          <cell r="B25" t="str">
            <v xml:space="preserve">     HYDRANTS</v>
          </cell>
          <cell r="L25">
            <v>0</v>
          </cell>
        </row>
        <row r="26">
          <cell r="A26">
            <v>1150</v>
          </cell>
          <cell r="B26" t="str">
            <v xml:space="preserve">     BACKFLOW PREVENTION DEVIC</v>
          </cell>
          <cell r="L26">
            <v>0</v>
          </cell>
        </row>
        <row r="27">
          <cell r="A27">
            <v>1160</v>
          </cell>
          <cell r="B27" t="str">
            <v xml:space="preserve">     OTH PLT&amp;MISC EQUIP SRC SU</v>
          </cell>
          <cell r="L27">
            <v>0</v>
          </cell>
        </row>
        <row r="28">
          <cell r="A28">
            <v>1165</v>
          </cell>
          <cell r="B28" t="str">
            <v xml:space="preserve">     OTH PLT&amp;MISC EQUIP WTP</v>
          </cell>
          <cell r="L28">
            <v>0</v>
          </cell>
        </row>
        <row r="29">
          <cell r="A29">
            <v>1175</v>
          </cell>
          <cell r="B29" t="str">
            <v xml:space="preserve">     OFFICE STRUCT &amp; IMPRV</v>
          </cell>
          <cell r="L29">
            <v>0</v>
          </cell>
        </row>
        <row r="30">
          <cell r="A30">
            <v>1180</v>
          </cell>
          <cell r="B30" t="str">
            <v xml:space="preserve">     OFFICE FURN &amp; EQPT</v>
          </cell>
          <cell r="L30">
            <v>0</v>
          </cell>
        </row>
        <row r="31">
          <cell r="A31">
            <v>1185</v>
          </cell>
          <cell r="B31" t="str">
            <v xml:space="preserve">     STORES EQUIPMENT</v>
          </cell>
          <cell r="L31">
            <v>0</v>
          </cell>
        </row>
        <row r="32">
          <cell r="A32">
            <v>1190</v>
          </cell>
          <cell r="B32" t="str">
            <v xml:space="preserve">     TOOL SHOP &amp; MISC EQPT</v>
          </cell>
          <cell r="L32">
            <v>0</v>
          </cell>
        </row>
        <row r="33">
          <cell r="A33">
            <v>1195</v>
          </cell>
          <cell r="B33" t="str">
            <v xml:space="preserve">     LABORATORY EQUIPMENT</v>
          </cell>
          <cell r="L33">
            <v>0</v>
          </cell>
        </row>
        <row r="34">
          <cell r="A34">
            <v>1200</v>
          </cell>
          <cell r="B34" t="str">
            <v xml:space="preserve">     POWER OPERATED EQUIP</v>
          </cell>
          <cell r="L34">
            <v>0</v>
          </cell>
        </row>
        <row r="35">
          <cell r="A35">
            <v>1205</v>
          </cell>
          <cell r="B35" t="str">
            <v xml:space="preserve">     COMMUNICATION EQPT</v>
          </cell>
          <cell r="L35">
            <v>0</v>
          </cell>
        </row>
        <row r="36">
          <cell r="A36">
            <v>1210</v>
          </cell>
          <cell r="B36" t="str">
            <v xml:space="preserve">     MISC EQUIPMENT</v>
          </cell>
          <cell r="L36">
            <v>0</v>
          </cell>
        </row>
        <row r="37">
          <cell r="A37">
            <v>1215</v>
          </cell>
          <cell r="B37" t="str">
            <v xml:space="preserve">     WATER PLANT ALLOCATED</v>
          </cell>
          <cell r="L37">
            <v>0</v>
          </cell>
        </row>
        <row r="38">
          <cell r="A38">
            <v>1220</v>
          </cell>
          <cell r="B38" t="str">
            <v xml:space="preserve">     OTHER TANGIBLE PLT WATER</v>
          </cell>
          <cell r="L38">
            <v>0</v>
          </cell>
        </row>
        <row r="39">
          <cell r="A39">
            <v>1245</v>
          </cell>
          <cell r="B39" t="str">
            <v xml:space="preserve">     ORGANIZATION</v>
          </cell>
          <cell r="L39">
            <v>0</v>
          </cell>
        </row>
        <row r="40">
          <cell r="A40">
            <v>1250</v>
          </cell>
          <cell r="B40" t="str">
            <v xml:space="preserve">     FRANCHISES INTANG PLT</v>
          </cell>
          <cell r="L40">
            <v>0</v>
          </cell>
        </row>
        <row r="41">
          <cell r="A41">
            <v>1275</v>
          </cell>
          <cell r="B41" t="str">
            <v xml:space="preserve">     LAND &amp; LAND RIGHTS RECLAI</v>
          </cell>
          <cell r="L41">
            <v>0</v>
          </cell>
        </row>
        <row r="42">
          <cell r="A42">
            <v>1285</v>
          </cell>
          <cell r="B42" t="str">
            <v xml:space="preserve">     LAND &amp; LAND RIGHTS GEN PL</v>
          </cell>
          <cell r="L42">
            <v>0</v>
          </cell>
        </row>
        <row r="43">
          <cell r="A43">
            <v>1290</v>
          </cell>
          <cell r="B43" t="str">
            <v xml:space="preserve">     STRUCT/IMPRV COLL PLT</v>
          </cell>
          <cell r="L43">
            <v>0</v>
          </cell>
        </row>
        <row r="44">
          <cell r="A44">
            <v>1295</v>
          </cell>
          <cell r="B44" t="str">
            <v xml:space="preserve">     STRUCT/IMPRV PUMP PLT LS</v>
          </cell>
          <cell r="L44">
            <v>0</v>
          </cell>
        </row>
        <row r="45">
          <cell r="A45">
            <v>1300</v>
          </cell>
          <cell r="B45" t="str">
            <v xml:space="preserve">     STRUCT/IMPRV TREAT PLT</v>
          </cell>
          <cell r="L45">
            <v>0</v>
          </cell>
        </row>
        <row r="46">
          <cell r="A46">
            <v>1305</v>
          </cell>
          <cell r="B46" t="str">
            <v xml:space="preserve">     STRUCT/IMPRV RECLAIM WTP</v>
          </cell>
          <cell r="L46">
            <v>0</v>
          </cell>
        </row>
        <row r="47">
          <cell r="A47">
            <v>1310</v>
          </cell>
          <cell r="B47" t="str">
            <v xml:space="preserve">     STRUCT/IMPRV RECLAIM WTR</v>
          </cell>
          <cell r="L47">
            <v>0</v>
          </cell>
        </row>
        <row r="48">
          <cell r="A48">
            <v>1315</v>
          </cell>
          <cell r="B48" t="str">
            <v xml:space="preserve">     STRUCT/IMPRV GEN PLT</v>
          </cell>
          <cell r="L48">
            <v>0</v>
          </cell>
        </row>
        <row r="49">
          <cell r="A49">
            <v>1320</v>
          </cell>
          <cell r="B49" t="str">
            <v xml:space="preserve">     POWER GEN EQUIP COLL PLT</v>
          </cell>
          <cell r="L49">
            <v>0</v>
          </cell>
        </row>
        <row r="50">
          <cell r="A50">
            <v>1325</v>
          </cell>
          <cell r="B50" t="str">
            <v xml:space="preserve">     POWER GEN EQUIP PUMP PLT</v>
          </cell>
          <cell r="L50">
            <v>0</v>
          </cell>
        </row>
        <row r="51">
          <cell r="A51">
            <v>1330</v>
          </cell>
          <cell r="B51" t="str">
            <v xml:space="preserve">     POWER GEN EQUIP TREAT PLT</v>
          </cell>
          <cell r="L51">
            <v>0</v>
          </cell>
        </row>
        <row r="52">
          <cell r="A52">
            <v>1345</v>
          </cell>
          <cell r="B52" t="str">
            <v xml:space="preserve">     SEWER FORCE MAIN</v>
          </cell>
          <cell r="L52">
            <v>0</v>
          </cell>
        </row>
        <row r="53">
          <cell r="A53">
            <v>1350</v>
          </cell>
          <cell r="B53" t="str">
            <v xml:space="preserve">     SEWER GRAVITY MAIN</v>
          </cell>
          <cell r="L53">
            <v>0</v>
          </cell>
        </row>
        <row r="54">
          <cell r="A54">
            <v>1353</v>
          </cell>
          <cell r="B54" t="str">
            <v xml:space="preserve">     MANHOLES</v>
          </cell>
          <cell r="L54">
            <v>0</v>
          </cell>
        </row>
        <row r="55">
          <cell r="A55">
            <v>1355</v>
          </cell>
          <cell r="B55" t="str">
            <v xml:space="preserve">     SPECIAL COLL STRUCTURES</v>
          </cell>
          <cell r="L55">
            <v>0</v>
          </cell>
        </row>
        <row r="56">
          <cell r="A56">
            <v>1360</v>
          </cell>
          <cell r="B56" t="str">
            <v xml:space="preserve">     SERVICES TO CUSTOMERS</v>
          </cell>
          <cell r="L56">
            <v>0</v>
          </cell>
        </row>
        <row r="57">
          <cell r="A57">
            <v>1365</v>
          </cell>
          <cell r="B57" t="str">
            <v xml:space="preserve">     FLOW MEASURE DEVICES</v>
          </cell>
          <cell r="L57">
            <v>0</v>
          </cell>
        </row>
        <row r="58">
          <cell r="A58">
            <v>1370</v>
          </cell>
          <cell r="B58" t="str">
            <v xml:space="preserve">     FLOW MEASURE INSTALL</v>
          </cell>
          <cell r="L58">
            <v>0</v>
          </cell>
        </row>
        <row r="59">
          <cell r="A59">
            <v>1375</v>
          </cell>
          <cell r="B59" t="str">
            <v xml:space="preserve">     RECEIVING WELLS</v>
          </cell>
          <cell r="L59">
            <v>0</v>
          </cell>
        </row>
        <row r="60">
          <cell r="A60">
            <v>1380</v>
          </cell>
          <cell r="B60" t="str">
            <v xml:space="preserve">     PUMPING EQUIPMENT PUMP PL</v>
          </cell>
          <cell r="L60">
            <v>0</v>
          </cell>
        </row>
        <row r="61">
          <cell r="A61">
            <v>1385</v>
          </cell>
          <cell r="B61" t="str">
            <v xml:space="preserve">     PUMPING EQUIPMENT RECLAIM</v>
          </cell>
          <cell r="L61">
            <v>0</v>
          </cell>
        </row>
        <row r="62">
          <cell r="A62">
            <v>1390</v>
          </cell>
          <cell r="B62" t="str">
            <v xml:space="preserve">     PUMPING EQUIPMENT RCL WTR</v>
          </cell>
          <cell r="L62">
            <v>0</v>
          </cell>
        </row>
        <row r="63">
          <cell r="A63">
            <v>1395</v>
          </cell>
          <cell r="B63" t="str">
            <v xml:space="preserve">     TREAT/DISP EQUIP LAGOON</v>
          </cell>
          <cell r="L63">
            <v>0</v>
          </cell>
        </row>
        <row r="64">
          <cell r="A64">
            <v>1400</v>
          </cell>
          <cell r="B64" t="str">
            <v xml:space="preserve">     TREAT/DISP EQUIP TRT PLT</v>
          </cell>
          <cell r="L64">
            <v>0</v>
          </cell>
        </row>
        <row r="65">
          <cell r="A65">
            <v>1405</v>
          </cell>
          <cell r="B65" t="str">
            <v xml:space="preserve">     TREAT/DISP EQUIP RCL WTP</v>
          </cell>
          <cell r="L65">
            <v>0</v>
          </cell>
        </row>
        <row r="66">
          <cell r="A66">
            <v>1410</v>
          </cell>
          <cell r="B66" t="str">
            <v xml:space="preserve">     PLANT SEWERS TRTMT PLT</v>
          </cell>
          <cell r="L66">
            <v>0</v>
          </cell>
        </row>
        <row r="67">
          <cell r="A67">
            <v>1415</v>
          </cell>
          <cell r="B67" t="str">
            <v xml:space="preserve">     PLANT SEWERS RECLAIM WTP</v>
          </cell>
          <cell r="L67">
            <v>0</v>
          </cell>
        </row>
        <row r="68">
          <cell r="A68">
            <v>1420</v>
          </cell>
          <cell r="B68" t="str">
            <v xml:space="preserve">     OUTFALL LINES</v>
          </cell>
          <cell r="L68">
            <v>0</v>
          </cell>
        </row>
        <row r="69">
          <cell r="A69">
            <v>1425</v>
          </cell>
          <cell r="B69" t="str">
            <v xml:space="preserve">     OTHER PLT TANGIBLE</v>
          </cell>
          <cell r="L69">
            <v>0</v>
          </cell>
        </row>
        <row r="70">
          <cell r="A70">
            <v>1430</v>
          </cell>
          <cell r="B70" t="str">
            <v xml:space="preserve">     OTHER PLT COLLECTION</v>
          </cell>
          <cell r="L70">
            <v>0</v>
          </cell>
        </row>
        <row r="71">
          <cell r="A71">
            <v>1435</v>
          </cell>
          <cell r="B71" t="str">
            <v xml:space="preserve">     OTHER PLT PUMP</v>
          </cell>
          <cell r="L71">
            <v>0</v>
          </cell>
        </row>
        <row r="72">
          <cell r="A72">
            <v>1440</v>
          </cell>
          <cell r="B72" t="str">
            <v xml:space="preserve">     OTHER PLT TREATMENT</v>
          </cell>
          <cell r="L72">
            <v>0</v>
          </cell>
        </row>
        <row r="73">
          <cell r="A73">
            <v>1445</v>
          </cell>
          <cell r="B73" t="str">
            <v xml:space="preserve">     OTHER PLT RECLAIM WTR TRT</v>
          </cell>
          <cell r="L73">
            <v>0</v>
          </cell>
        </row>
        <row r="74">
          <cell r="A74">
            <v>1450</v>
          </cell>
          <cell r="B74" t="str">
            <v xml:space="preserve">     OTHER PLT RECLAIM WTR DIS</v>
          </cell>
          <cell r="L74">
            <v>0</v>
          </cell>
        </row>
        <row r="75">
          <cell r="A75">
            <v>1455</v>
          </cell>
          <cell r="B75" t="str">
            <v xml:space="preserve">     OFFICE STRUCT &amp; IMPRV</v>
          </cell>
          <cell r="L75">
            <v>0</v>
          </cell>
        </row>
        <row r="76">
          <cell r="A76">
            <v>1460</v>
          </cell>
          <cell r="B76" t="str">
            <v xml:space="preserve">     OFFICE FURN &amp; EQPT</v>
          </cell>
          <cell r="L76">
            <v>0</v>
          </cell>
        </row>
        <row r="77">
          <cell r="A77">
            <v>1465</v>
          </cell>
          <cell r="B77" t="str">
            <v xml:space="preserve">     STORES EQUIPMENT</v>
          </cell>
          <cell r="L77">
            <v>0</v>
          </cell>
        </row>
        <row r="78">
          <cell r="A78">
            <v>1470</v>
          </cell>
          <cell r="B78" t="str">
            <v xml:space="preserve">     TOOL SHOP &amp; MISC EQPT</v>
          </cell>
          <cell r="L78">
            <v>0</v>
          </cell>
        </row>
        <row r="79">
          <cell r="A79">
            <v>1475</v>
          </cell>
          <cell r="B79" t="str">
            <v xml:space="preserve">     LABORATORY EQPT</v>
          </cell>
          <cell r="L79">
            <v>0</v>
          </cell>
        </row>
        <row r="80">
          <cell r="A80">
            <v>1480</v>
          </cell>
          <cell r="B80" t="str">
            <v xml:space="preserve">     POWER OPERATED EQUIP</v>
          </cell>
          <cell r="L80">
            <v>0</v>
          </cell>
        </row>
        <row r="81">
          <cell r="A81">
            <v>1485</v>
          </cell>
          <cell r="B81" t="str">
            <v xml:space="preserve">     COMMUNICATION EQPT</v>
          </cell>
          <cell r="L81">
            <v>0</v>
          </cell>
        </row>
        <row r="82">
          <cell r="A82">
            <v>1490</v>
          </cell>
          <cell r="B82" t="str">
            <v xml:space="preserve">     MISC EQUIP SEWER</v>
          </cell>
          <cell r="L82">
            <v>0</v>
          </cell>
        </row>
        <row r="83">
          <cell r="A83">
            <v>1495</v>
          </cell>
          <cell r="B83" t="str">
            <v xml:space="preserve">     SEWER PLANT ALLOCATED</v>
          </cell>
          <cell r="L83">
            <v>0</v>
          </cell>
        </row>
        <row r="84">
          <cell r="A84">
            <v>1500</v>
          </cell>
          <cell r="B84" t="str">
            <v xml:space="preserve">     OTHER TANGIBLE PLT SEWER</v>
          </cell>
          <cell r="L84">
            <v>0</v>
          </cell>
        </row>
        <row r="85">
          <cell r="A85">
            <v>1535</v>
          </cell>
          <cell r="B85" t="str">
            <v xml:space="preserve">     REUSE DIST RESERVOIRS</v>
          </cell>
          <cell r="L85">
            <v>0</v>
          </cell>
        </row>
        <row r="86">
          <cell r="A86">
            <v>1540</v>
          </cell>
          <cell r="B86" t="str">
            <v xml:space="preserve">     REUSE TRANMISSION &amp; DIST</v>
          </cell>
          <cell r="L86">
            <v>0</v>
          </cell>
        </row>
        <row r="87">
          <cell r="B87" t="str">
            <v>Plant (Water)</v>
          </cell>
          <cell r="L87">
            <v>3477305.0780995362</v>
          </cell>
        </row>
        <row r="88">
          <cell r="B88" t="str">
            <v>Plant (Sewer)</v>
          </cell>
          <cell r="L88">
            <v>7912390.1987983584</v>
          </cell>
        </row>
        <row r="89">
          <cell r="A89">
            <v>1699</v>
          </cell>
          <cell r="B89" t="str">
            <v xml:space="preserve">     WATER PLANT IN PROCESS</v>
          </cell>
          <cell r="L89" t="e">
            <v>#VALUE!</v>
          </cell>
        </row>
        <row r="90">
          <cell r="A90">
            <v>1739</v>
          </cell>
          <cell r="B90" t="str">
            <v xml:space="preserve">     SEWER PLANT IN PROCESS</v>
          </cell>
          <cell r="L90" t="e">
            <v>#VALUE!</v>
          </cell>
        </row>
        <row r="91">
          <cell r="A91">
            <v>1769</v>
          </cell>
          <cell r="B91" t="str">
            <v xml:space="preserve">     OTHER PLANT IN PROCESS</v>
          </cell>
          <cell r="L91" t="e">
            <v>#VALUE!</v>
          </cell>
        </row>
        <row r="92">
          <cell r="A92">
            <v>1799</v>
          </cell>
          <cell r="B92" t="str">
            <v xml:space="preserve">     DEFERRED PLANT IN PROCESS</v>
          </cell>
          <cell r="L92" t="e">
            <v>#VALUE!</v>
          </cell>
        </row>
        <row r="93">
          <cell r="A93">
            <v>1805</v>
          </cell>
          <cell r="B93" t="str">
            <v xml:space="preserve">    PLT HELD FUTURE USE-WTR</v>
          </cell>
          <cell r="L93" t="e">
            <v>#VALUE!</v>
          </cell>
        </row>
        <row r="94">
          <cell r="A94">
            <v>1810</v>
          </cell>
          <cell r="B94" t="str">
            <v xml:space="preserve">    PLT HELD FUTURE USE-SWR</v>
          </cell>
          <cell r="L94" t="e">
            <v>#VALUE!</v>
          </cell>
        </row>
        <row r="95">
          <cell r="A95">
            <v>1835</v>
          </cell>
          <cell r="B95" t="str">
            <v xml:space="preserve">     ACC DEPR-ORGANIZATION</v>
          </cell>
          <cell r="L95">
            <v>0</v>
          </cell>
        </row>
        <row r="96">
          <cell r="A96">
            <v>1840</v>
          </cell>
          <cell r="B96" t="str">
            <v xml:space="preserve">     ACC DEPR-FRANCHISES</v>
          </cell>
          <cell r="L96">
            <v>0</v>
          </cell>
        </row>
        <row r="97">
          <cell r="A97">
            <v>1845</v>
          </cell>
          <cell r="B97" t="str">
            <v xml:space="preserve">     ACC DEPR-STRUCT&amp;IMPRV SRC</v>
          </cell>
          <cell r="L97">
            <v>0</v>
          </cell>
        </row>
        <row r="98">
          <cell r="A98">
            <v>1850</v>
          </cell>
          <cell r="B98" t="str">
            <v xml:space="preserve">     ACC DEPR-STRUCT&amp;IMPRV WTP</v>
          </cell>
          <cell r="L98">
            <v>0</v>
          </cell>
        </row>
        <row r="99">
          <cell r="A99">
            <v>1855</v>
          </cell>
          <cell r="B99" t="str">
            <v xml:space="preserve">     ACC DEPR-STRUCT&amp;IMPRV TRN</v>
          </cell>
          <cell r="L99">
            <v>0</v>
          </cell>
        </row>
        <row r="100">
          <cell r="A100">
            <v>1860</v>
          </cell>
          <cell r="B100" t="str">
            <v xml:space="preserve">     ACC DEPR-STRUCT&amp;IMPRV GEN</v>
          </cell>
          <cell r="L100">
            <v>0</v>
          </cell>
        </row>
        <row r="101">
          <cell r="A101">
            <v>1875</v>
          </cell>
          <cell r="B101" t="str">
            <v xml:space="preserve">     ACC DEPR-WELLS &amp; SPRINGS</v>
          </cell>
          <cell r="L101">
            <v>0</v>
          </cell>
        </row>
        <row r="102">
          <cell r="A102">
            <v>1880</v>
          </cell>
          <cell r="B102" t="str">
            <v xml:space="preserve">     ACC DEPR-INFILTRATION GAL</v>
          </cell>
          <cell r="L102">
            <v>0</v>
          </cell>
        </row>
        <row r="103">
          <cell r="A103">
            <v>1885</v>
          </cell>
          <cell r="B103" t="str">
            <v xml:space="preserve">     ACC DEPR-SUPPLY MAINS</v>
          </cell>
          <cell r="L103">
            <v>0</v>
          </cell>
        </row>
        <row r="104">
          <cell r="A104">
            <v>1890</v>
          </cell>
          <cell r="B104" t="str">
            <v xml:space="preserve">     ACC DEPR-POWER GENERATION</v>
          </cell>
          <cell r="L104">
            <v>0</v>
          </cell>
        </row>
        <row r="105">
          <cell r="A105">
            <v>1895</v>
          </cell>
          <cell r="B105" t="str">
            <v xml:space="preserve">     ACC DEPR-ELECT PUMP EQUIP</v>
          </cell>
          <cell r="L105">
            <v>0</v>
          </cell>
        </row>
        <row r="106">
          <cell r="A106">
            <v>1900</v>
          </cell>
          <cell r="B106" t="str">
            <v xml:space="preserve">     ACC DEPR-ELECT PUMP EQUIP</v>
          </cell>
          <cell r="L106">
            <v>0</v>
          </cell>
        </row>
        <row r="107">
          <cell r="A107">
            <v>1905</v>
          </cell>
          <cell r="B107" t="str">
            <v xml:space="preserve">     ACC DEPR-ELECT PUMP EQUIP</v>
          </cell>
          <cell r="L107">
            <v>0</v>
          </cell>
        </row>
        <row r="108">
          <cell r="A108">
            <v>1910</v>
          </cell>
          <cell r="B108" t="str">
            <v xml:space="preserve">     ACC DEPR-WATER TREATMENT</v>
          </cell>
          <cell r="L108">
            <v>0</v>
          </cell>
        </row>
        <row r="109">
          <cell r="A109">
            <v>1915</v>
          </cell>
          <cell r="B109" t="str">
            <v xml:space="preserve">     ACC DEPR-DIST RESV &amp; STAN</v>
          </cell>
          <cell r="L109">
            <v>0</v>
          </cell>
        </row>
        <row r="110">
          <cell r="A110">
            <v>1920</v>
          </cell>
          <cell r="B110" t="str">
            <v xml:space="preserve">     ACC DEPR-TRANS &amp; DISTR MA</v>
          </cell>
          <cell r="L110">
            <v>0</v>
          </cell>
        </row>
        <row r="111">
          <cell r="A111">
            <v>1925</v>
          </cell>
          <cell r="B111" t="str">
            <v xml:space="preserve">     ACC DEPR-SERVICE LINES</v>
          </cell>
          <cell r="L111">
            <v>0</v>
          </cell>
        </row>
        <row r="112">
          <cell r="A112">
            <v>1930</v>
          </cell>
          <cell r="B112" t="str">
            <v xml:space="preserve">     ACC DEPR-METERS</v>
          </cell>
          <cell r="L112">
            <v>0</v>
          </cell>
        </row>
        <row r="113">
          <cell r="A113">
            <v>1935</v>
          </cell>
          <cell r="B113" t="str">
            <v xml:space="preserve">     ACC DEPR-METER INSTALLS</v>
          </cell>
          <cell r="L113">
            <v>0</v>
          </cell>
        </row>
        <row r="114">
          <cell r="A114">
            <v>1940</v>
          </cell>
          <cell r="B114" t="str">
            <v xml:space="preserve">     ACC DEPR-HYDRANTS</v>
          </cell>
          <cell r="L114">
            <v>0</v>
          </cell>
        </row>
        <row r="115">
          <cell r="A115">
            <v>1945</v>
          </cell>
          <cell r="B115" t="str">
            <v xml:space="preserve">     ACC DEPR-BACKFLOW PREVENT</v>
          </cell>
          <cell r="L115">
            <v>0</v>
          </cell>
        </row>
        <row r="116">
          <cell r="A116">
            <v>1955</v>
          </cell>
          <cell r="B116" t="str">
            <v xml:space="preserve">     ACC DEPR-OTH PLANT&amp;MISC S</v>
          </cell>
          <cell r="L116">
            <v>0</v>
          </cell>
        </row>
        <row r="117">
          <cell r="A117">
            <v>1960</v>
          </cell>
          <cell r="B117" t="str">
            <v xml:space="preserve">     ACC DEPR-OTH PLANT&amp;MISC W</v>
          </cell>
          <cell r="L117">
            <v>0</v>
          </cell>
        </row>
        <row r="118">
          <cell r="A118">
            <v>1970</v>
          </cell>
          <cell r="B118" t="str">
            <v xml:space="preserve">     ACC DEPR-OFFICE STRUCTURE</v>
          </cell>
          <cell r="L118">
            <v>0</v>
          </cell>
        </row>
        <row r="119">
          <cell r="A119">
            <v>1975</v>
          </cell>
          <cell r="B119" t="str">
            <v xml:space="preserve">     ACC DEPR-OFFICE FURN/EQPT</v>
          </cell>
          <cell r="L119">
            <v>0</v>
          </cell>
        </row>
        <row r="120">
          <cell r="A120">
            <v>1980</v>
          </cell>
          <cell r="B120" t="str">
            <v xml:space="preserve">     ACC DEPR-STORES EQUIPMENT</v>
          </cell>
          <cell r="L120">
            <v>0</v>
          </cell>
        </row>
        <row r="121">
          <cell r="A121">
            <v>1985</v>
          </cell>
          <cell r="B121" t="str">
            <v xml:space="preserve">     ACC DEPR-TOOL SHOP &amp; MISC</v>
          </cell>
          <cell r="L121">
            <v>0</v>
          </cell>
        </row>
        <row r="122">
          <cell r="A122">
            <v>1990</v>
          </cell>
          <cell r="B122" t="str">
            <v xml:space="preserve">     ACC DEPR-LABORATORY EQUIP</v>
          </cell>
          <cell r="L122">
            <v>0</v>
          </cell>
        </row>
        <row r="123">
          <cell r="A123">
            <v>1995</v>
          </cell>
          <cell r="B123" t="str">
            <v xml:space="preserve">     ACC DEPR-POWER OPERATED E</v>
          </cell>
          <cell r="L123">
            <v>0</v>
          </cell>
        </row>
        <row r="124">
          <cell r="A124">
            <v>2000</v>
          </cell>
          <cell r="B124" t="str">
            <v xml:space="preserve">     ACC DEPR-COMMUNICATION EQ</v>
          </cell>
          <cell r="L124">
            <v>0</v>
          </cell>
        </row>
        <row r="125">
          <cell r="A125">
            <v>2005</v>
          </cell>
          <cell r="B125" t="str">
            <v xml:space="preserve">     ACC DEPR-MISC EQUIPMENT</v>
          </cell>
          <cell r="L125">
            <v>0</v>
          </cell>
        </row>
        <row r="126">
          <cell r="A126">
            <v>2010</v>
          </cell>
          <cell r="B126" t="str">
            <v xml:space="preserve">     ACC DEPR-OTHER TANG PLT W</v>
          </cell>
          <cell r="L126">
            <v>0</v>
          </cell>
        </row>
        <row r="127">
          <cell r="A127">
            <v>2030</v>
          </cell>
          <cell r="B127" t="str">
            <v xml:space="preserve">     ACC DEPR-ORGANIZATION</v>
          </cell>
          <cell r="L127">
            <v>0</v>
          </cell>
        </row>
        <row r="128">
          <cell r="A128">
            <v>2040</v>
          </cell>
          <cell r="B128" t="str">
            <v xml:space="preserve">     ACC DEPR FRANCHISES INTAN</v>
          </cell>
          <cell r="L128">
            <v>0</v>
          </cell>
        </row>
        <row r="129">
          <cell r="A129">
            <v>2050</v>
          </cell>
          <cell r="B129" t="str">
            <v xml:space="preserve">     ACC DEPR-STRUCT/IMPRV COL</v>
          </cell>
          <cell r="L129">
            <v>0</v>
          </cell>
        </row>
        <row r="130">
          <cell r="A130">
            <v>2055</v>
          </cell>
          <cell r="B130" t="str">
            <v xml:space="preserve">     ACC DEPR-STRUCT/IMPRV PUM</v>
          </cell>
          <cell r="L130">
            <v>0</v>
          </cell>
        </row>
        <row r="131">
          <cell r="A131">
            <v>2060</v>
          </cell>
          <cell r="B131" t="str">
            <v xml:space="preserve">     ACC DEPR-STRUCT/IMPRV TRE</v>
          </cell>
          <cell r="L131">
            <v>0</v>
          </cell>
        </row>
        <row r="132">
          <cell r="A132">
            <v>2065</v>
          </cell>
          <cell r="B132" t="str">
            <v xml:space="preserve">     ACC DEPR-STRUCT/IMPRV RCL</v>
          </cell>
          <cell r="L132">
            <v>0</v>
          </cell>
        </row>
        <row r="133">
          <cell r="A133">
            <v>2070</v>
          </cell>
          <cell r="B133" t="str">
            <v xml:space="preserve">     ACC DEPR-STRUCT/IMPRV RCL</v>
          </cell>
          <cell r="L133">
            <v>0</v>
          </cell>
        </row>
        <row r="134">
          <cell r="A134">
            <v>2075</v>
          </cell>
          <cell r="B134" t="str">
            <v xml:space="preserve">     ACC DEPR-STRUCT/IMPRV GEN</v>
          </cell>
          <cell r="L134">
            <v>0</v>
          </cell>
        </row>
        <row r="135">
          <cell r="A135">
            <v>2080</v>
          </cell>
          <cell r="B135" t="str">
            <v xml:space="preserve">     ACC DEPR-PWR GEN EQP COLL</v>
          </cell>
          <cell r="L135">
            <v>0</v>
          </cell>
        </row>
        <row r="136">
          <cell r="A136">
            <v>2085</v>
          </cell>
          <cell r="B136" t="str">
            <v xml:space="preserve">     ACC DEPR-PWR GEN EQP PUMP</v>
          </cell>
          <cell r="L136">
            <v>0</v>
          </cell>
        </row>
        <row r="137">
          <cell r="A137">
            <v>2090</v>
          </cell>
          <cell r="B137" t="str">
            <v xml:space="preserve">     ACC DEPR-PWR GEN EQP TRT</v>
          </cell>
          <cell r="L137">
            <v>0</v>
          </cell>
        </row>
        <row r="138">
          <cell r="A138">
            <v>2105</v>
          </cell>
          <cell r="B138" t="str">
            <v xml:space="preserve">     ACC DEPR-SEWER FORCE MAIN</v>
          </cell>
          <cell r="L138">
            <v>0</v>
          </cell>
        </row>
        <row r="139">
          <cell r="A139">
            <v>2110</v>
          </cell>
          <cell r="B139" t="str">
            <v xml:space="preserve">     ACC DEPR-SEWER GRAVITY MA</v>
          </cell>
          <cell r="L139">
            <v>0</v>
          </cell>
        </row>
        <row r="140">
          <cell r="A140">
            <v>2113</v>
          </cell>
          <cell r="B140" t="str">
            <v xml:space="preserve">     ACC DEPR-MANHOLES</v>
          </cell>
          <cell r="L140">
            <v>0</v>
          </cell>
        </row>
        <row r="141">
          <cell r="A141">
            <v>2115</v>
          </cell>
          <cell r="B141" t="str">
            <v xml:space="preserve">     ACC DEPR-SPECIAL COLL STR</v>
          </cell>
          <cell r="L141">
            <v>0</v>
          </cell>
        </row>
        <row r="142">
          <cell r="A142">
            <v>2120</v>
          </cell>
          <cell r="B142" t="str">
            <v xml:space="preserve">     ACC DEPR-SERVICES TO CUST</v>
          </cell>
          <cell r="L142">
            <v>0</v>
          </cell>
        </row>
        <row r="143">
          <cell r="A143">
            <v>2125</v>
          </cell>
          <cell r="B143" t="str">
            <v xml:space="preserve">     ACC DEPR-FLOW MEASURE DEV</v>
          </cell>
          <cell r="L143">
            <v>0</v>
          </cell>
        </row>
        <row r="144">
          <cell r="A144">
            <v>2130</v>
          </cell>
          <cell r="B144" t="str">
            <v xml:space="preserve">     ACC DEPR-FLOW MEASURE INS</v>
          </cell>
          <cell r="L144">
            <v>0</v>
          </cell>
        </row>
        <row r="145">
          <cell r="A145">
            <v>2135</v>
          </cell>
          <cell r="B145" t="str">
            <v xml:space="preserve">     ACC DEPR-RECEIVING WELLS</v>
          </cell>
          <cell r="L145">
            <v>0</v>
          </cell>
        </row>
        <row r="146">
          <cell r="A146">
            <v>2140</v>
          </cell>
          <cell r="B146" t="str">
            <v xml:space="preserve">     ACC DEPR-PUMP EQP PUMP PL</v>
          </cell>
          <cell r="L146">
            <v>0</v>
          </cell>
        </row>
        <row r="147">
          <cell r="A147">
            <v>2145</v>
          </cell>
          <cell r="B147" t="str">
            <v xml:space="preserve">     ACC DEPR-PUMP EQP RCLM WT</v>
          </cell>
          <cell r="L147">
            <v>0</v>
          </cell>
        </row>
        <row r="148">
          <cell r="A148">
            <v>2150</v>
          </cell>
          <cell r="B148" t="str">
            <v xml:space="preserve">     ACC DEPR-PUMP EQP RCLM DI</v>
          </cell>
          <cell r="L148">
            <v>0</v>
          </cell>
        </row>
        <row r="149">
          <cell r="A149">
            <v>2155</v>
          </cell>
          <cell r="B149" t="str">
            <v xml:space="preserve">     ACC DEPR-TREAT/DISP EQP L</v>
          </cell>
          <cell r="L149">
            <v>0</v>
          </cell>
        </row>
        <row r="150">
          <cell r="A150">
            <v>2160</v>
          </cell>
          <cell r="B150" t="str">
            <v xml:space="preserve">     ACC DEPR-TREAT/DISP EQP T</v>
          </cell>
          <cell r="L150">
            <v>0</v>
          </cell>
        </row>
        <row r="151">
          <cell r="A151">
            <v>2165</v>
          </cell>
          <cell r="B151" t="str">
            <v xml:space="preserve">     ACC DEPR-TREAT/DISP EQP R</v>
          </cell>
          <cell r="L151">
            <v>0</v>
          </cell>
        </row>
        <row r="152">
          <cell r="A152">
            <v>2170</v>
          </cell>
          <cell r="B152" t="str">
            <v xml:space="preserve">     ACC DEPR-PLANT SEWERS TRT</v>
          </cell>
          <cell r="L152">
            <v>0</v>
          </cell>
        </row>
        <row r="153">
          <cell r="A153">
            <v>2175</v>
          </cell>
          <cell r="B153" t="str">
            <v xml:space="preserve">     ACC DEPR-PLANT SEWERS REC</v>
          </cell>
          <cell r="L153">
            <v>0</v>
          </cell>
        </row>
        <row r="154">
          <cell r="A154">
            <v>2180</v>
          </cell>
          <cell r="B154" t="str">
            <v xml:space="preserve">     ACC DEPR-OUTFALL LINES</v>
          </cell>
          <cell r="L154">
            <v>0</v>
          </cell>
        </row>
        <row r="155">
          <cell r="A155">
            <v>2185</v>
          </cell>
          <cell r="B155" t="str">
            <v xml:space="preserve">     ACC DEPR-OTHER PLT TANGIB</v>
          </cell>
          <cell r="L155">
            <v>0</v>
          </cell>
        </row>
        <row r="156">
          <cell r="A156">
            <v>2190</v>
          </cell>
          <cell r="B156" t="str">
            <v xml:space="preserve">     ACC DEPR-OTHER PLT COLLEC</v>
          </cell>
          <cell r="L156">
            <v>0</v>
          </cell>
        </row>
        <row r="157">
          <cell r="A157">
            <v>2195</v>
          </cell>
          <cell r="B157" t="str">
            <v xml:space="preserve">     ACC DEPR-OTHER PLT PUMP</v>
          </cell>
          <cell r="L157">
            <v>0</v>
          </cell>
        </row>
        <row r="158">
          <cell r="A158">
            <v>2200</v>
          </cell>
          <cell r="B158" t="str">
            <v xml:space="preserve">     ACC DEPR-OTHER PLT TREATM</v>
          </cell>
          <cell r="L158">
            <v>0</v>
          </cell>
        </row>
        <row r="159">
          <cell r="A159">
            <v>2205</v>
          </cell>
          <cell r="B159" t="str">
            <v xml:space="preserve">     ACC DEPR-OTHER PLT RCLM W</v>
          </cell>
          <cell r="L159">
            <v>0</v>
          </cell>
        </row>
        <row r="160">
          <cell r="A160">
            <v>2210</v>
          </cell>
          <cell r="B160" t="str">
            <v xml:space="preserve">     ACC DEPR-OTHER PLT RCLM D</v>
          </cell>
          <cell r="L160">
            <v>0</v>
          </cell>
        </row>
        <row r="161">
          <cell r="A161">
            <v>2215</v>
          </cell>
          <cell r="B161" t="str">
            <v xml:space="preserve">     ACC DEPR-OFFICE STRUCTURE</v>
          </cell>
          <cell r="L161">
            <v>0</v>
          </cell>
        </row>
        <row r="162">
          <cell r="A162">
            <v>2220</v>
          </cell>
          <cell r="B162" t="str">
            <v xml:space="preserve">     ACC DEPR-OFFICE FURN/EQPT</v>
          </cell>
          <cell r="L162">
            <v>0</v>
          </cell>
        </row>
        <row r="163">
          <cell r="A163">
            <v>2225</v>
          </cell>
          <cell r="B163" t="str">
            <v xml:space="preserve">     ACC DEPR-STORES EQUIPMENT</v>
          </cell>
          <cell r="L163">
            <v>0</v>
          </cell>
        </row>
        <row r="164">
          <cell r="A164">
            <v>2230</v>
          </cell>
          <cell r="B164" t="str">
            <v xml:space="preserve">     ACC DEPR-TOOL SHOP &amp; MISC</v>
          </cell>
          <cell r="L164">
            <v>0</v>
          </cell>
        </row>
        <row r="165">
          <cell r="A165">
            <v>2235</v>
          </cell>
          <cell r="B165" t="str">
            <v xml:space="preserve">     ACC DEPR-LABORATORY EQPT</v>
          </cell>
          <cell r="L165">
            <v>0</v>
          </cell>
        </row>
        <row r="166">
          <cell r="A166">
            <v>2240</v>
          </cell>
          <cell r="B166" t="str">
            <v xml:space="preserve">     ACC DEPR-POWER OPERATED E</v>
          </cell>
          <cell r="L166">
            <v>0</v>
          </cell>
        </row>
        <row r="167">
          <cell r="A167">
            <v>2245</v>
          </cell>
          <cell r="B167" t="str">
            <v xml:space="preserve">     ACC DEPR-COMMUNICATION EQ</v>
          </cell>
          <cell r="L167">
            <v>0</v>
          </cell>
        </row>
        <row r="168">
          <cell r="A168">
            <v>2250</v>
          </cell>
          <cell r="B168" t="str">
            <v xml:space="preserve">     ACC DEPR-MISC EQUIP SEWER</v>
          </cell>
          <cell r="L168">
            <v>0</v>
          </cell>
        </row>
        <row r="169">
          <cell r="A169">
            <v>2255</v>
          </cell>
          <cell r="B169" t="str">
            <v xml:space="preserve">     ACC DEPR-OTHER TANG PLT S</v>
          </cell>
          <cell r="L169">
            <v>0</v>
          </cell>
        </row>
        <row r="170">
          <cell r="A170">
            <v>2280</v>
          </cell>
          <cell r="B170" t="str">
            <v xml:space="preserve">     ACC DEPR-REUSE DIST RESER</v>
          </cell>
          <cell r="L170">
            <v>0</v>
          </cell>
        </row>
        <row r="171">
          <cell r="A171">
            <v>2285</v>
          </cell>
          <cell r="B171" t="str">
            <v xml:space="preserve">     ACC DEPR-REUSE TRANS/DIST</v>
          </cell>
          <cell r="L171">
            <v>0</v>
          </cell>
        </row>
        <row r="172">
          <cell r="A172">
            <v>2400</v>
          </cell>
          <cell r="B172" t="str">
            <v xml:space="preserve">    UTILITY PAA WTR PLANT AMOR</v>
          </cell>
          <cell r="L172">
            <v>0</v>
          </cell>
        </row>
        <row r="173">
          <cell r="A173">
            <v>2410</v>
          </cell>
          <cell r="B173" t="str">
            <v xml:space="preserve">    UTILITY PAA SWR PLANT AMOR</v>
          </cell>
          <cell r="L173">
            <v>0</v>
          </cell>
        </row>
        <row r="174">
          <cell r="A174">
            <v>2420</v>
          </cell>
          <cell r="B174" t="str">
            <v xml:space="preserve">    ACC AMORT UTIL PAA-WATER</v>
          </cell>
          <cell r="L174">
            <v>0</v>
          </cell>
        </row>
        <row r="175">
          <cell r="A175">
            <v>2425</v>
          </cell>
          <cell r="B175" t="str">
            <v xml:space="preserve">    ACC AMORT UTIL PAA-SEWER</v>
          </cell>
          <cell r="L175">
            <v>0</v>
          </cell>
        </row>
        <row r="176">
          <cell r="B176" t="str">
            <v>Accumulated Depreciation (Water)</v>
          </cell>
          <cell r="L176">
            <v>-986141.01655429567</v>
          </cell>
        </row>
        <row r="177">
          <cell r="B177" t="str">
            <v>Accumulated Depreciation (Sewer)</v>
          </cell>
          <cell r="L177">
            <v>-2054991.9396482522</v>
          </cell>
        </row>
        <row r="178">
          <cell r="B178" t="str">
            <v>PAA (Water)</v>
          </cell>
          <cell r="L178">
            <v>-16445.1132</v>
          </cell>
        </row>
        <row r="179">
          <cell r="B179" t="str">
            <v>PAA (Sewer)</v>
          </cell>
          <cell r="L179">
            <v>-33892.22</v>
          </cell>
        </row>
        <row r="180">
          <cell r="B180" t="str">
            <v>PAA Accumulated Amortization (Water)</v>
          </cell>
          <cell r="L180">
            <v>8353.556799999993</v>
          </cell>
        </row>
        <row r="181">
          <cell r="B181" t="str">
            <v>PAA Accumulated Amortization (Sewer)</v>
          </cell>
          <cell r="L181">
            <v>17009.24000000002</v>
          </cell>
        </row>
        <row r="182">
          <cell r="A182">
            <v>2640</v>
          </cell>
          <cell r="B182" t="str">
            <v xml:space="preserve">     CASH-CHASE-WSC DISBURSEME</v>
          </cell>
          <cell r="L182" t="e">
            <v>#VALUE!</v>
          </cell>
        </row>
        <row r="183">
          <cell r="A183">
            <v>2650</v>
          </cell>
          <cell r="B183" t="str">
            <v xml:space="preserve">     CASH-WSC PETTY CASH-CHASE</v>
          </cell>
          <cell r="L183" t="e">
            <v>#VALUE!</v>
          </cell>
        </row>
        <row r="184">
          <cell r="A184">
            <v>2675</v>
          </cell>
          <cell r="B184" t="str">
            <v xml:space="preserve">     A/R-CUSTOMER TRADE CC&amp;B</v>
          </cell>
          <cell r="L184" t="e">
            <v>#VALUE!</v>
          </cell>
        </row>
        <row r="185">
          <cell r="A185">
            <v>2680</v>
          </cell>
          <cell r="B185" t="str">
            <v xml:space="preserve">     A/R-CUSTOMER ACCRUAL</v>
          </cell>
          <cell r="L185" t="e">
            <v>#VALUE!</v>
          </cell>
        </row>
        <row r="186">
          <cell r="A186">
            <v>2685</v>
          </cell>
          <cell r="B186" t="str">
            <v xml:space="preserve">     A/R-CUSTOMER REFUNDS</v>
          </cell>
          <cell r="L186" t="e">
            <v>#VALUE!</v>
          </cell>
        </row>
        <row r="187">
          <cell r="A187">
            <v>2690</v>
          </cell>
          <cell r="B187" t="str">
            <v xml:space="preserve">    ACCUM PROV UNCOLLECT ACCTS</v>
          </cell>
          <cell r="L187" t="e">
            <v>#VALUE!</v>
          </cell>
        </row>
        <row r="188">
          <cell r="A188">
            <v>2710</v>
          </cell>
          <cell r="B188" t="str">
            <v xml:space="preserve">    A/R ASSOC COS</v>
          </cell>
          <cell r="L188" t="e">
            <v>#VALUE!</v>
          </cell>
        </row>
        <row r="189">
          <cell r="A189">
            <v>2775</v>
          </cell>
          <cell r="B189" t="str">
            <v xml:space="preserve">    SPECIAL DEPOSITS</v>
          </cell>
          <cell r="L189" t="e">
            <v>#VALUE!</v>
          </cell>
        </row>
        <row r="190">
          <cell r="A190">
            <v>2856</v>
          </cell>
          <cell r="B190" t="str">
            <v xml:space="preserve">     PRELIMINARY SURVEY</v>
          </cell>
          <cell r="L190" t="e">
            <v>#VALUE!</v>
          </cell>
        </row>
        <row r="191">
          <cell r="A191">
            <v>2914</v>
          </cell>
          <cell r="B191" t="str">
            <v xml:space="preserve">     RATE CASE IN PROGRESS</v>
          </cell>
          <cell r="L191" t="e">
            <v>#VALUE!</v>
          </cell>
        </row>
        <row r="192">
          <cell r="A192">
            <v>2915</v>
          </cell>
          <cell r="B192" t="str">
            <v xml:space="preserve">     REG EXP BEING AMORT</v>
          </cell>
          <cell r="L192" t="e">
            <v>#VALUE!</v>
          </cell>
        </row>
        <row r="193">
          <cell r="A193">
            <v>2920</v>
          </cell>
          <cell r="B193" t="str">
            <v xml:space="preserve">     RATE CASE BEING AMORT</v>
          </cell>
          <cell r="L193" t="e">
            <v>#VALUE!</v>
          </cell>
        </row>
        <row r="194">
          <cell r="A194">
            <v>2925</v>
          </cell>
          <cell r="B194" t="str">
            <v xml:space="preserve">     MISC REGULATORY COMM EXP</v>
          </cell>
          <cell r="L194" t="e">
            <v>#VALUE!</v>
          </cell>
        </row>
        <row r="195">
          <cell r="A195">
            <v>2930</v>
          </cell>
          <cell r="B195" t="str">
            <v xml:space="preserve">     RATE CASE ACCUM AMORT</v>
          </cell>
          <cell r="L195" t="e">
            <v>#VALUE!</v>
          </cell>
        </row>
        <row r="196">
          <cell r="A196">
            <v>2940</v>
          </cell>
          <cell r="B196" t="str">
            <v xml:space="preserve">     ORIG COST AMORTIZATION</v>
          </cell>
          <cell r="L196" t="e">
            <v>#VALUE!</v>
          </cell>
        </row>
        <row r="197">
          <cell r="A197">
            <v>2955</v>
          </cell>
          <cell r="B197" t="str">
            <v xml:space="preserve">     DEF CHGS-CUSTOMER COMPLAI</v>
          </cell>
          <cell r="L197" t="e">
            <v>#VALUE!</v>
          </cell>
        </row>
        <row r="198">
          <cell r="A198">
            <v>2960</v>
          </cell>
          <cell r="B198" t="str">
            <v xml:space="preserve">     DEF CHGS-TANK MAINT&amp;REP W</v>
          </cell>
          <cell r="L198" t="e">
            <v>#VALUE!</v>
          </cell>
        </row>
        <row r="199">
          <cell r="A199">
            <v>2965</v>
          </cell>
          <cell r="B199" t="str">
            <v xml:space="preserve">     DEF CHGS-RELOCATION EXPEN</v>
          </cell>
          <cell r="L199" t="e">
            <v>#VALUE!</v>
          </cell>
        </row>
        <row r="200">
          <cell r="A200">
            <v>2985</v>
          </cell>
          <cell r="B200" t="str">
            <v xml:space="preserve">     DEF CHGS-OTHER</v>
          </cell>
          <cell r="L200" t="e">
            <v>#VALUE!</v>
          </cell>
        </row>
        <row r="201">
          <cell r="A201">
            <v>3005</v>
          </cell>
          <cell r="B201" t="str">
            <v xml:space="preserve">     DEF CHGS-VOC TESTING</v>
          </cell>
          <cell r="L201" t="e">
            <v>#VALUE!</v>
          </cell>
        </row>
        <row r="202">
          <cell r="A202">
            <v>3020</v>
          </cell>
          <cell r="B202" t="str">
            <v xml:space="preserve">     DEF CHGS-SLUDGE HAULING</v>
          </cell>
          <cell r="L202" t="e">
            <v>#VALUE!</v>
          </cell>
        </row>
        <row r="203">
          <cell r="A203">
            <v>3040</v>
          </cell>
          <cell r="B203" t="str">
            <v xml:space="preserve">     DEF CHGS-TANK MAINT&amp;REP S</v>
          </cell>
          <cell r="L203" t="e">
            <v>#VALUE!</v>
          </cell>
        </row>
        <row r="204">
          <cell r="A204">
            <v>3090</v>
          </cell>
          <cell r="B204" t="str">
            <v xml:space="preserve">     AMORT - CUSTOMER COMPLAIN</v>
          </cell>
          <cell r="L204" t="e">
            <v>#VALUE!</v>
          </cell>
        </row>
        <row r="205">
          <cell r="A205">
            <v>3110</v>
          </cell>
          <cell r="B205" t="str">
            <v xml:space="preserve">     AMORT - TANK MAINT&amp;REP WT</v>
          </cell>
          <cell r="L205" t="e">
            <v>#VALUE!</v>
          </cell>
        </row>
        <row r="206">
          <cell r="A206">
            <v>3120</v>
          </cell>
          <cell r="B206" t="str">
            <v xml:space="preserve">     AMORT - RELOCATION EXP</v>
          </cell>
          <cell r="L206" t="e">
            <v>#VALUE!</v>
          </cell>
        </row>
        <row r="207">
          <cell r="A207">
            <v>3140</v>
          </cell>
          <cell r="B207" t="str">
            <v xml:space="preserve">     AMORT - OTHER</v>
          </cell>
          <cell r="L207" t="e">
            <v>#VALUE!</v>
          </cell>
        </row>
        <row r="208">
          <cell r="A208">
            <v>3160</v>
          </cell>
          <cell r="B208" t="str">
            <v xml:space="preserve">     AMORT - VOC TESTING</v>
          </cell>
          <cell r="L208" t="e">
            <v>#VALUE!</v>
          </cell>
        </row>
        <row r="209">
          <cell r="A209">
            <v>3175</v>
          </cell>
          <cell r="B209" t="str">
            <v xml:space="preserve">     AMORT - SLUDGE HAULING</v>
          </cell>
          <cell r="L209" t="e">
            <v>#VALUE!</v>
          </cell>
        </row>
        <row r="210">
          <cell r="A210">
            <v>3195</v>
          </cell>
          <cell r="B210" t="str">
            <v xml:space="preserve">     AMORT - TANK MAINT&amp;REP SW</v>
          </cell>
          <cell r="L210" t="e">
            <v>#VALUE!</v>
          </cell>
        </row>
        <row r="211">
          <cell r="A211">
            <v>3225</v>
          </cell>
          <cell r="B211" t="str">
            <v xml:space="preserve">    ADV-IN-AID OF CONST-WATER</v>
          </cell>
          <cell r="L211" t="e">
            <v>#VALUE!</v>
          </cell>
        </row>
        <row r="212">
          <cell r="A212">
            <v>3230</v>
          </cell>
          <cell r="B212" t="str">
            <v xml:space="preserve">    ADV-IN-AID OF CONST-SEWER</v>
          </cell>
          <cell r="L212" t="e">
            <v>#VALUE!</v>
          </cell>
        </row>
        <row r="213">
          <cell r="A213">
            <v>3295</v>
          </cell>
          <cell r="B213" t="str">
            <v xml:space="preserve">     CIAC-WELLS &amp; SPRINGS</v>
          </cell>
          <cell r="L213">
            <v>0</v>
          </cell>
        </row>
        <row r="214">
          <cell r="A214">
            <v>3335</v>
          </cell>
          <cell r="B214" t="str">
            <v xml:space="preserve">     CIAC-DIST RESV &amp; STANDPIP</v>
          </cell>
          <cell r="L214">
            <v>0</v>
          </cell>
        </row>
        <row r="215">
          <cell r="A215">
            <v>3340</v>
          </cell>
          <cell r="B215" t="str">
            <v xml:space="preserve">     CIAC-TRANS &amp; DISTR MAINS</v>
          </cell>
          <cell r="L215">
            <v>0</v>
          </cell>
        </row>
        <row r="216">
          <cell r="A216">
            <v>3345</v>
          </cell>
          <cell r="B216" t="str">
            <v xml:space="preserve">     CIAC-SERVICE LINES</v>
          </cell>
          <cell r="L216">
            <v>0</v>
          </cell>
        </row>
        <row r="217">
          <cell r="A217">
            <v>3360</v>
          </cell>
          <cell r="B217" t="str">
            <v xml:space="preserve">     CIAC-HYDRANTS</v>
          </cell>
          <cell r="L217">
            <v>0</v>
          </cell>
        </row>
        <row r="218">
          <cell r="A218">
            <v>3430</v>
          </cell>
          <cell r="B218" t="str">
            <v xml:space="preserve">     CIAC-OTHER TANGIBLE PLT W</v>
          </cell>
          <cell r="L218">
            <v>0</v>
          </cell>
        </row>
        <row r="219">
          <cell r="A219">
            <v>3435</v>
          </cell>
          <cell r="B219" t="str">
            <v xml:space="preserve">     CIAC-WATER-TAP</v>
          </cell>
          <cell r="L219">
            <v>0</v>
          </cell>
        </row>
        <row r="220">
          <cell r="A220">
            <v>3450</v>
          </cell>
          <cell r="B220" t="str">
            <v xml:space="preserve">     CIAC-WTR PLT MOD FEE</v>
          </cell>
          <cell r="L220">
            <v>0</v>
          </cell>
        </row>
        <row r="221">
          <cell r="A221">
            <v>3455</v>
          </cell>
          <cell r="B221" t="str">
            <v xml:space="preserve">     CIAC-WTR PLT MTR FEE</v>
          </cell>
          <cell r="L221">
            <v>0</v>
          </cell>
        </row>
        <row r="222">
          <cell r="A222">
            <v>3500</v>
          </cell>
          <cell r="B222" t="str">
            <v xml:space="preserve">     CIAC-STRUCT/IMPRV PUMP PL</v>
          </cell>
          <cell r="L222">
            <v>0</v>
          </cell>
        </row>
        <row r="223">
          <cell r="A223">
            <v>3505</v>
          </cell>
          <cell r="B223" t="str">
            <v xml:space="preserve">     CIAC-STRUCT/IMPRV TREAT P</v>
          </cell>
          <cell r="L223">
            <v>0</v>
          </cell>
        </row>
        <row r="224">
          <cell r="A224">
            <v>3520</v>
          </cell>
          <cell r="B224" t="str">
            <v xml:space="preserve">     CIAC-STRUCT/IMPRV GEN PLT</v>
          </cell>
          <cell r="L224">
            <v>0</v>
          </cell>
        </row>
        <row r="225">
          <cell r="A225">
            <v>3555</v>
          </cell>
          <cell r="B225" t="str">
            <v xml:space="preserve">     CIAC-SEWER GRAVITY MAIN</v>
          </cell>
          <cell r="L225">
            <v>0</v>
          </cell>
        </row>
        <row r="226">
          <cell r="A226">
            <v>3557</v>
          </cell>
          <cell r="B226" t="str">
            <v xml:space="preserve">     CIAC-MANHOLES</v>
          </cell>
          <cell r="L226">
            <v>0</v>
          </cell>
        </row>
        <row r="227">
          <cell r="A227">
            <v>3565</v>
          </cell>
          <cell r="B227" t="str">
            <v xml:space="preserve">     CIAC-SERVICES TO CUSTOMER</v>
          </cell>
          <cell r="L227">
            <v>0</v>
          </cell>
        </row>
        <row r="228">
          <cell r="A228">
            <v>3605</v>
          </cell>
          <cell r="B228" t="str">
            <v xml:space="preserve">     CIAC-TREAT/DISP EQUIP TRT</v>
          </cell>
          <cell r="L228">
            <v>0</v>
          </cell>
        </row>
        <row r="229">
          <cell r="A229">
            <v>3705</v>
          </cell>
          <cell r="B229" t="str">
            <v xml:space="preserve">     CIAC-SEWER-TAP</v>
          </cell>
          <cell r="L229">
            <v>0</v>
          </cell>
        </row>
        <row r="230">
          <cell r="A230">
            <v>3720</v>
          </cell>
          <cell r="B230" t="str">
            <v xml:space="preserve">     CIAC-SWR PLT MOD FEE</v>
          </cell>
          <cell r="L230">
            <v>0</v>
          </cell>
        </row>
        <row r="231">
          <cell r="A231">
            <v>3800</v>
          </cell>
          <cell r="B231" t="str">
            <v xml:space="preserve">     ACC AMORT ORGANIZATION</v>
          </cell>
          <cell r="L231">
            <v>0</v>
          </cell>
        </row>
        <row r="232">
          <cell r="A232">
            <v>3840</v>
          </cell>
          <cell r="B232" t="str">
            <v xml:space="preserve">     ACC AMORT WELLS &amp; SPRINGS</v>
          </cell>
          <cell r="L232">
            <v>0</v>
          </cell>
        </row>
        <row r="233">
          <cell r="A233">
            <v>3885</v>
          </cell>
          <cell r="B233" t="str">
            <v xml:space="preserve">     ACC AMORT TRANS &amp; DISTR M</v>
          </cell>
          <cell r="L233">
            <v>0</v>
          </cell>
        </row>
        <row r="234">
          <cell r="A234">
            <v>3890</v>
          </cell>
          <cell r="B234" t="str">
            <v xml:space="preserve">     ACC AMORT SERVICE LINES</v>
          </cell>
          <cell r="L234">
            <v>0</v>
          </cell>
        </row>
        <row r="235">
          <cell r="A235">
            <v>3905</v>
          </cell>
          <cell r="B235" t="str">
            <v xml:space="preserve">     ACC AMORT HYDRANTS</v>
          </cell>
          <cell r="L235">
            <v>0</v>
          </cell>
        </row>
        <row r="236">
          <cell r="A236">
            <v>3975</v>
          </cell>
          <cell r="B236" t="str">
            <v xml:space="preserve">     ACC AMORT OTHER TANG PLT</v>
          </cell>
          <cell r="L236">
            <v>0</v>
          </cell>
        </row>
        <row r="237">
          <cell r="A237">
            <v>3980</v>
          </cell>
          <cell r="B237" t="str">
            <v xml:space="preserve">     ACC AMORT WATER-CIAC TAP</v>
          </cell>
          <cell r="L237">
            <v>0</v>
          </cell>
        </row>
        <row r="238">
          <cell r="A238">
            <v>4000</v>
          </cell>
          <cell r="B238" t="str">
            <v xml:space="preserve">     ACC AMORT WTR PLT MOD FEE</v>
          </cell>
          <cell r="L238">
            <v>0</v>
          </cell>
        </row>
        <row r="239">
          <cell r="A239">
            <v>4005</v>
          </cell>
          <cell r="B239" t="str">
            <v xml:space="preserve">     ACC AMORT WTR PLT MTR FEE</v>
          </cell>
          <cell r="L239">
            <v>0</v>
          </cell>
        </row>
        <row r="240">
          <cell r="A240">
            <v>4030</v>
          </cell>
          <cell r="B240" t="str">
            <v xml:space="preserve">     ACC AMORT ORGANIZATION</v>
          </cell>
          <cell r="L240">
            <v>0</v>
          </cell>
        </row>
        <row r="241">
          <cell r="A241">
            <v>4050</v>
          </cell>
          <cell r="B241" t="str">
            <v xml:space="preserve">     ACC AMORTSTRUCT/IMPRV PUM</v>
          </cell>
          <cell r="L241">
            <v>0</v>
          </cell>
        </row>
        <row r="242">
          <cell r="A242">
            <v>4055</v>
          </cell>
          <cell r="B242" t="str">
            <v xml:space="preserve">     ACC AMORTSTRUCT/IMPRV TRE</v>
          </cell>
          <cell r="L242">
            <v>0</v>
          </cell>
        </row>
        <row r="243">
          <cell r="A243">
            <v>4070</v>
          </cell>
          <cell r="B243" t="str">
            <v xml:space="preserve">     ACC AMORTSTRUCT/IMPRV GEN</v>
          </cell>
          <cell r="L243">
            <v>0</v>
          </cell>
        </row>
        <row r="244">
          <cell r="A244">
            <v>4105</v>
          </cell>
          <cell r="B244" t="str">
            <v xml:space="preserve">     ACC AMORT SEWER GRAVITY M</v>
          </cell>
          <cell r="L244">
            <v>0</v>
          </cell>
        </row>
        <row r="245">
          <cell r="A245">
            <v>4115</v>
          </cell>
          <cell r="B245" t="str">
            <v xml:space="preserve">     ACC AMORT SERVICES TO CUS</v>
          </cell>
          <cell r="L245">
            <v>0</v>
          </cell>
        </row>
        <row r="246">
          <cell r="A246">
            <v>4265</v>
          </cell>
          <cell r="B246" t="str">
            <v xml:space="preserve">     ACC AMORT SEWER-TAP</v>
          </cell>
          <cell r="L246">
            <v>0</v>
          </cell>
        </row>
        <row r="247">
          <cell r="A247">
            <v>4280</v>
          </cell>
          <cell r="B247" t="str">
            <v xml:space="preserve">     ACC AMORT SWR PLT MOD FEE</v>
          </cell>
          <cell r="L247">
            <v>0</v>
          </cell>
        </row>
        <row r="248">
          <cell r="B248" t="str">
            <v>CIAC (Water)</v>
          </cell>
          <cell r="L248">
            <v>-2322895.6671815161</v>
          </cell>
        </row>
        <row r="249">
          <cell r="B249" t="str">
            <v>CIAC (Sewer)</v>
          </cell>
          <cell r="L249">
            <v>-6198238.9539999999</v>
          </cell>
        </row>
        <row r="250">
          <cell r="B250" t="str">
            <v>CIAC Accumulated Amortization (Water)</v>
          </cell>
          <cell r="L250">
            <v>694878.58000000077</v>
          </cell>
        </row>
        <row r="251">
          <cell r="B251" t="str">
            <v>CIAC Accumulated Amortization (Sewer)</v>
          </cell>
          <cell r="L251">
            <v>1955637.0599999998</v>
          </cell>
        </row>
        <row r="252">
          <cell r="A252">
            <v>4356</v>
          </cell>
          <cell r="B252" t="str">
            <v xml:space="preserve">     COST FREE CAPITAL-WATER</v>
          </cell>
          <cell r="L252" t="e">
            <v>#VALUE!</v>
          </cell>
        </row>
        <row r="253">
          <cell r="A253">
            <v>4357</v>
          </cell>
          <cell r="B253" t="str">
            <v xml:space="preserve">     COST FREE CAPITAL-SEWER</v>
          </cell>
          <cell r="L253" t="e">
            <v>#VALUE!</v>
          </cell>
        </row>
        <row r="254">
          <cell r="A254">
            <v>4358</v>
          </cell>
          <cell r="B254" t="str">
            <v xml:space="preserve">     GOS &amp; FLOW BACK TAXES-WAT</v>
          </cell>
          <cell r="L254" t="e">
            <v>#VALUE!</v>
          </cell>
        </row>
        <row r="255">
          <cell r="A255">
            <v>4369</v>
          </cell>
          <cell r="B255" t="str">
            <v xml:space="preserve">     DEF FED TAX - CIAC PRE 19</v>
          </cell>
          <cell r="L255" t="e">
            <v>#VALUE!</v>
          </cell>
        </row>
        <row r="256">
          <cell r="A256">
            <v>4371</v>
          </cell>
          <cell r="B256" t="str">
            <v xml:space="preserve">     DEF FED TAX - TAP FEE POS</v>
          </cell>
          <cell r="L256" t="e">
            <v>#VALUE!</v>
          </cell>
        </row>
        <row r="257">
          <cell r="A257">
            <v>4375</v>
          </cell>
          <cell r="B257" t="str">
            <v xml:space="preserve">     DEF FED TAX - RATE CASE</v>
          </cell>
          <cell r="L257" t="e">
            <v>#VALUE!</v>
          </cell>
        </row>
        <row r="258">
          <cell r="A258">
            <v>4377</v>
          </cell>
          <cell r="B258" t="str">
            <v xml:space="preserve">     DEF FED TAX - DEF MAINT</v>
          </cell>
          <cell r="L258" t="e">
            <v>#VALUE!</v>
          </cell>
        </row>
        <row r="259">
          <cell r="A259">
            <v>4383</v>
          </cell>
          <cell r="B259" t="str">
            <v xml:space="preserve">     DEF FED TAX - ORGN EXP</v>
          </cell>
          <cell r="L259" t="e">
            <v>#VALUE!</v>
          </cell>
        </row>
        <row r="260">
          <cell r="A260">
            <v>4385</v>
          </cell>
          <cell r="B260" t="str">
            <v xml:space="preserve">     DEF FED TAX - BAD DEBT</v>
          </cell>
          <cell r="L260" t="e">
            <v>#VALUE!</v>
          </cell>
        </row>
        <row r="261">
          <cell r="A261">
            <v>4387</v>
          </cell>
          <cell r="B261" t="str">
            <v xml:space="preserve">     DEF FED TAX - DEPRECIATIO</v>
          </cell>
          <cell r="L261" t="e">
            <v>#VALUE!</v>
          </cell>
        </row>
        <row r="262">
          <cell r="A262">
            <v>4419</v>
          </cell>
          <cell r="B262" t="str">
            <v xml:space="preserve">     DEF ST TAX - CIAC PRE 198</v>
          </cell>
          <cell r="L262" t="e">
            <v>#VALUE!</v>
          </cell>
        </row>
        <row r="263">
          <cell r="A263">
            <v>4421</v>
          </cell>
          <cell r="B263" t="str">
            <v xml:space="preserve">     DEF ST TAX - TAP FEE POST</v>
          </cell>
          <cell r="L263" t="e">
            <v>#VALUE!</v>
          </cell>
        </row>
        <row r="264">
          <cell r="A264">
            <v>4425</v>
          </cell>
          <cell r="B264" t="str">
            <v xml:space="preserve">     DEF ST TAX - RATE CASE</v>
          </cell>
          <cell r="L264" t="e">
            <v>#VALUE!</v>
          </cell>
        </row>
        <row r="265">
          <cell r="A265">
            <v>4427</v>
          </cell>
          <cell r="B265" t="str">
            <v xml:space="preserve">     DEF ST TAX - DEF MAINT</v>
          </cell>
          <cell r="L265" t="e">
            <v>#VALUE!</v>
          </cell>
        </row>
        <row r="266">
          <cell r="A266">
            <v>4433</v>
          </cell>
          <cell r="B266" t="str">
            <v xml:space="preserve">     DEF ST TAX - ORGN EXP</v>
          </cell>
          <cell r="L266" t="e">
            <v>#VALUE!</v>
          </cell>
        </row>
        <row r="267">
          <cell r="A267">
            <v>4435</v>
          </cell>
          <cell r="B267" t="str">
            <v xml:space="preserve">     DEF ST TAX - BAD DEBT</v>
          </cell>
          <cell r="L267" t="e">
            <v>#VALUE!</v>
          </cell>
        </row>
        <row r="268">
          <cell r="A268">
            <v>4437</v>
          </cell>
          <cell r="B268" t="str">
            <v xml:space="preserve">     DEF ST TAX - DEPRECIATION</v>
          </cell>
          <cell r="L268" t="e">
            <v>#VALUE!</v>
          </cell>
        </row>
        <row r="269">
          <cell r="A269">
            <v>4460</v>
          </cell>
          <cell r="B269" t="str">
            <v xml:space="preserve">    UNAMORT INVEST TAX CREDIT</v>
          </cell>
          <cell r="L269" t="e">
            <v>#VALUE!</v>
          </cell>
        </row>
        <row r="270">
          <cell r="A270">
            <v>4515</v>
          </cell>
          <cell r="B270" t="str">
            <v xml:space="preserve">     A/P TRADE</v>
          </cell>
          <cell r="L270" t="e">
            <v>#VALUE!</v>
          </cell>
        </row>
        <row r="271">
          <cell r="A271">
            <v>4525</v>
          </cell>
          <cell r="B271" t="str">
            <v xml:space="preserve">     A/P TRADE - ACCRUAL</v>
          </cell>
          <cell r="L271" t="e">
            <v>#VALUE!</v>
          </cell>
        </row>
        <row r="272">
          <cell r="A272">
            <v>4527</v>
          </cell>
          <cell r="B272" t="str">
            <v xml:space="preserve">     A/P TRADE - RECD NOT VOUC</v>
          </cell>
          <cell r="L272" t="e">
            <v>#VALUE!</v>
          </cell>
        </row>
        <row r="273">
          <cell r="A273">
            <v>4535</v>
          </cell>
          <cell r="B273" t="str">
            <v xml:space="preserve">     A/P-ASSOC COMPANIES</v>
          </cell>
          <cell r="L273" t="e">
            <v>#VALUE!</v>
          </cell>
        </row>
        <row r="274">
          <cell r="A274">
            <v>4545</v>
          </cell>
          <cell r="B274" t="str">
            <v xml:space="preserve">     A/P MISCELLANEOUS</v>
          </cell>
          <cell r="L274" t="e">
            <v>#VALUE!</v>
          </cell>
        </row>
        <row r="275">
          <cell r="A275">
            <v>4565</v>
          </cell>
          <cell r="B275" t="str">
            <v xml:space="preserve">    ADVANCES FROM UTILITIES IN</v>
          </cell>
          <cell r="L275" t="e">
            <v>#VALUE!</v>
          </cell>
        </row>
        <row r="276">
          <cell r="A276">
            <v>4595</v>
          </cell>
          <cell r="B276" t="str">
            <v xml:space="preserve">    CUSTOMER DEPOSITS</v>
          </cell>
          <cell r="L276" t="e">
            <v>#VALUE!</v>
          </cell>
        </row>
        <row r="277">
          <cell r="A277">
            <v>4612</v>
          </cell>
          <cell r="B277" t="str">
            <v xml:space="preserve">     ACCRUED TAXES GENERAL</v>
          </cell>
          <cell r="L277" t="e">
            <v>#VALUE!</v>
          </cell>
        </row>
        <row r="278">
          <cell r="A278">
            <v>4614</v>
          </cell>
          <cell r="B278" t="str">
            <v xml:space="preserve">     ACCRUED GROSS RECEIPT TAX</v>
          </cell>
          <cell r="L278" t="e">
            <v>#VALUE!</v>
          </cell>
        </row>
        <row r="279">
          <cell r="A279">
            <v>4618</v>
          </cell>
          <cell r="B279" t="str">
            <v xml:space="preserve">     ACCRUED UTIL OR COMM TAX</v>
          </cell>
          <cell r="L279" t="e">
            <v>#VALUE!</v>
          </cell>
        </row>
        <row r="280">
          <cell r="A280">
            <v>4628</v>
          </cell>
          <cell r="B280" t="str">
            <v xml:space="preserve">     ACCRUED REAL EST TAX</v>
          </cell>
          <cell r="L280" t="e">
            <v>#VALUE!</v>
          </cell>
        </row>
        <row r="281">
          <cell r="A281">
            <v>4634</v>
          </cell>
          <cell r="B281" t="str">
            <v xml:space="preserve">     ACCRUED SALES TAX</v>
          </cell>
          <cell r="L281" t="e">
            <v>#VALUE!</v>
          </cell>
        </row>
        <row r="282">
          <cell r="A282">
            <v>4635</v>
          </cell>
          <cell r="B282" t="str">
            <v xml:space="preserve">     ACCRUED USE TAX</v>
          </cell>
          <cell r="L282" t="e">
            <v>#VALUE!</v>
          </cell>
        </row>
        <row r="283">
          <cell r="A283">
            <v>4659</v>
          </cell>
          <cell r="B283" t="str">
            <v xml:space="preserve">     ACCRUED FED INCOME TAX</v>
          </cell>
          <cell r="L283" t="e">
            <v>#VALUE!</v>
          </cell>
        </row>
        <row r="284">
          <cell r="A284">
            <v>4661</v>
          </cell>
          <cell r="B284" t="str">
            <v xml:space="preserve">     ACCRUED ST INCOME TAX</v>
          </cell>
          <cell r="L284" t="e">
            <v>#VALUE!</v>
          </cell>
        </row>
        <row r="285">
          <cell r="A285">
            <v>4685</v>
          </cell>
          <cell r="B285" t="str">
            <v xml:space="preserve">     ACCRUED CUST DEP INTEREST</v>
          </cell>
          <cell r="L285" t="e">
            <v>#VALUE!</v>
          </cell>
        </row>
        <row r="286">
          <cell r="A286">
            <v>4735</v>
          </cell>
          <cell r="B286" t="str">
            <v xml:space="preserve">    PAYABLE TO DEVELOPER</v>
          </cell>
          <cell r="L286" t="e">
            <v>#VALUE!</v>
          </cell>
        </row>
        <row r="287">
          <cell r="A287">
            <v>4760</v>
          </cell>
          <cell r="B287" t="str">
            <v xml:space="preserve">     COMMON STOCK</v>
          </cell>
          <cell r="L287" t="e">
            <v>#VALUE!</v>
          </cell>
        </row>
        <row r="288">
          <cell r="A288">
            <v>4780</v>
          </cell>
          <cell r="B288" t="str">
            <v xml:space="preserve">    PAID IN CAPITAL</v>
          </cell>
          <cell r="L288" t="e">
            <v>#VALUE!</v>
          </cell>
        </row>
        <row r="289">
          <cell r="A289">
            <v>4785</v>
          </cell>
          <cell r="B289" t="str">
            <v xml:space="preserve">    MISC PAID IN CAPITAL</v>
          </cell>
          <cell r="L289" t="e">
            <v>#VALUE!</v>
          </cell>
        </row>
        <row r="290">
          <cell r="A290">
            <v>4998</v>
          </cell>
          <cell r="B290" t="str">
            <v xml:space="preserve">    RETAINED EARN-PRIOR YEARS</v>
          </cell>
          <cell r="L290" t="e">
            <v>#VALUE!</v>
          </cell>
        </row>
        <row r="291">
          <cell r="A291">
            <v>5020</v>
          </cell>
          <cell r="B291" t="str">
            <v xml:space="preserve">    WATER REVENUE UNMETERED</v>
          </cell>
          <cell r="L291">
            <v>0</v>
          </cell>
        </row>
        <row r="292">
          <cell r="A292">
            <v>5025</v>
          </cell>
          <cell r="B292" t="str">
            <v xml:space="preserve">    WATER REVENUE-RESIDENTIAL</v>
          </cell>
          <cell r="L292">
            <v>-417642.82</v>
          </cell>
        </row>
        <row r="293">
          <cell r="A293">
            <v>5030</v>
          </cell>
          <cell r="B293" t="str">
            <v xml:space="preserve">    WATER REVENUE-ACCRUALS</v>
          </cell>
          <cell r="L293">
            <v>-2064.0300000000002</v>
          </cell>
        </row>
        <row r="294">
          <cell r="A294">
            <v>5035</v>
          </cell>
          <cell r="B294" t="str">
            <v xml:space="preserve">    WATER REVENUE-COMMERCIAL</v>
          </cell>
          <cell r="L294">
            <v>0</v>
          </cell>
        </row>
        <row r="295">
          <cell r="A295">
            <v>5050</v>
          </cell>
          <cell r="B295" t="str">
            <v xml:space="preserve">    WATER REVENUE-MULT FAM DWE</v>
          </cell>
          <cell r="L295">
            <v>0</v>
          </cell>
        </row>
        <row r="296">
          <cell r="A296">
            <v>5052</v>
          </cell>
          <cell r="B296" t="str">
            <v xml:space="preserve">    WATER REVENUE-GUARANTEED</v>
          </cell>
          <cell r="L296">
            <v>-29890.94</v>
          </cell>
        </row>
        <row r="297">
          <cell r="A297">
            <v>5100</v>
          </cell>
          <cell r="B297" t="str">
            <v xml:space="preserve">    SEWER REVENUE-RESIDENTIAL</v>
          </cell>
          <cell r="L297">
            <v>-636422.6</v>
          </cell>
        </row>
        <row r="298">
          <cell r="A298">
            <v>5105</v>
          </cell>
          <cell r="B298" t="str">
            <v xml:space="preserve">    SEWER REVENUE-ACCRUALS</v>
          </cell>
          <cell r="L298">
            <v>714.96</v>
          </cell>
        </row>
        <row r="299">
          <cell r="A299">
            <v>5128</v>
          </cell>
          <cell r="B299" t="str">
            <v xml:space="preserve">    SEWER REVENUE-GUARANTEED</v>
          </cell>
          <cell r="L299">
            <v>-23497.24</v>
          </cell>
        </row>
        <row r="300">
          <cell r="A300">
            <v>5140</v>
          </cell>
          <cell r="B300" t="str">
            <v xml:space="preserve">    SEWER REVENUE-RESIDENTIAL</v>
          </cell>
          <cell r="L300">
            <v>0</v>
          </cell>
        </row>
        <row r="301">
          <cell r="A301">
            <v>5155</v>
          </cell>
          <cell r="B301" t="str">
            <v xml:space="preserve">    SEWER REVENUE-COMMERCIAL</v>
          </cell>
          <cell r="L301">
            <v>-14078.53</v>
          </cell>
        </row>
        <row r="302">
          <cell r="A302">
            <v>5265</v>
          </cell>
          <cell r="B302" t="str">
            <v xml:space="preserve">   FORFEITED DISCOUNTS</v>
          </cell>
          <cell r="L302">
            <v>-3376.26</v>
          </cell>
        </row>
        <row r="303">
          <cell r="A303">
            <v>5285</v>
          </cell>
          <cell r="B303" t="str">
            <v xml:space="preserve">   OTHER W/S REVENUES</v>
          </cell>
          <cell r="L303">
            <v>-8722</v>
          </cell>
        </row>
        <row r="304">
          <cell r="A304">
            <v>5435</v>
          </cell>
          <cell r="B304" t="str">
            <v xml:space="preserve">    PURCHASED WATER-WATER SYS</v>
          </cell>
          <cell r="L304">
            <v>0</v>
          </cell>
        </row>
        <row r="305">
          <cell r="A305">
            <v>5440</v>
          </cell>
          <cell r="B305" t="str">
            <v xml:space="preserve">    PURCHASED WATER-SEWER SYS</v>
          </cell>
          <cell r="L305">
            <v>0</v>
          </cell>
        </row>
        <row r="306">
          <cell r="A306">
            <v>5455</v>
          </cell>
          <cell r="B306" t="str">
            <v xml:space="preserve">    PURCHASED SEWER TREATMENT</v>
          </cell>
          <cell r="L306">
            <v>0</v>
          </cell>
        </row>
        <row r="307">
          <cell r="A307">
            <v>5460</v>
          </cell>
          <cell r="B307" t="str">
            <v xml:space="preserve">    PURCHASED SEWER - BILLINGS</v>
          </cell>
          <cell r="L307">
            <v>0</v>
          </cell>
        </row>
        <row r="308">
          <cell r="A308">
            <v>5465</v>
          </cell>
          <cell r="B308" t="str">
            <v xml:space="preserve">    ELEC PWR - WTR SYSTEM SRC</v>
          </cell>
          <cell r="L308">
            <v>26152.9</v>
          </cell>
        </row>
        <row r="309">
          <cell r="A309">
            <v>5470</v>
          </cell>
          <cell r="B309" t="str">
            <v xml:space="preserve">    ELEC PWR - SWR SYSTEM COLL</v>
          </cell>
          <cell r="L309">
            <v>108811.81</v>
          </cell>
        </row>
        <row r="310">
          <cell r="A310">
            <v>5480</v>
          </cell>
          <cell r="B310" t="str">
            <v xml:space="preserve">    CHLORINE</v>
          </cell>
          <cell r="L310">
            <v>16505.12</v>
          </cell>
        </row>
        <row r="311">
          <cell r="A311">
            <v>5485</v>
          </cell>
          <cell r="B311" t="str">
            <v xml:space="preserve">    ODOR CONTROL CHEMICALS</v>
          </cell>
          <cell r="L311">
            <v>0</v>
          </cell>
        </row>
        <row r="312">
          <cell r="A312">
            <v>5490</v>
          </cell>
          <cell r="B312" t="str">
            <v xml:space="preserve">    OTHER TREATMENT CHEMICALS</v>
          </cell>
          <cell r="L312">
            <v>76399.41</v>
          </cell>
        </row>
        <row r="313">
          <cell r="A313">
            <v>5495</v>
          </cell>
          <cell r="B313" t="str">
            <v xml:space="preserve">   METER READING</v>
          </cell>
          <cell r="L313">
            <v>15343.75</v>
          </cell>
        </row>
        <row r="314">
          <cell r="A314">
            <v>5505</v>
          </cell>
          <cell r="B314" t="str">
            <v xml:space="preserve">    AGENCY EXPENSE</v>
          </cell>
          <cell r="L314">
            <v>0</v>
          </cell>
        </row>
        <row r="315">
          <cell r="A315">
            <v>5510</v>
          </cell>
          <cell r="B315" t="str">
            <v xml:space="preserve">    UNCOLLECTIBLE ACCOUNTS</v>
          </cell>
          <cell r="L315">
            <v>8637.2800000000007</v>
          </cell>
        </row>
        <row r="316">
          <cell r="A316">
            <v>5515</v>
          </cell>
          <cell r="B316" t="str">
            <v xml:space="preserve">    UNCOLL ACCOUNTS ACCRUAL</v>
          </cell>
          <cell r="L316">
            <v>-6753.1566786834601</v>
          </cell>
        </row>
        <row r="317">
          <cell r="A317">
            <v>5540</v>
          </cell>
          <cell r="B317" t="str">
            <v xml:space="preserve">    BILLING POSTAGE</v>
          </cell>
          <cell r="L317">
            <v>0</v>
          </cell>
        </row>
        <row r="318">
          <cell r="A318">
            <v>5545</v>
          </cell>
          <cell r="B318" t="str">
            <v xml:space="preserve">    CUSTOMER SERVICE PRINTING</v>
          </cell>
          <cell r="L318">
            <v>3.5939706446931043</v>
          </cell>
        </row>
        <row r="319">
          <cell r="A319">
            <v>5650</v>
          </cell>
          <cell r="B319" t="str">
            <v xml:space="preserve">    HEALTH COSTS &amp; OTHER</v>
          </cell>
          <cell r="L319">
            <v>0</v>
          </cell>
        </row>
        <row r="320">
          <cell r="A320">
            <v>5690</v>
          </cell>
          <cell r="B320" t="str">
            <v xml:space="preserve">    TUITION</v>
          </cell>
          <cell r="L320">
            <v>0</v>
          </cell>
        </row>
        <row r="321">
          <cell r="A321">
            <v>5740</v>
          </cell>
          <cell r="B321" t="str">
            <v xml:space="preserve">    COMPUTER SUPPLIES</v>
          </cell>
          <cell r="L321">
            <v>0</v>
          </cell>
        </row>
        <row r="322">
          <cell r="A322">
            <v>5750</v>
          </cell>
          <cell r="B322" t="str">
            <v xml:space="preserve">    INTERNET SUPPLIER</v>
          </cell>
          <cell r="L322">
            <v>0</v>
          </cell>
        </row>
        <row r="323">
          <cell r="A323">
            <v>5785</v>
          </cell>
          <cell r="B323" t="str">
            <v xml:space="preserve">    ADVERTISING/MARKETING</v>
          </cell>
          <cell r="L323">
            <v>0</v>
          </cell>
        </row>
        <row r="324">
          <cell r="A324">
            <v>5790</v>
          </cell>
          <cell r="B324" t="str">
            <v xml:space="preserve">    BANK SERVICE CHARGE</v>
          </cell>
          <cell r="L324">
            <v>0</v>
          </cell>
        </row>
        <row r="325">
          <cell r="A325">
            <v>5795</v>
          </cell>
          <cell r="B325" t="str">
            <v xml:space="preserve">    CONTRIBUTIONS</v>
          </cell>
          <cell r="L325">
            <v>0</v>
          </cell>
        </row>
        <row r="326">
          <cell r="A326">
            <v>5800</v>
          </cell>
          <cell r="B326" t="str">
            <v xml:space="preserve">    LETTER OF CREDIT FEE</v>
          </cell>
          <cell r="L326">
            <v>5741.776765110727</v>
          </cell>
        </row>
        <row r="327">
          <cell r="A327">
            <v>5805</v>
          </cell>
          <cell r="B327" t="str">
            <v xml:space="preserve">    LICENSE FEES</v>
          </cell>
          <cell r="L327">
            <v>0</v>
          </cell>
        </row>
        <row r="328">
          <cell r="A328">
            <v>5810</v>
          </cell>
          <cell r="B328" t="str">
            <v xml:space="preserve">    MEMBERSHIPS</v>
          </cell>
          <cell r="L328">
            <v>331.96170232688797</v>
          </cell>
        </row>
        <row r="329">
          <cell r="A329">
            <v>5815</v>
          </cell>
          <cell r="B329" t="str">
            <v xml:space="preserve">    PENALTIES/FINES</v>
          </cell>
          <cell r="L329">
            <v>64000</v>
          </cell>
        </row>
        <row r="330">
          <cell r="A330">
            <v>5820</v>
          </cell>
          <cell r="B330" t="str">
            <v xml:space="preserve">    TRAINING EXPENSE</v>
          </cell>
          <cell r="L330">
            <v>88.822950512664463</v>
          </cell>
        </row>
        <row r="331">
          <cell r="A331">
            <v>5825</v>
          </cell>
          <cell r="B331" t="str">
            <v xml:space="preserve">    OTHER MISC EXPENSE</v>
          </cell>
          <cell r="L331">
            <v>-16829.327200430736</v>
          </cell>
        </row>
        <row r="332">
          <cell r="A332">
            <v>5855</v>
          </cell>
          <cell r="B332" t="str">
            <v xml:space="preserve">    ANSWERING SERVICE</v>
          </cell>
          <cell r="L332">
            <v>522.88</v>
          </cell>
        </row>
        <row r="333">
          <cell r="A333">
            <v>5860</v>
          </cell>
          <cell r="B333" t="str">
            <v xml:space="preserve">    CLEANING SUPPLIES</v>
          </cell>
          <cell r="L333">
            <v>209.41110014513788</v>
          </cell>
        </row>
        <row r="334">
          <cell r="A334">
            <v>5865</v>
          </cell>
          <cell r="B334" t="str">
            <v xml:space="preserve">    COPY MACHINE</v>
          </cell>
          <cell r="L334">
            <v>0</v>
          </cell>
        </row>
        <row r="335">
          <cell r="A335">
            <v>5870</v>
          </cell>
          <cell r="B335" t="str">
            <v xml:space="preserve">    HOLIDAY EVENTS/PICNICS</v>
          </cell>
          <cell r="L335">
            <v>0</v>
          </cell>
        </row>
        <row r="336">
          <cell r="A336">
            <v>5880</v>
          </cell>
          <cell r="B336" t="str">
            <v xml:space="preserve">    OFFICE SUPPLY STORES</v>
          </cell>
          <cell r="L336">
            <v>1303.4921668617446</v>
          </cell>
        </row>
        <row r="337">
          <cell r="A337">
            <v>5885</v>
          </cell>
          <cell r="B337" t="str">
            <v xml:space="preserve">    PRINTING/BLUEPRINTS</v>
          </cell>
          <cell r="L337">
            <v>0</v>
          </cell>
        </row>
        <row r="338">
          <cell r="A338">
            <v>5890</v>
          </cell>
          <cell r="B338" t="str">
            <v xml:space="preserve">    PUBL SUBSCRIPTIONS/TAPES</v>
          </cell>
          <cell r="L338">
            <v>0</v>
          </cell>
        </row>
        <row r="339">
          <cell r="A339">
            <v>5895</v>
          </cell>
          <cell r="B339" t="str">
            <v xml:space="preserve">    SHIPPING CHARGES</v>
          </cell>
          <cell r="L339">
            <v>827.70592377920309</v>
          </cell>
        </row>
        <row r="340">
          <cell r="A340">
            <v>5900</v>
          </cell>
          <cell r="B340" t="str">
            <v xml:space="preserve">    OTHER OFFICE EXPENSES</v>
          </cell>
          <cell r="L340">
            <v>653.61520956037259</v>
          </cell>
        </row>
        <row r="341">
          <cell r="A341">
            <v>5930</v>
          </cell>
          <cell r="B341" t="str">
            <v xml:space="preserve">    OFFICE ELECTRIC</v>
          </cell>
          <cell r="L341">
            <v>2095.37</v>
          </cell>
        </row>
        <row r="342">
          <cell r="A342">
            <v>5935</v>
          </cell>
          <cell r="B342" t="str">
            <v xml:space="preserve">    OFFICE GAS</v>
          </cell>
          <cell r="L342">
            <v>0</v>
          </cell>
        </row>
        <row r="343">
          <cell r="A343">
            <v>5940</v>
          </cell>
          <cell r="B343" t="str">
            <v xml:space="preserve">    OFFICE WATER</v>
          </cell>
          <cell r="L343">
            <v>0</v>
          </cell>
        </row>
        <row r="344">
          <cell r="A344">
            <v>5945</v>
          </cell>
          <cell r="B344" t="str">
            <v xml:space="preserve">    OFFICE TELECOM</v>
          </cell>
          <cell r="L344">
            <v>21.35</v>
          </cell>
        </row>
        <row r="345">
          <cell r="A345">
            <v>5950</v>
          </cell>
          <cell r="B345" t="str">
            <v xml:space="preserve">    OFFICE GARBAGE REMOVAL</v>
          </cell>
          <cell r="L345">
            <v>4244.47</v>
          </cell>
        </row>
        <row r="346">
          <cell r="A346">
            <v>5955</v>
          </cell>
          <cell r="B346" t="str">
            <v xml:space="preserve">    OFFICE LANDSCAPE / MOW / P</v>
          </cell>
          <cell r="L346">
            <v>6149</v>
          </cell>
        </row>
        <row r="347">
          <cell r="A347">
            <v>5960</v>
          </cell>
          <cell r="B347" t="str">
            <v xml:space="preserve">    OFFICE ALARM SYS PHONE EXP</v>
          </cell>
          <cell r="L347">
            <v>0</v>
          </cell>
        </row>
        <row r="348">
          <cell r="A348">
            <v>5965</v>
          </cell>
          <cell r="B348" t="str">
            <v xml:space="preserve">    OFFICE MAINTENANCE</v>
          </cell>
          <cell r="L348">
            <v>56.27</v>
          </cell>
        </row>
        <row r="349">
          <cell r="A349">
            <v>5970</v>
          </cell>
          <cell r="B349" t="str">
            <v xml:space="preserve">    OFFICE CLEANING SERVICE</v>
          </cell>
          <cell r="L349">
            <v>0</v>
          </cell>
        </row>
        <row r="350">
          <cell r="A350">
            <v>5975</v>
          </cell>
          <cell r="B350" t="str">
            <v xml:space="preserve">    OFFICE MACHINE/HEAT&amp;COOL</v>
          </cell>
          <cell r="L350">
            <v>201.76</v>
          </cell>
        </row>
        <row r="351">
          <cell r="A351">
            <v>5980</v>
          </cell>
          <cell r="B351" t="str">
            <v xml:space="preserve">    OTHER OFFICE UTILITIES</v>
          </cell>
          <cell r="L351">
            <v>0</v>
          </cell>
        </row>
        <row r="352">
          <cell r="A352">
            <v>5985</v>
          </cell>
          <cell r="B352" t="str">
            <v xml:space="preserve">    TELEMETERING PHONE EXPENSE</v>
          </cell>
          <cell r="L352">
            <v>89.41</v>
          </cell>
        </row>
        <row r="353">
          <cell r="A353">
            <v>6020</v>
          </cell>
          <cell r="B353" t="str">
            <v xml:space="preserve">    ENGINEERING FEES</v>
          </cell>
          <cell r="L353">
            <v>0</v>
          </cell>
        </row>
        <row r="354">
          <cell r="A354">
            <v>6025</v>
          </cell>
          <cell r="B354" t="str">
            <v xml:space="preserve">    LEGAL FEES</v>
          </cell>
          <cell r="L354">
            <v>0</v>
          </cell>
        </row>
        <row r="355">
          <cell r="A355">
            <v>6045</v>
          </cell>
          <cell r="B355" t="str">
            <v xml:space="preserve">    TEMP EMPLOY - CLERICAL</v>
          </cell>
          <cell r="L355">
            <v>0</v>
          </cell>
        </row>
        <row r="356">
          <cell r="A356">
            <v>6050</v>
          </cell>
          <cell r="B356" t="str">
            <v xml:space="preserve">    OTHER OUTSIDE SERVICES</v>
          </cell>
          <cell r="L356">
            <v>0</v>
          </cell>
        </row>
        <row r="357">
          <cell r="A357">
            <v>6065</v>
          </cell>
          <cell r="B357" t="str">
            <v xml:space="preserve">    RATE CASE AMORT EXPENSE</v>
          </cell>
          <cell r="L357">
            <v>6917.1059314574659</v>
          </cell>
        </row>
        <row r="358">
          <cell r="A358">
            <v>6070</v>
          </cell>
          <cell r="B358" t="str">
            <v xml:space="preserve">    MISC REG MATTERS COMM EXP</v>
          </cell>
          <cell r="L358">
            <v>3858.0773568519126</v>
          </cell>
        </row>
        <row r="359">
          <cell r="A359">
            <v>6090</v>
          </cell>
          <cell r="B359" t="str">
            <v xml:space="preserve">    RENT</v>
          </cell>
          <cell r="L359">
            <v>2507.9421321222908</v>
          </cell>
        </row>
        <row r="360">
          <cell r="A360">
            <v>6110</v>
          </cell>
          <cell r="B360" t="str">
            <v xml:space="preserve">    SALARIES-ACCTG/FINANCE</v>
          </cell>
          <cell r="L360">
            <v>0</v>
          </cell>
        </row>
        <row r="361">
          <cell r="A361">
            <v>6140</v>
          </cell>
          <cell r="B361" t="str">
            <v xml:space="preserve">    SALARIES-REGULATORY</v>
          </cell>
          <cell r="L361">
            <v>15808.278709209233</v>
          </cell>
        </row>
        <row r="362">
          <cell r="A362">
            <v>6145</v>
          </cell>
          <cell r="B362" t="str">
            <v xml:space="preserve">    SALARIES-CUSTOMER SERVICE</v>
          </cell>
          <cell r="L362">
            <v>0</v>
          </cell>
        </row>
        <row r="363">
          <cell r="A363">
            <v>6150</v>
          </cell>
          <cell r="B363" t="str">
            <v xml:space="preserve">    SALARIES-OPERATIONS FIELD</v>
          </cell>
          <cell r="L363">
            <v>161977.38069151176</v>
          </cell>
        </row>
        <row r="364">
          <cell r="A364">
            <v>6155</v>
          </cell>
          <cell r="B364" t="str">
            <v xml:space="preserve">    SALARIES-OPERATIONS OFFICE</v>
          </cell>
          <cell r="L364">
            <v>-9.330141860573999</v>
          </cell>
        </row>
        <row r="365">
          <cell r="A365">
            <v>6165</v>
          </cell>
          <cell r="B365" t="str">
            <v xml:space="preserve">    CAPITALIZED TIME ADJUSTMEN</v>
          </cell>
          <cell r="L365">
            <v>-87598.238676670255</v>
          </cell>
        </row>
        <row r="366">
          <cell r="A366">
            <v>6185</v>
          </cell>
          <cell r="B366" t="str">
            <v xml:space="preserve">    TRAVEL LODGING</v>
          </cell>
          <cell r="L366">
            <v>101.48</v>
          </cell>
        </row>
        <row r="367">
          <cell r="A367">
            <v>6190</v>
          </cell>
          <cell r="B367" t="str">
            <v xml:space="preserve">    TRAVEL AIRFARE</v>
          </cell>
          <cell r="L367">
            <v>0</v>
          </cell>
        </row>
        <row r="368">
          <cell r="A368">
            <v>6195</v>
          </cell>
          <cell r="B368" t="str">
            <v xml:space="preserve">    TRAVEL TRANSPORTATION</v>
          </cell>
          <cell r="L368">
            <v>7.374544126597689</v>
          </cell>
        </row>
        <row r="369">
          <cell r="A369">
            <v>6200</v>
          </cell>
          <cell r="B369" t="str">
            <v xml:space="preserve">    TRAVEL MEALS</v>
          </cell>
          <cell r="L369">
            <v>318.95832033334898</v>
          </cell>
        </row>
        <row r="370">
          <cell r="A370">
            <v>6215</v>
          </cell>
          <cell r="B370" t="str">
            <v xml:space="preserve">    FUEL</v>
          </cell>
          <cell r="L370">
            <v>0</v>
          </cell>
        </row>
        <row r="371">
          <cell r="A371">
            <v>6220</v>
          </cell>
          <cell r="B371" t="str">
            <v xml:space="preserve">    AUTO REPAIR/TIRES</v>
          </cell>
          <cell r="L371">
            <v>0</v>
          </cell>
        </row>
        <row r="372">
          <cell r="A372">
            <v>6225</v>
          </cell>
          <cell r="B372" t="str">
            <v xml:space="preserve">    AUTO LICENSES</v>
          </cell>
          <cell r="L372">
            <v>0</v>
          </cell>
        </row>
        <row r="373">
          <cell r="A373">
            <v>6230</v>
          </cell>
          <cell r="B373" t="str">
            <v xml:space="preserve">    OTHER TRANS EXPENSES</v>
          </cell>
          <cell r="L373">
            <v>0</v>
          </cell>
        </row>
        <row r="374">
          <cell r="A374">
            <v>6255</v>
          </cell>
          <cell r="B374" t="str">
            <v xml:space="preserve">    TEST-WATER</v>
          </cell>
          <cell r="L374">
            <v>1843.33</v>
          </cell>
        </row>
        <row r="375">
          <cell r="A375">
            <v>6260</v>
          </cell>
          <cell r="B375" t="str">
            <v xml:space="preserve">    TEST-EQUIP/CHEMICAL</v>
          </cell>
          <cell r="L375">
            <v>401.32</v>
          </cell>
        </row>
        <row r="376">
          <cell r="A376">
            <v>6265</v>
          </cell>
          <cell r="B376" t="str">
            <v xml:space="preserve">    TEST-SAFE WATER DRINKING</v>
          </cell>
          <cell r="L376">
            <v>0</v>
          </cell>
        </row>
        <row r="377">
          <cell r="A377">
            <v>6270</v>
          </cell>
          <cell r="B377" t="str">
            <v xml:space="preserve">    TEST-SEWER</v>
          </cell>
          <cell r="L377">
            <v>17525.37</v>
          </cell>
        </row>
        <row r="378">
          <cell r="A378">
            <v>6285</v>
          </cell>
          <cell r="B378" t="str">
            <v xml:space="preserve">    WATER-MAINT SUPPLIES</v>
          </cell>
          <cell r="L378">
            <v>888.44425661313733</v>
          </cell>
        </row>
        <row r="379">
          <cell r="A379">
            <v>6290</v>
          </cell>
          <cell r="B379" t="str">
            <v xml:space="preserve">    WATER-MAINT REPAIRS</v>
          </cell>
          <cell r="L379">
            <v>2480.9699999999998</v>
          </cell>
        </row>
        <row r="380">
          <cell r="A380">
            <v>6295</v>
          </cell>
          <cell r="B380" t="str">
            <v xml:space="preserve">    WATER-MAIN BREAKS</v>
          </cell>
          <cell r="L380">
            <v>2852.45</v>
          </cell>
        </row>
        <row r="381">
          <cell r="A381">
            <v>6300</v>
          </cell>
          <cell r="B381" t="str">
            <v xml:space="preserve">    WATER-ELEC EQUIPT REPAIR</v>
          </cell>
          <cell r="L381">
            <v>268.75</v>
          </cell>
        </row>
        <row r="382">
          <cell r="A382">
            <v>6305</v>
          </cell>
          <cell r="B382" t="str">
            <v xml:space="preserve">    WATER-PERMITS</v>
          </cell>
          <cell r="L382">
            <v>1585</v>
          </cell>
        </row>
        <row r="383">
          <cell r="A383">
            <v>6310</v>
          </cell>
          <cell r="B383" t="str">
            <v xml:space="preserve">    WATER-OTHER MAINT EXP</v>
          </cell>
          <cell r="L383">
            <v>4051.24</v>
          </cell>
        </row>
        <row r="384">
          <cell r="A384">
            <v>6320</v>
          </cell>
          <cell r="B384" t="str">
            <v xml:space="preserve">    SEWER-MAINT SUPPLIES</v>
          </cell>
          <cell r="L384">
            <v>4144.6183557527793</v>
          </cell>
        </row>
        <row r="385">
          <cell r="A385">
            <v>6325</v>
          </cell>
          <cell r="B385" t="str">
            <v xml:space="preserve">    SEWER-MAINT REPAIRS</v>
          </cell>
          <cell r="L385">
            <v>2509.9299999999998</v>
          </cell>
        </row>
        <row r="386">
          <cell r="A386">
            <v>6330</v>
          </cell>
          <cell r="B386" t="str">
            <v xml:space="preserve">    SEWER-MAIN BREAKS</v>
          </cell>
          <cell r="L386">
            <v>0</v>
          </cell>
        </row>
        <row r="387">
          <cell r="A387">
            <v>6335</v>
          </cell>
          <cell r="B387" t="str">
            <v xml:space="preserve">    SEWER-ELEC EQUIPT REPAIR</v>
          </cell>
          <cell r="L387">
            <v>835.72</v>
          </cell>
        </row>
        <row r="388">
          <cell r="A388">
            <v>6340</v>
          </cell>
          <cell r="B388" t="str">
            <v xml:space="preserve">    SEWER-PERMITS</v>
          </cell>
          <cell r="L388">
            <v>1670</v>
          </cell>
        </row>
        <row r="389">
          <cell r="A389">
            <v>6345</v>
          </cell>
          <cell r="B389" t="str">
            <v xml:space="preserve">    SEWER-OTHER MAINT EXP</v>
          </cell>
          <cell r="L389">
            <v>31525.24</v>
          </cell>
        </row>
        <row r="390">
          <cell r="A390">
            <v>6355</v>
          </cell>
          <cell r="B390" t="str">
            <v xml:space="preserve">    DEFERRED MAINT EXPENSE</v>
          </cell>
          <cell r="L390">
            <v>32.51</v>
          </cell>
        </row>
        <row r="391">
          <cell r="A391">
            <v>6360</v>
          </cell>
          <cell r="B391" t="str">
            <v xml:space="preserve">    COMMUNICATION EXPENSE</v>
          </cell>
          <cell r="L391">
            <v>2154.83</v>
          </cell>
        </row>
        <row r="392">
          <cell r="A392">
            <v>6365</v>
          </cell>
          <cell r="B392" t="str">
            <v xml:space="preserve">    EQUIPMENT RENTALS</v>
          </cell>
          <cell r="L392">
            <v>0</v>
          </cell>
        </row>
        <row r="393">
          <cell r="A393">
            <v>6370</v>
          </cell>
          <cell r="B393" t="str">
            <v xml:space="preserve">    OPER CONTRACTED WORKERS</v>
          </cell>
          <cell r="L393">
            <v>0</v>
          </cell>
        </row>
        <row r="394">
          <cell r="A394">
            <v>6375</v>
          </cell>
          <cell r="B394" t="str">
            <v xml:space="preserve">    OUTSIDE LAB FEES-LAB,LAND</v>
          </cell>
          <cell r="L394">
            <v>0</v>
          </cell>
        </row>
        <row r="395">
          <cell r="A395">
            <v>6380</v>
          </cell>
          <cell r="B395" t="str">
            <v xml:space="preserve">    REPAIRS &amp; MAINT-MAINT,LAND</v>
          </cell>
          <cell r="L395">
            <v>0</v>
          </cell>
        </row>
        <row r="396">
          <cell r="A396">
            <v>6385</v>
          </cell>
          <cell r="B396" t="str">
            <v xml:space="preserve">    UNIFORMS</v>
          </cell>
          <cell r="L396">
            <v>566.37904386909509</v>
          </cell>
        </row>
        <row r="397">
          <cell r="A397">
            <v>6390</v>
          </cell>
          <cell r="B397" t="str">
            <v xml:space="preserve">    WEATHER/HURRICANE/FUEL EXP</v>
          </cell>
          <cell r="L397">
            <v>20428.97</v>
          </cell>
        </row>
        <row r="398">
          <cell r="A398">
            <v>6400</v>
          </cell>
          <cell r="B398" t="str">
            <v xml:space="preserve">   SEWER RODDING</v>
          </cell>
          <cell r="L398">
            <v>25818</v>
          </cell>
        </row>
        <row r="399">
          <cell r="A399">
            <v>6410</v>
          </cell>
          <cell r="B399" t="str">
            <v xml:space="preserve">   SLUDGE HAULING</v>
          </cell>
          <cell r="L399">
            <v>28516.7</v>
          </cell>
        </row>
        <row r="400">
          <cell r="A400">
            <v>6445</v>
          </cell>
          <cell r="B400" t="str">
            <v xml:space="preserve">    DEPREC-ORGANIZATION</v>
          </cell>
          <cell r="L400">
            <v>1400.5720621751955</v>
          </cell>
        </row>
        <row r="401">
          <cell r="A401">
            <v>6450</v>
          </cell>
          <cell r="B401" t="str">
            <v xml:space="preserve">    DEPREC-FRANCHISES</v>
          </cell>
          <cell r="L401">
            <v>0</v>
          </cell>
        </row>
        <row r="402">
          <cell r="A402">
            <v>6455</v>
          </cell>
          <cell r="B402" t="str">
            <v xml:space="preserve">    DEPREC-STRUCT &amp; IMPRV SRC</v>
          </cell>
          <cell r="L402">
            <v>1154.0221991666276</v>
          </cell>
        </row>
        <row r="403">
          <cell r="A403">
            <v>6460</v>
          </cell>
          <cell r="B403" t="str">
            <v xml:space="preserve">    DEPREC-STRUCT &amp; IMPRV WTP</v>
          </cell>
          <cell r="L403">
            <v>628.05999999999995</v>
          </cell>
        </row>
        <row r="404">
          <cell r="A404">
            <v>6465</v>
          </cell>
          <cell r="B404" t="str">
            <v xml:space="preserve">    DEPREC-STRUCT &amp; IMPRV DIST</v>
          </cell>
          <cell r="L404">
            <v>0</v>
          </cell>
        </row>
        <row r="405">
          <cell r="A405">
            <v>6470</v>
          </cell>
          <cell r="B405" t="str">
            <v xml:space="preserve">    DEPREC-STRUCT &amp; IMPRV GEN</v>
          </cell>
          <cell r="L405">
            <v>7.92</v>
          </cell>
        </row>
        <row r="406">
          <cell r="A406">
            <v>6485</v>
          </cell>
          <cell r="B406" t="str">
            <v xml:space="preserve">    DEPREC-WELLS &amp; SPRINGS</v>
          </cell>
          <cell r="L406">
            <v>6974.45</v>
          </cell>
        </row>
        <row r="407">
          <cell r="A407">
            <v>6490</v>
          </cell>
          <cell r="B407" t="str">
            <v xml:space="preserve">    DEPREC-INFILTRATION GALLER</v>
          </cell>
          <cell r="L407">
            <v>0</v>
          </cell>
        </row>
        <row r="408">
          <cell r="A408">
            <v>6495</v>
          </cell>
          <cell r="B408" t="str">
            <v xml:space="preserve">    DEPREC-SUPPLY MAINS</v>
          </cell>
          <cell r="L408">
            <v>0</v>
          </cell>
        </row>
        <row r="409">
          <cell r="A409">
            <v>6500</v>
          </cell>
          <cell r="B409" t="str">
            <v xml:space="preserve">    DEPREC-POWER GEN EQP</v>
          </cell>
          <cell r="L409">
            <v>0</v>
          </cell>
        </row>
        <row r="410">
          <cell r="A410">
            <v>6505</v>
          </cell>
          <cell r="B410" t="str">
            <v xml:space="preserve">    DEPREC-ELEC PUMP EQP SRC P</v>
          </cell>
          <cell r="L410">
            <v>42.747846809307546</v>
          </cell>
        </row>
        <row r="411">
          <cell r="A411">
            <v>6510</v>
          </cell>
          <cell r="B411" t="str">
            <v xml:space="preserve">    DEPREC-ELEC PUMP EQP WTP</v>
          </cell>
          <cell r="L411">
            <v>3743.96</v>
          </cell>
        </row>
        <row r="412">
          <cell r="A412">
            <v>6515</v>
          </cell>
          <cell r="B412" t="str">
            <v xml:space="preserve">    DEPREC-ELEC PUMP EQP TRANS</v>
          </cell>
          <cell r="L412">
            <v>2.0600953228147385</v>
          </cell>
        </row>
        <row r="413">
          <cell r="A413">
            <v>6520</v>
          </cell>
          <cell r="B413" t="str">
            <v xml:space="preserve">    DEPREC-WATER TREATMENT EQP</v>
          </cell>
          <cell r="L413">
            <v>967.84</v>
          </cell>
        </row>
        <row r="414">
          <cell r="A414">
            <v>6525</v>
          </cell>
          <cell r="B414" t="str">
            <v xml:space="preserve">    DEPREC-DIST RESV &amp; STANDPI</v>
          </cell>
          <cell r="L414">
            <v>11005.18</v>
          </cell>
        </row>
        <row r="415">
          <cell r="A415">
            <v>6530</v>
          </cell>
          <cell r="B415" t="str">
            <v xml:space="preserve">    DEPREC-TRANS &amp; DISTR MAINS</v>
          </cell>
          <cell r="L415">
            <v>24257.038468093077</v>
          </cell>
        </row>
        <row r="416">
          <cell r="A416">
            <v>6535</v>
          </cell>
          <cell r="B416" t="str">
            <v xml:space="preserve">    DEPREC-SERVICE LINES</v>
          </cell>
          <cell r="L416">
            <v>7093.8744476801348</v>
          </cell>
        </row>
        <row r="417">
          <cell r="A417">
            <v>6540</v>
          </cell>
          <cell r="B417" t="str">
            <v xml:space="preserve">    DEPREC-METERS</v>
          </cell>
          <cell r="L417">
            <v>1854.0669838475583</v>
          </cell>
        </row>
        <row r="418">
          <cell r="A418">
            <v>6545</v>
          </cell>
          <cell r="B418" t="str">
            <v xml:space="preserve">    DEPREC-METER INSTALLS</v>
          </cell>
          <cell r="L418">
            <v>1038.8699999999999</v>
          </cell>
        </row>
        <row r="419">
          <cell r="A419">
            <v>6550</v>
          </cell>
          <cell r="B419" t="str">
            <v xml:space="preserve">    DEPREC-HYDRANTS</v>
          </cell>
          <cell r="L419">
            <v>2764.5978468093076</v>
          </cell>
        </row>
        <row r="420">
          <cell r="A420">
            <v>6555</v>
          </cell>
          <cell r="B420" t="str">
            <v xml:space="preserve">    DEPREC-BACKFLOW PREVENT DE</v>
          </cell>
          <cell r="L420">
            <v>0</v>
          </cell>
        </row>
        <row r="421">
          <cell r="A421">
            <v>6565</v>
          </cell>
          <cell r="B421" t="str">
            <v xml:space="preserve">    DEPREC-OTH PLT&amp;MISC EQP SR</v>
          </cell>
          <cell r="L421">
            <v>0</v>
          </cell>
        </row>
        <row r="422">
          <cell r="A422">
            <v>6570</v>
          </cell>
          <cell r="B422" t="str">
            <v xml:space="preserve">    DEPREC-OTH PLT&amp;MISC EQP WT</v>
          </cell>
          <cell r="L422">
            <v>0</v>
          </cell>
        </row>
        <row r="423">
          <cell r="A423">
            <v>6580</v>
          </cell>
          <cell r="B423" t="str">
            <v xml:space="preserve">    DEPREC-OFFICE STRUCTURE</v>
          </cell>
          <cell r="L423">
            <v>156.53</v>
          </cell>
        </row>
        <row r="424">
          <cell r="A424">
            <v>6585</v>
          </cell>
          <cell r="B424" t="str">
            <v xml:space="preserve">    DEPREC-OFFICE FURN/EQPT</v>
          </cell>
          <cell r="L424">
            <v>95.53</v>
          </cell>
        </row>
        <row r="425">
          <cell r="A425">
            <v>6590</v>
          </cell>
          <cell r="B425" t="str">
            <v xml:space="preserve">    DEPREC-STORES EQUIPMENT</v>
          </cell>
          <cell r="L425">
            <v>0</v>
          </cell>
        </row>
        <row r="426">
          <cell r="A426">
            <v>6595</v>
          </cell>
          <cell r="B426" t="str">
            <v xml:space="preserve">    DEPREC-TOOL SHOP &amp; MISC EQ</v>
          </cell>
          <cell r="L426">
            <v>2588.7027234421084</v>
          </cell>
        </row>
        <row r="427">
          <cell r="A427">
            <v>6600</v>
          </cell>
          <cell r="B427" t="str">
            <v xml:space="preserve">    DEPREC-LABORATORY EQUIPMEN</v>
          </cell>
          <cell r="L427">
            <v>216.3</v>
          </cell>
        </row>
        <row r="428">
          <cell r="A428">
            <v>6605</v>
          </cell>
          <cell r="B428" t="str">
            <v xml:space="preserve">    DEPREC-POWER OPERATED EQUI</v>
          </cell>
          <cell r="L428">
            <v>47.82</v>
          </cell>
        </row>
        <row r="429">
          <cell r="A429">
            <v>6610</v>
          </cell>
          <cell r="B429" t="str">
            <v xml:space="preserve">    DEPREC-COMMUNICATION EQPT</v>
          </cell>
          <cell r="L429">
            <v>340.73621957956834</v>
          </cell>
        </row>
        <row r="430">
          <cell r="A430">
            <v>6615</v>
          </cell>
          <cell r="B430" t="str">
            <v xml:space="preserve">    DEPREC-MISC EQUIPMENT</v>
          </cell>
          <cell r="L430">
            <v>0</v>
          </cell>
        </row>
        <row r="431">
          <cell r="A431">
            <v>6620</v>
          </cell>
          <cell r="B431" t="str">
            <v xml:space="preserve">    DEPREC-OTHER TANG PLT WATE</v>
          </cell>
          <cell r="L431">
            <v>0</v>
          </cell>
        </row>
        <row r="432">
          <cell r="A432">
            <v>6640</v>
          </cell>
          <cell r="B432" t="str">
            <v xml:space="preserve">    DEPREC-ORGANIZATION</v>
          </cell>
          <cell r="L432">
            <v>156.38552177356462</v>
          </cell>
        </row>
        <row r="433">
          <cell r="A433">
            <v>6645</v>
          </cell>
          <cell r="B433" t="str">
            <v xml:space="preserve">    DEPREC-FRANCHISES INTANG P</v>
          </cell>
          <cell r="L433">
            <v>0</v>
          </cell>
        </row>
        <row r="434">
          <cell r="A434">
            <v>6655</v>
          </cell>
          <cell r="B434" t="str">
            <v xml:space="preserve">    DEPREC-STRUCT/IMPRV COLL P</v>
          </cell>
          <cell r="L434">
            <v>0</v>
          </cell>
        </row>
        <row r="435">
          <cell r="A435">
            <v>6660</v>
          </cell>
          <cell r="B435" t="str">
            <v xml:space="preserve">    DEPREC-STRUCT/IMPRV PUMP</v>
          </cell>
          <cell r="L435">
            <v>12137.996809203963</v>
          </cell>
        </row>
        <row r="436">
          <cell r="A436">
            <v>6665</v>
          </cell>
          <cell r="B436" t="str">
            <v xml:space="preserve">    DEPREC-STRUCT/IMPRV TREAT</v>
          </cell>
          <cell r="L436">
            <v>217.48</v>
          </cell>
        </row>
        <row r="437">
          <cell r="A437">
            <v>6670</v>
          </cell>
          <cell r="B437" t="str">
            <v xml:space="preserve">    DEPREC-STRUCT/IMPRV RCLM W</v>
          </cell>
          <cell r="L437">
            <v>0</v>
          </cell>
        </row>
        <row r="438">
          <cell r="A438">
            <v>6675</v>
          </cell>
          <cell r="B438" t="str">
            <v xml:space="preserve">    DEPREC-STRUCT/IMPRV RCLM D</v>
          </cell>
          <cell r="L438">
            <v>0</v>
          </cell>
        </row>
        <row r="439">
          <cell r="A439">
            <v>6680</v>
          </cell>
          <cell r="B439" t="str">
            <v xml:space="preserve">    DEPREC-STRUCT/IMPRV GEN PL</v>
          </cell>
          <cell r="L439">
            <v>4686.41</v>
          </cell>
        </row>
        <row r="440">
          <cell r="A440">
            <v>6685</v>
          </cell>
          <cell r="B440" t="str">
            <v xml:space="preserve">    DEPREC-POWER GEN EQUIP COL</v>
          </cell>
          <cell r="L440">
            <v>0</v>
          </cell>
        </row>
        <row r="441">
          <cell r="A441">
            <v>6690</v>
          </cell>
          <cell r="B441" t="str">
            <v xml:space="preserve">    DEPREC-POWER GEN EQUIP PUM</v>
          </cell>
          <cell r="L441">
            <v>0</v>
          </cell>
        </row>
        <row r="442">
          <cell r="A442">
            <v>6695</v>
          </cell>
          <cell r="B442" t="str">
            <v xml:space="preserve">    DEPREC-POWER GEN EQUIP TRE</v>
          </cell>
          <cell r="L442">
            <v>0</v>
          </cell>
        </row>
        <row r="443">
          <cell r="A443">
            <v>6710</v>
          </cell>
          <cell r="B443" t="str">
            <v xml:space="preserve">    DEPREC-SEWER FORCE MAIN</v>
          </cell>
          <cell r="L443">
            <v>7903.59</v>
          </cell>
        </row>
        <row r="444">
          <cell r="A444">
            <v>6715</v>
          </cell>
          <cell r="B444" t="str">
            <v xml:space="preserve">    DEPREC-SEWER GRAVITY MAIN</v>
          </cell>
          <cell r="L444">
            <v>81086.7</v>
          </cell>
        </row>
        <row r="445">
          <cell r="A445">
            <v>6717</v>
          </cell>
          <cell r="B445" t="str">
            <v xml:space="preserve">    DEPREC-MANHOLES</v>
          </cell>
          <cell r="L445">
            <v>0</v>
          </cell>
        </row>
        <row r="446">
          <cell r="A446">
            <v>6720</v>
          </cell>
          <cell r="B446" t="str">
            <v xml:space="preserve">    DEPREC-SPECIAL COLL STRUCT</v>
          </cell>
          <cell r="L446">
            <v>0</v>
          </cell>
        </row>
        <row r="447">
          <cell r="A447">
            <v>6725</v>
          </cell>
          <cell r="B447" t="str">
            <v xml:space="preserve">    DEPREC-SERVICES TO CUSTOME</v>
          </cell>
          <cell r="L447">
            <v>75.78</v>
          </cell>
        </row>
        <row r="448">
          <cell r="A448">
            <v>6730</v>
          </cell>
          <cell r="B448" t="str">
            <v xml:space="preserve">    DEPREC-FLOW MEASURE DEVICE</v>
          </cell>
          <cell r="L448">
            <v>84.94</v>
          </cell>
        </row>
        <row r="449">
          <cell r="A449">
            <v>6735</v>
          </cell>
          <cell r="B449" t="str">
            <v xml:space="preserve">    DEPREC-FLOW MEASURE INSTAL</v>
          </cell>
          <cell r="L449">
            <v>0</v>
          </cell>
        </row>
        <row r="450">
          <cell r="A450">
            <v>6740</v>
          </cell>
          <cell r="B450" t="str">
            <v xml:space="preserve">    DEPREC-RECEIVING WELLS</v>
          </cell>
          <cell r="L450">
            <v>0</v>
          </cell>
        </row>
        <row r="451">
          <cell r="A451">
            <v>6745</v>
          </cell>
          <cell r="B451" t="str">
            <v xml:space="preserve">    DEPREC-PUMP EQP PUMP PLT</v>
          </cell>
          <cell r="L451">
            <v>944.64</v>
          </cell>
        </row>
        <row r="452">
          <cell r="A452">
            <v>6750</v>
          </cell>
          <cell r="B452" t="str">
            <v xml:space="preserve">    DEPREC-PUMP EQP RCLM WTP</v>
          </cell>
          <cell r="L452">
            <v>0</v>
          </cell>
        </row>
        <row r="453">
          <cell r="A453">
            <v>6755</v>
          </cell>
          <cell r="B453" t="str">
            <v xml:space="preserve">    DEPREC-PUMP EQP RCLM WTR D</v>
          </cell>
          <cell r="L453">
            <v>0</v>
          </cell>
        </row>
        <row r="454">
          <cell r="A454">
            <v>6760</v>
          </cell>
          <cell r="B454" t="str">
            <v xml:space="preserve">    DEPREC-TREAT/DISP EQUIP LA</v>
          </cell>
          <cell r="L454">
            <v>0</v>
          </cell>
        </row>
        <row r="455">
          <cell r="A455">
            <v>6765</v>
          </cell>
          <cell r="B455" t="str">
            <v xml:space="preserve">    DEPREC-TREAT/DISP EQ TRT P</v>
          </cell>
          <cell r="L455">
            <v>48237.98</v>
          </cell>
        </row>
        <row r="456">
          <cell r="A456">
            <v>6770</v>
          </cell>
          <cell r="B456" t="str">
            <v xml:space="preserve">    DEPREC-TREAT/DISP EQ RCLM</v>
          </cell>
          <cell r="L456">
            <v>0</v>
          </cell>
        </row>
        <row r="457">
          <cell r="A457">
            <v>6775</v>
          </cell>
          <cell r="B457" t="str">
            <v xml:space="preserve">    DEPREC-PLANT SEWERS TRTMT</v>
          </cell>
          <cell r="L457">
            <v>43.68</v>
          </cell>
        </row>
        <row r="458">
          <cell r="A458">
            <v>6780</v>
          </cell>
          <cell r="B458" t="str">
            <v xml:space="preserve">    DEPREC-PLANT SEWERS RCLM W</v>
          </cell>
          <cell r="L458">
            <v>0</v>
          </cell>
        </row>
        <row r="459">
          <cell r="A459">
            <v>6785</v>
          </cell>
          <cell r="B459" t="str">
            <v xml:space="preserve">    DEPREC-OUTFALL LINES</v>
          </cell>
          <cell r="L459">
            <v>265.56</v>
          </cell>
        </row>
        <row r="460">
          <cell r="A460">
            <v>6790</v>
          </cell>
          <cell r="B460" t="str">
            <v xml:space="preserve">    DEPREC-OTHER PLT TANGIBLE</v>
          </cell>
          <cell r="L460">
            <v>0</v>
          </cell>
        </row>
        <row r="461">
          <cell r="A461">
            <v>6795</v>
          </cell>
          <cell r="B461" t="str">
            <v xml:space="preserve">    DEPREC-OTHER PLT COLLECTIO</v>
          </cell>
          <cell r="L461">
            <v>0</v>
          </cell>
        </row>
        <row r="462">
          <cell r="A462">
            <v>6800</v>
          </cell>
          <cell r="B462" t="str">
            <v xml:space="preserve">    DEPREC-OTHER PLT PUMP</v>
          </cell>
          <cell r="L462">
            <v>5.76</v>
          </cell>
        </row>
        <row r="463">
          <cell r="A463">
            <v>6805</v>
          </cell>
          <cell r="B463" t="str">
            <v xml:space="preserve">    DEPREC-OTHER PLT TREATMENT</v>
          </cell>
          <cell r="L463">
            <v>0</v>
          </cell>
        </row>
        <row r="464">
          <cell r="A464">
            <v>6810</v>
          </cell>
          <cell r="B464" t="str">
            <v xml:space="preserve">    DEPREC-OTHER PLT RCLM WTR</v>
          </cell>
          <cell r="L464">
            <v>103.8</v>
          </cell>
        </row>
        <row r="465">
          <cell r="A465">
            <v>6815</v>
          </cell>
          <cell r="B465" t="str">
            <v xml:space="preserve">    DEPREC-OTHER PLT RCLM WTR</v>
          </cell>
          <cell r="L465">
            <v>0</v>
          </cell>
        </row>
        <row r="466">
          <cell r="A466">
            <v>6820</v>
          </cell>
          <cell r="B466" t="str">
            <v xml:space="preserve">    DEPREC-OFFICE STRUCTURE</v>
          </cell>
          <cell r="L466">
            <v>0</v>
          </cell>
        </row>
        <row r="467">
          <cell r="A467">
            <v>6825</v>
          </cell>
          <cell r="B467" t="str">
            <v xml:space="preserve">    DEPREC-OFFICE FURN/EQPT</v>
          </cell>
          <cell r="L467">
            <v>0</v>
          </cell>
        </row>
        <row r="468">
          <cell r="A468">
            <v>6830</v>
          </cell>
          <cell r="B468" t="str">
            <v xml:space="preserve">    DEPREC-STORES EQUIPMENT</v>
          </cell>
          <cell r="L468">
            <v>0</v>
          </cell>
        </row>
        <row r="469">
          <cell r="A469">
            <v>6835</v>
          </cell>
          <cell r="B469" t="str">
            <v xml:space="preserve">    DEPREC-TOOL SHOP &amp; MISC EQ</v>
          </cell>
          <cell r="L469">
            <v>75.569999999999993</v>
          </cell>
        </row>
        <row r="470">
          <cell r="A470">
            <v>6840</v>
          </cell>
          <cell r="B470" t="str">
            <v xml:space="preserve">    DEPREC-LABORATORY EQPT</v>
          </cell>
          <cell r="L470">
            <v>40.69</v>
          </cell>
        </row>
        <row r="471">
          <cell r="A471">
            <v>6845</v>
          </cell>
          <cell r="B471" t="str">
            <v xml:space="preserve">    DEPREC-POWER OPERATED EQUI</v>
          </cell>
          <cell r="L471">
            <v>54.51</v>
          </cell>
        </row>
        <row r="472">
          <cell r="A472">
            <v>6850</v>
          </cell>
          <cell r="B472" t="str">
            <v xml:space="preserve">    DEPREC-COMMUNICATION EQPT</v>
          </cell>
          <cell r="L472">
            <v>52.9</v>
          </cell>
        </row>
        <row r="473">
          <cell r="A473">
            <v>6855</v>
          </cell>
          <cell r="B473" t="str">
            <v xml:space="preserve">    DEPREC-MISC EQUIP SEWER</v>
          </cell>
          <cell r="L473">
            <v>29.64</v>
          </cell>
        </row>
        <row r="474">
          <cell r="A474">
            <v>6860</v>
          </cell>
          <cell r="B474" t="str">
            <v xml:space="preserve">    DEPREC-OTHER TANG PLT SEWE</v>
          </cell>
          <cell r="L474">
            <v>0</v>
          </cell>
        </row>
        <row r="475">
          <cell r="A475">
            <v>6885</v>
          </cell>
          <cell r="B475" t="str">
            <v xml:space="preserve">    DEPREC-REUSE DIST RESERVOI</v>
          </cell>
          <cell r="L475">
            <v>0</v>
          </cell>
        </row>
        <row r="476">
          <cell r="A476">
            <v>6890</v>
          </cell>
          <cell r="B476" t="str">
            <v xml:space="preserve">    DEPREC-REUSE TRANSM / DIST</v>
          </cell>
          <cell r="L476">
            <v>804.47</v>
          </cell>
        </row>
        <row r="477">
          <cell r="A477">
            <v>6960</v>
          </cell>
          <cell r="B477" t="str">
            <v xml:space="preserve">   AMORT OF UTIL PAA-WATER</v>
          </cell>
          <cell r="L477">
            <v>-350.28</v>
          </cell>
        </row>
        <row r="478">
          <cell r="A478">
            <v>6965</v>
          </cell>
          <cell r="B478" t="str">
            <v xml:space="preserve">   AMORT OF UTIL PAA-SEWER</v>
          </cell>
          <cell r="L478">
            <v>-716.4</v>
          </cell>
        </row>
        <row r="479">
          <cell r="A479">
            <v>7025</v>
          </cell>
          <cell r="B479" t="str">
            <v xml:space="preserve">    AMORT-WELLS &amp; SPRINGS</v>
          </cell>
          <cell r="L479">
            <v>0</v>
          </cell>
        </row>
        <row r="480">
          <cell r="A480">
            <v>7070</v>
          </cell>
          <cell r="B480" t="str">
            <v xml:space="preserve">    AMORT-TRANS &amp; DISTR MAINS</v>
          </cell>
          <cell r="L480">
            <v>0</v>
          </cell>
        </row>
        <row r="481">
          <cell r="A481">
            <v>7075</v>
          </cell>
          <cell r="B481" t="str">
            <v xml:space="preserve">    AMORT-SERVICE LINES</v>
          </cell>
          <cell r="L481">
            <v>0</v>
          </cell>
        </row>
        <row r="482">
          <cell r="A482">
            <v>7090</v>
          </cell>
          <cell r="B482" t="str">
            <v xml:space="preserve">    AMORT-HYDRANTS</v>
          </cell>
          <cell r="L482">
            <v>-1542.160487850555</v>
          </cell>
        </row>
        <row r="483">
          <cell r="A483">
            <v>7160</v>
          </cell>
          <cell r="B483" t="str">
            <v xml:space="preserve">    AMORT-OTHER TANGIBLE PLT W</v>
          </cell>
          <cell r="L483">
            <v>-42520.19</v>
          </cell>
        </row>
        <row r="484">
          <cell r="A484">
            <v>7165</v>
          </cell>
          <cell r="B484" t="str">
            <v xml:space="preserve">    AMORT-WATER-TAP</v>
          </cell>
          <cell r="L484">
            <v>-4505.51</v>
          </cell>
        </row>
        <row r="485">
          <cell r="A485">
            <v>7180</v>
          </cell>
          <cell r="B485" t="str">
            <v xml:space="preserve">    AMORT-WTR PLT MOD FEE</v>
          </cell>
          <cell r="L485">
            <v>-2063.44</v>
          </cell>
        </row>
        <row r="486">
          <cell r="A486">
            <v>7185</v>
          </cell>
          <cell r="B486" t="str">
            <v xml:space="preserve">    AMORT-WTR PLT MTR FEE</v>
          </cell>
          <cell r="L486">
            <v>-7.56</v>
          </cell>
        </row>
        <row r="487">
          <cell r="A487">
            <v>7225</v>
          </cell>
          <cell r="B487" t="str">
            <v xml:space="preserve">    AMORT-STRUCT/IMPRV PUMP PL</v>
          </cell>
          <cell r="L487">
            <v>0</v>
          </cell>
        </row>
        <row r="488">
          <cell r="A488">
            <v>7230</v>
          </cell>
          <cell r="B488" t="str">
            <v xml:space="preserve">    AMORT-STRUCT/IMPRV TREAT P</v>
          </cell>
          <cell r="L488">
            <v>0</v>
          </cell>
        </row>
        <row r="489">
          <cell r="A489">
            <v>7245</v>
          </cell>
          <cell r="B489" t="str">
            <v xml:space="preserve">    AMORT-STRUCT/IMPRV GEN PLT</v>
          </cell>
          <cell r="L489">
            <v>-109055.16</v>
          </cell>
        </row>
        <row r="490">
          <cell r="A490">
            <v>7280</v>
          </cell>
          <cell r="B490" t="str">
            <v xml:space="preserve">    AMORT-SEWER GRAVITY MAIN</v>
          </cell>
          <cell r="L490">
            <v>0</v>
          </cell>
        </row>
        <row r="491">
          <cell r="A491">
            <v>7290</v>
          </cell>
          <cell r="B491" t="str">
            <v xml:space="preserve">    AMORT-SERVICES TO CUSTOMER</v>
          </cell>
          <cell r="L491">
            <v>0</v>
          </cell>
        </row>
        <row r="492">
          <cell r="A492">
            <v>7405</v>
          </cell>
          <cell r="B492" t="str">
            <v xml:space="preserve">    AMORT-LABORATORY EQPT</v>
          </cell>
          <cell r="L492">
            <v>0</v>
          </cell>
        </row>
        <row r="493">
          <cell r="A493">
            <v>7430</v>
          </cell>
          <cell r="B493" t="str">
            <v xml:space="preserve">    AMORT-SEWER-TAP</v>
          </cell>
          <cell r="L493">
            <v>-8949.44</v>
          </cell>
        </row>
        <row r="494">
          <cell r="A494">
            <v>7445</v>
          </cell>
          <cell r="B494" t="str">
            <v xml:space="preserve">    AMORT-SWR PLT MOD FEE</v>
          </cell>
          <cell r="L494">
            <v>-5655.88</v>
          </cell>
        </row>
        <row r="495">
          <cell r="A495">
            <v>7535</v>
          </cell>
          <cell r="B495" t="str">
            <v xml:space="preserve">    FRANCHISE TAX</v>
          </cell>
          <cell r="L495">
            <v>0</v>
          </cell>
        </row>
        <row r="496">
          <cell r="A496">
            <v>7540</v>
          </cell>
          <cell r="B496" t="str">
            <v xml:space="preserve">    GROSS RECEIPTS TAX</v>
          </cell>
          <cell r="L496">
            <v>49828.555620581494</v>
          </cell>
        </row>
        <row r="497">
          <cell r="A497">
            <v>7545</v>
          </cell>
          <cell r="B497" t="str">
            <v xml:space="preserve">    PERSONAL PROPERTY/ICT TAX</v>
          </cell>
          <cell r="L497">
            <v>4053.6107533124218</v>
          </cell>
        </row>
        <row r="498">
          <cell r="A498">
            <v>7550</v>
          </cell>
          <cell r="B498" t="str">
            <v xml:space="preserve">    PROPERTY/OTHER GENERAL TAX</v>
          </cell>
          <cell r="L498">
            <v>0</v>
          </cell>
        </row>
        <row r="499">
          <cell r="A499">
            <v>7555</v>
          </cell>
          <cell r="B499" t="str">
            <v xml:space="preserve">    REAL ESTATE TAX</v>
          </cell>
          <cell r="L499">
            <v>2879.9348881033761</v>
          </cell>
        </row>
        <row r="500">
          <cell r="A500">
            <v>7565</v>
          </cell>
          <cell r="B500" t="str">
            <v xml:space="preserve">    SPECIAL ASSESSMENTS</v>
          </cell>
          <cell r="L500">
            <v>0</v>
          </cell>
        </row>
        <row r="501">
          <cell r="A501">
            <v>7570</v>
          </cell>
          <cell r="B501" t="str">
            <v xml:space="preserve">    UTILITY/COMMISSION TAX</v>
          </cell>
          <cell r="L501">
            <v>2066.439819279929</v>
          </cell>
        </row>
        <row r="502">
          <cell r="A502">
            <v>7585</v>
          </cell>
          <cell r="B502" t="str">
            <v xml:space="preserve">   AMORT OF INVEST TAX CREDIT</v>
          </cell>
          <cell r="L502">
            <v>0</v>
          </cell>
        </row>
        <row r="503">
          <cell r="A503">
            <v>7595</v>
          </cell>
          <cell r="B503" t="str">
            <v xml:space="preserve">   DEF INCOME TAX-FEDERAL</v>
          </cell>
          <cell r="L503">
            <v>139172.80355133669</v>
          </cell>
        </row>
        <row r="504">
          <cell r="A504">
            <v>7600</v>
          </cell>
          <cell r="B504" t="str">
            <v xml:space="preserve">   DEF INCOME TAXES-STATE</v>
          </cell>
          <cell r="L504">
            <v>27807.461499836139</v>
          </cell>
        </row>
        <row r="505">
          <cell r="A505">
            <v>7605</v>
          </cell>
          <cell r="B505" t="str">
            <v xml:space="preserve">   INCOME TAXES-FEDERAL</v>
          </cell>
          <cell r="L505">
            <v>0</v>
          </cell>
        </row>
        <row r="506">
          <cell r="A506">
            <v>7610</v>
          </cell>
          <cell r="B506" t="str">
            <v xml:space="preserve">   INCOME TAXES-STATE</v>
          </cell>
          <cell r="L506">
            <v>0</v>
          </cell>
        </row>
        <row r="507">
          <cell r="A507">
            <v>7655</v>
          </cell>
          <cell r="B507" t="str">
            <v xml:space="preserve">    MISCELLANEOUS INC NON-UTIL</v>
          </cell>
          <cell r="L507">
            <v>0</v>
          </cell>
        </row>
        <row r="508">
          <cell r="A508">
            <v>7660</v>
          </cell>
          <cell r="B508" t="str">
            <v xml:space="preserve">    MISCELLANEOUS EXP NON-UTIL</v>
          </cell>
          <cell r="L508">
            <v>0</v>
          </cell>
        </row>
        <row r="509">
          <cell r="A509">
            <v>7680</v>
          </cell>
          <cell r="B509" t="str">
            <v xml:space="preserve">    RENTAL INCOME</v>
          </cell>
          <cell r="L509">
            <v>0</v>
          </cell>
        </row>
        <row r="510">
          <cell r="A510">
            <v>7691</v>
          </cell>
          <cell r="B510" t="str">
            <v xml:space="preserve">    NET BOOK VALUE-DISPOSAL</v>
          </cell>
          <cell r="L510">
            <v>0</v>
          </cell>
        </row>
        <row r="511">
          <cell r="A511">
            <v>7735</v>
          </cell>
          <cell r="B511" t="str">
            <v xml:space="preserve">    S/T INT EXP BANK ONE</v>
          </cell>
          <cell r="L511">
            <v>1968.4919900276234</v>
          </cell>
        </row>
        <row r="512">
          <cell r="A512">
            <v>7750</v>
          </cell>
          <cell r="B512" t="str">
            <v xml:space="preserve">   INTEREST DURING CONSTRUCTIO</v>
          </cell>
          <cell r="L512">
            <v>-759.22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Cs 2009"/>
      <sheetName val="ERCs"/>
      <sheetName val="Input Schedule"/>
      <sheetName val="TB for Filing - Great Northern "/>
      <sheetName val="Control Panel"/>
      <sheetName val="TB 6.30.2011"/>
      <sheetName val="COPY ELECTRONIC TB HERE"/>
      <sheetName val="Linked TB"/>
      <sheetName val="wp - r7(w)"/>
      <sheetName val="NARUC ACCs "/>
      <sheetName val="Sch.A-B.S"/>
      <sheetName val="Sch.B-I.S"/>
      <sheetName val="Sch.C-R.B"/>
      <sheetName val="Sch.D-Rev 1"/>
      <sheetName val="Sch D-Rev 2"/>
      <sheetName val="Sch D-Rev 3"/>
      <sheetName val="Sch D-Rev 4"/>
      <sheetName val="Sch D&amp;E 4"/>
      <sheetName val="Sch.E-1 Proposed Rates"/>
      <sheetName val="Sch.E-2 Average Bill"/>
      <sheetName val="wp-e-toi"/>
      <sheetName val="Sch.F-growth"/>
      <sheetName val="xxxRate-Rev Comp"/>
      <sheetName val="wp.a-uncoll"/>
      <sheetName val="9570"/>
      <sheetName val="wp-appendix"/>
      <sheetName val="wp-s-COA"/>
      <sheetName val="wp-b-salary"/>
      <sheetName val="wp-b1 - Allocation of Staff CH"/>
      <sheetName val="Wp-b2 Salary Captime"/>
      <sheetName val="wp-b3 Calc of Health and Other-"/>
      <sheetName val="wp-b4 office salaries "/>
      <sheetName val="wp-d-rc.exp"/>
      <sheetName val="wp-f-depr"/>
      <sheetName val="wp-g-inc.tx"/>
      <sheetName val="wp.h-cap.struc"/>
      <sheetName val="wp-i-wc"/>
      <sheetName val="wp-l-GL additions - GN  New"/>
      <sheetName val="wp-j-pf.plant"/>
      <sheetName val="wp-m-penalties"/>
      <sheetName val="wp-n-CPI"/>
      <sheetName val="WHWC COA"/>
      <sheetName val="wp-k-Purchased Wtr."/>
      <sheetName val="wp P - Allocations"/>
      <sheetName val="wp-p2 Allocation of Vehicles"/>
      <sheetName val="wp-p2a Allocation of Trans Exp"/>
      <sheetName val="wp-p3 WSC Salary allocation"/>
      <sheetName val="wp-o-Purchased Power - WG"/>
      <sheetName val="wp - s (sewer Adjustments) "/>
      <sheetName val="Mapping"/>
      <sheetName val="2009 - TB"/>
      <sheetName val="Mapping (2)"/>
      <sheetName val="Consumption Data"/>
      <sheetName val="Sheet1"/>
    </sheetNames>
    <sheetDataSet>
      <sheetData sheetId="0" refreshError="1"/>
      <sheetData sheetId="1" refreshError="1"/>
      <sheetData sheetId="2">
        <row r="3">
          <cell r="C3" t="str">
            <v>Lake Marian Water Corporation</v>
          </cell>
        </row>
        <row r="7">
          <cell r="C7">
            <v>40724</v>
          </cell>
        </row>
        <row r="11">
          <cell r="C11">
            <v>292</v>
          </cell>
          <cell r="D11">
            <v>1</v>
          </cell>
        </row>
        <row r="12">
          <cell r="C12">
            <v>0</v>
          </cell>
          <cell r="D12">
            <v>0</v>
          </cell>
        </row>
        <row r="13">
          <cell r="C13">
            <v>292</v>
          </cell>
        </row>
        <row r="22">
          <cell r="D22">
            <v>0</v>
          </cell>
        </row>
        <row r="23">
          <cell r="C23">
            <v>0.14285714285714299</v>
          </cell>
          <cell r="D23">
            <v>0</v>
          </cell>
        </row>
        <row r="24">
          <cell r="C24">
            <v>0.25</v>
          </cell>
          <cell r="D24">
            <v>0</v>
          </cell>
        </row>
      </sheetData>
      <sheetData sheetId="3" refreshError="1"/>
      <sheetData sheetId="4" refreshError="1"/>
      <sheetData sheetId="5" refreshError="1"/>
      <sheetData sheetId="6">
        <row r="1">
          <cell r="A1" t="str">
            <v>Account Number</v>
          </cell>
          <cell r="B1" t="str">
            <v>Account Name</v>
          </cell>
          <cell r="C1" t="str">
            <v>IS/BS</v>
          </cell>
          <cell r="D1" t="str">
            <v>Balance DR/(CR)</v>
          </cell>
        </row>
        <row r="2">
          <cell r="A2">
            <v>1020</v>
          </cell>
          <cell r="B2" t="str">
            <v>ORGANIZATION</v>
          </cell>
          <cell r="C2" t="str">
            <v>BS</v>
          </cell>
          <cell r="D2">
            <v>41796.06</v>
          </cell>
          <cell r="E2" t="b">
            <v>0</v>
          </cell>
        </row>
        <row r="3">
          <cell r="A3">
            <v>1025</v>
          </cell>
          <cell r="B3" t="str">
            <v>FRANCHISES</v>
          </cell>
          <cell r="C3" t="str">
            <v>BS</v>
          </cell>
          <cell r="D3">
            <v>0</v>
          </cell>
          <cell r="E3" t="b">
            <v>0</v>
          </cell>
        </row>
        <row r="4">
          <cell r="A4">
            <v>1030</v>
          </cell>
          <cell r="B4" t="str">
            <v>LAND &amp; LAND RIGHTS PUMP</v>
          </cell>
          <cell r="C4" t="str">
            <v>BS</v>
          </cell>
          <cell r="D4">
            <v>0</v>
          </cell>
          <cell r="E4" t="b">
            <v>0</v>
          </cell>
        </row>
        <row r="5">
          <cell r="A5">
            <v>1040</v>
          </cell>
          <cell r="B5" t="str">
            <v>LAND &amp; LAND RIGHTS TRANS D</v>
          </cell>
          <cell r="C5" t="str">
            <v>BS</v>
          </cell>
          <cell r="D5">
            <v>0</v>
          </cell>
          <cell r="E5" t="b">
            <v>0</v>
          </cell>
        </row>
        <row r="6">
          <cell r="A6">
            <v>1045</v>
          </cell>
          <cell r="B6" t="str">
            <v>LAND &amp; LAND RIGHTS GEN PLT</v>
          </cell>
          <cell r="C6" t="str">
            <v>BS</v>
          </cell>
          <cell r="D6">
            <v>102.43</v>
          </cell>
          <cell r="E6" t="b">
            <v>0</v>
          </cell>
        </row>
        <row r="7">
          <cell r="A7">
            <v>1050</v>
          </cell>
          <cell r="B7" t="str">
            <v>STRUCT &amp; IMPRV SRC SUPPLY</v>
          </cell>
          <cell r="C7" t="str">
            <v>BS</v>
          </cell>
          <cell r="D7">
            <v>25596.34</v>
          </cell>
          <cell r="E7" t="b">
            <v>0</v>
          </cell>
        </row>
        <row r="8">
          <cell r="A8">
            <v>1055</v>
          </cell>
          <cell r="B8" t="str">
            <v>STRUCT &amp; IMPRV WTR TRT PLT</v>
          </cell>
          <cell r="C8" t="str">
            <v>BS</v>
          </cell>
          <cell r="D8">
            <v>9434.67</v>
          </cell>
          <cell r="E8" t="b">
            <v>0</v>
          </cell>
        </row>
        <row r="9">
          <cell r="A9">
            <v>1065</v>
          </cell>
          <cell r="B9" t="str">
            <v>STRUCT &amp; IMPRV GEN PLT</v>
          </cell>
          <cell r="C9" t="str">
            <v>BS</v>
          </cell>
          <cell r="D9">
            <v>0</v>
          </cell>
          <cell r="E9" t="b">
            <v>0</v>
          </cell>
        </row>
        <row r="10">
          <cell r="A10">
            <v>1070</v>
          </cell>
          <cell r="B10" t="str">
            <v>COLLECTING RESERVOIRS</v>
          </cell>
          <cell r="C10" t="str">
            <v>BS</v>
          </cell>
          <cell r="D10">
            <v>731.17</v>
          </cell>
          <cell r="E10" t="b">
            <v>0</v>
          </cell>
        </row>
        <row r="11">
          <cell r="A11">
            <v>1080</v>
          </cell>
          <cell r="B11" t="str">
            <v>WELLS &amp; SPRINGS</v>
          </cell>
          <cell r="C11" t="str">
            <v>BS</v>
          </cell>
          <cell r="D11">
            <v>93452.87</v>
          </cell>
          <cell r="E11" t="b">
            <v>0</v>
          </cell>
        </row>
        <row r="12">
          <cell r="A12">
            <v>1090</v>
          </cell>
          <cell r="B12" t="str">
            <v>SUPPLY MAINS</v>
          </cell>
          <cell r="C12" t="str">
            <v>BS</v>
          </cell>
          <cell r="D12">
            <v>4636</v>
          </cell>
          <cell r="E12" t="b">
            <v>0</v>
          </cell>
        </row>
        <row r="13">
          <cell r="A13">
            <v>1095</v>
          </cell>
          <cell r="B13" t="str">
            <v>POWER GENERATION EQUIP</v>
          </cell>
          <cell r="C13" t="str">
            <v>BS</v>
          </cell>
          <cell r="D13">
            <v>60438.61</v>
          </cell>
          <cell r="E13" t="b">
            <v>0</v>
          </cell>
        </row>
        <row r="14">
          <cell r="A14">
            <v>1100</v>
          </cell>
          <cell r="B14" t="str">
            <v>ELECTRIC PUMP EQUIP SRC PUMP</v>
          </cell>
          <cell r="C14" t="str">
            <v>BS</v>
          </cell>
          <cell r="D14">
            <v>3585.13</v>
          </cell>
          <cell r="E14" t="b">
            <v>0</v>
          </cell>
        </row>
        <row r="15">
          <cell r="A15">
            <v>1105</v>
          </cell>
          <cell r="B15" t="str">
            <v>ELECTRIC PUMP EQUIP WTP</v>
          </cell>
          <cell r="C15" t="str">
            <v>BS</v>
          </cell>
          <cell r="D15">
            <v>118342.89</v>
          </cell>
          <cell r="E15" t="b">
            <v>0</v>
          </cell>
        </row>
        <row r="16">
          <cell r="A16">
            <v>1110</v>
          </cell>
          <cell r="B16" t="str">
            <v>ELECTRIC PUMP EQUIP TRANS DIST</v>
          </cell>
          <cell r="C16" t="str">
            <v>BS</v>
          </cell>
          <cell r="D16">
            <v>385.2</v>
          </cell>
          <cell r="E16" t="b">
            <v>0</v>
          </cell>
        </row>
        <row r="17">
          <cell r="A17">
            <v>1115</v>
          </cell>
          <cell r="B17" t="str">
            <v>WATER TREATMENT EQPT</v>
          </cell>
          <cell r="C17" t="str">
            <v>BS</v>
          </cell>
          <cell r="D17">
            <v>55309.24</v>
          </cell>
          <cell r="E17" t="b">
            <v>0</v>
          </cell>
        </row>
        <row r="18">
          <cell r="A18">
            <v>1120</v>
          </cell>
          <cell r="B18" t="str">
            <v>DIST RESV &amp; STANDPIPES</v>
          </cell>
          <cell r="C18" t="str">
            <v>BS</v>
          </cell>
          <cell r="D18">
            <v>85957.62</v>
          </cell>
          <cell r="E18" t="b">
            <v>0</v>
          </cell>
        </row>
        <row r="19">
          <cell r="A19">
            <v>1125</v>
          </cell>
          <cell r="B19" t="str">
            <v>TRANS &amp; DISTR MAINS</v>
          </cell>
          <cell r="C19" t="str">
            <v>BS</v>
          </cell>
          <cell r="D19">
            <v>277950.73</v>
          </cell>
          <cell r="E19" t="b">
            <v>0</v>
          </cell>
        </row>
        <row r="20">
          <cell r="A20">
            <v>1130</v>
          </cell>
          <cell r="B20" t="str">
            <v>SERVICE LINES</v>
          </cell>
          <cell r="C20" t="str">
            <v>BS</v>
          </cell>
          <cell r="D20">
            <v>96404.85</v>
          </cell>
          <cell r="E20" t="b">
            <v>0</v>
          </cell>
        </row>
        <row r="21">
          <cell r="A21">
            <v>1135</v>
          </cell>
          <cell r="B21" t="str">
            <v>METERS</v>
          </cell>
          <cell r="C21" t="str">
            <v>BS</v>
          </cell>
          <cell r="D21">
            <v>69767.19</v>
          </cell>
          <cell r="E21" t="b">
            <v>0</v>
          </cell>
        </row>
        <row r="22">
          <cell r="A22">
            <v>1140</v>
          </cell>
          <cell r="B22" t="str">
            <v>METER INSTALLATIONS</v>
          </cell>
          <cell r="C22" t="str">
            <v>BS</v>
          </cell>
          <cell r="D22">
            <v>36984.19</v>
          </cell>
          <cell r="E22" t="b">
            <v>0</v>
          </cell>
        </row>
        <row r="23">
          <cell r="A23">
            <v>1145</v>
          </cell>
          <cell r="B23" t="str">
            <v>HYDRANTS</v>
          </cell>
          <cell r="C23" t="str">
            <v>BS</v>
          </cell>
          <cell r="D23">
            <v>14362.13</v>
          </cell>
          <cell r="E23" t="b">
            <v>0</v>
          </cell>
        </row>
        <row r="24">
          <cell r="A24">
            <v>1165</v>
          </cell>
          <cell r="B24" t="str">
            <v>OTH PLT&amp;MISC EQUIP WTP</v>
          </cell>
          <cell r="C24" t="str">
            <v>BS</v>
          </cell>
          <cell r="D24">
            <v>3631.78</v>
          </cell>
          <cell r="E24" t="b">
            <v>0</v>
          </cell>
        </row>
        <row r="25">
          <cell r="A25">
            <v>1175</v>
          </cell>
          <cell r="B25" t="str">
            <v>OFFICE STRUCT &amp; IMPRV</v>
          </cell>
          <cell r="C25" t="str">
            <v>BS</v>
          </cell>
          <cell r="D25">
            <v>6131.89</v>
          </cell>
          <cell r="E25" t="b">
            <v>0</v>
          </cell>
        </row>
        <row r="26">
          <cell r="A26">
            <v>1180</v>
          </cell>
          <cell r="B26" t="str">
            <v>OFFICE FURN &amp; EQPT</v>
          </cell>
          <cell r="C26" t="str">
            <v>BS</v>
          </cell>
          <cell r="D26">
            <v>1651.55</v>
          </cell>
          <cell r="E26" t="b">
            <v>0</v>
          </cell>
        </row>
        <row r="27">
          <cell r="A27">
            <v>1190</v>
          </cell>
          <cell r="B27" t="str">
            <v>TOOL SHOP &amp; MISC EQPT</v>
          </cell>
          <cell r="C27" t="str">
            <v>BS</v>
          </cell>
          <cell r="D27">
            <v>11647.98</v>
          </cell>
          <cell r="E27" t="b">
            <v>0</v>
          </cell>
        </row>
        <row r="28">
          <cell r="A28">
            <v>1195</v>
          </cell>
          <cell r="B28" t="str">
            <v>LABORATORY EQUIPMENT</v>
          </cell>
          <cell r="C28" t="str">
            <v>BS</v>
          </cell>
          <cell r="D28">
            <v>6989.96</v>
          </cell>
          <cell r="E28" t="b">
            <v>0</v>
          </cell>
        </row>
        <row r="29">
          <cell r="A29">
            <v>1205</v>
          </cell>
          <cell r="B29" t="str">
            <v>COMMUNICATION EQPT</v>
          </cell>
          <cell r="C29" t="str">
            <v>BS</v>
          </cell>
          <cell r="D29">
            <v>683.37</v>
          </cell>
          <cell r="E29" t="b">
            <v>0</v>
          </cell>
        </row>
        <row r="30">
          <cell r="A30">
            <v>1210</v>
          </cell>
          <cell r="B30" t="str">
            <v>MISC EQUIPMENT</v>
          </cell>
          <cell r="C30" t="str">
            <v>BS</v>
          </cell>
          <cell r="D30">
            <v>0</v>
          </cell>
          <cell r="E30" t="b">
            <v>0</v>
          </cell>
        </row>
        <row r="31">
          <cell r="A31">
            <v>1245</v>
          </cell>
          <cell r="B31" t="str">
            <v>ORGANIZATION</v>
          </cell>
          <cell r="C31" t="str">
            <v>BS</v>
          </cell>
          <cell r="D31">
            <v>0</v>
          </cell>
          <cell r="E31" t="b">
            <v>0</v>
          </cell>
        </row>
        <row r="32">
          <cell r="A32">
            <v>1285</v>
          </cell>
          <cell r="B32" t="str">
            <v>LAND &amp; LAND RIGHTS GEN PL</v>
          </cell>
          <cell r="C32" t="str">
            <v>BS</v>
          </cell>
          <cell r="D32">
            <v>0</v>
          </cell>
          <cell r="E32" t="b">
            <v>0</v>
          </cell>
        </row>
        <row r="33">
          <cell r="A33">
            <v>1295</v>
          </cell>
          <cell r="B33" t="str">
            <v>STRUCT/IMPRV PUMP PLT LS</v>
          </cell>
          <cell r="C33" t="str">
            <v>BS</v>
          </cell>
          <cell r="D33">
            <v>0</v>
          </cell>
          <cell r="E33" t="b">
            <v>0</v>
          </cell>
        </row>
        <row r="34">
          <cell r="A34">
            <v>1315</v>
          </cell>
          <cell r="B34" t="str">
            <v>STRUCT/IMPRV GEN PLT</v>
          </cell>
          <cell r="C34" t="str">
            <v>BS</v>
          </cell>
          <cell r="D34">
            <v>0</v>
          </cell>
          <cell r="E34" t="b">
            <v>0</v>
          </cell>
        </row>
        <row r="35">
          <cell r="A35">
            <v>1345</v>
          </cell>
          <cell r="B35" t="str">
            <v>SEWER FORCE MAIN/SRVC LINES</v>
          </cell>
          <cell r="C35" t="str">
            <v>BS</v>
          </cell>
          <cell r="D35">
            <v>0</v>
          </cell>
          <cell r="E35" t="b">
            <v>0</v>
          </cell>
        </row>
        <row r="36">
          <cell r="A36">
            <v>1350</v>
          </cell>
          <cell r="B36" t="str">
            <v>SEWER GRAVITY MAIN/MANHOLES</v>
          </cell>
          <cell r="C36" t="str">
            <v>BS</v>
          </cell>
          <cell r="D36">
            <v>0</v>
          </cell>
          <cell r="E36" t="b">
            <v>0</v>
          </cell>
        </row>
        <row r="37">
          <cell r="A37">
            <v>1365</v>
          </cell>
          <cell r="B37" t="str">
            <v>FLOW MEASURE DEVICES</v>
          </cell>
          <cell r="C37" t="str">
            <v>BS</v>
          </cell>
          <cell r="D37">
            <v>0</v>
          </cell>
          <cell r="E37" t="b">
            <v>0</v>
          </cell>
        </row>
        <row r="38">
          <cell r="A38">
            <v>1400</v>
          </cell>
          <cell r="B38" t="str">
            <v>TREAT/DISP EQUIP TRT PLT</v>
          </cell>
          <cell r="C38" t="str">
            <v>BS</v>
          </cell>
          <cell r="D38">
            <v>0</v>
          </cell>
          <cell r="E38" t="b">
            <v>0</v>
          </cell>
        </row>
        <row r="39">
          <cell r="A39">
            <v>1410</v>
          </cell>
          <cell r="B39" t="str">
            <v>PLANT SEWERS TRTMT PLT</v>
          </cell>
          <cell r="C39" t="str">
            <v>BS</v>
          </cell>
          <cell r="D39">
            <v>0</v>
          </cell>
          <cell r="E39" t="b">
            <v>0</v>
          </cell>
        </row>
        <row r="40">
          <cell r="A40">
            <v>1415</v>
          </cell>
          <cell r="B40" t="str">
            <v>PLANT SEWERS RECLAIM WTP</v>
          </cell>
          <cell r="C40" t="str">
            <v>BS</v>
          </cell>
          <cell r="D40">
            <v>0</v>
          </cell>
          <cell r="E40" t="b">
            <v>0</v>
          </cell>
        </row>
        <row r="41">
          <cell r="A41">
            <v>1430</v>
          </cell>
          <cell r="B41" t="str">
            <v>OTHER PLT COLLECTION</v>
          </cell>
          <cell r="C41" t="str">
            <v>BS</v>
          </cell>
          <cell r="D41">
            <v>0</v>
          </cell>
          <cell r="E41" t="b">
            <v>0</v>
          </cell>
        </row>
        <row r="42">
          <cell r="A42">
            <v>1435</v>
          </cell>
          <cell r="B42" t="str">
            <v>OTHER PLT PUMP</v>
          </cell>
          <cell r="C42" t="str">
            <v>BS</v>
          </cell>
          <cell r="D42">
            <v>0</v>
          </cell>
          <cell r="E42" t="b">
            <v>0</v>
          </cell>
        </row>
        <row r="43">
          <cell r="A43">
            <v>1460</v>
          </cell>
          <cell r="B43" t="str">
            <v>OFFICE FURN &amp; EQPT</v>
          </cell>
          <cell r="C43" t="str">
            <v>BS</v>
          </cell>
          <cell r="D43">
            <v>0</v>
          </cell>
          <cell r="E43" t="b">
            <v>0</v>
          </cell>
        </row>
        <row r="44">
          <cell r="A44">
            <v>1470</v>
          </cell>
          <cell r="B44" t="str">
            <v>TOOL SHOP &amp; MISC EQPT</v>
          </cell>
          <cell r="C44" t="str">
            <v>BS</v>
          </cell>
          <cell r="D44">
            <v>0</v>
          </cell>
          <cell r="E44" t="b">
            <v>0</v>
          </cell>
        </row>
        <row r="45">
          <cell r="A45">
            <v>1480</v>
          </cell>
          <cell r="B45" t="str">
            <v>POWER OPERATED EQUIP</v>
          </cell>
          <cell r="C45" t="str">
            <v>BS</v>
          </cell>
          <cell r="D45">
            <v>0</v>
          </cell>
          <cell r="E45" t="b">
            <v>0</v>
          </cell>
        </row>
        <row r="46">
          <cell r="A46">
            <v>1500</v>
          </cell>
          <cell r="B46" t="str">
            <v>OTHER TANGIBLE PLT SEWER</v>
          </cell>
          <cell r="C46" t="str">
            <v>BS</v>
          </cell>
          <cell r="D46">
            <v>0</v>
          </cell>
          <cell r="E46" t="b">
            <v>0</v>
          </cell>
        </row>
        <row r="47">
          <cell r="A47">
            <v>1540</v>
          </cell>
          <cell r="B47" t="str">
            <v>REUSE TRANMISSION &amp; DIST</v>
          </cell>
          <cell r="C47" t="str">
            <v>BS</v>
          </cell>
          <cell r="D47">
            <v>0</v>
          </cell>
          <cell r="E47" t="b">
            <v>0</v>
          </cell>
        </row>
        <row r="48">
          <cell r="A48">
            <v>1555</v>
          </cell>
          <cell r="B48" t="str">
            <v>TRANSPORTATION EQPT WTR</v>
          </cell>
          <cell r="C48" t="str">
            <v>BS</v>
          </cell>
          <cell r="D48">
            <v>9959.92</v>
          </cell>
          <cell r="E48" t="b">
            <v>0</v>
          </cell>
        </row>
        <row r="49">
          <cell r="A49">
            <v>1580</v>
          </cell>
          <cell r="B49" t="str">
            <v>MAINFRAME COMPUTER WTR</v>
          </cell>
          <cell r="C49" t="str">
            <v>BS</v>
          </cell>
          <cell r="D49">
            <v>1171.6400000000001</v>
          </cell>
          <cell r="E49" t="b">
            <v>0</v>
          </cell>
        </row>
        <row r="50">
          <cell r="A50">
            <v>1585</v>
          </cell>
          <cell r="B50" t="str">
            <v>MINI COMPUTERS WTR</v>
          </cell>
          <cell r="C50" t="str">
            <v>BS</v>
          </cell>
          <cell r="D50">
            <v>3333.78</v>
          </cell>
          <cell r="E50" t="b">
            <v>0</v>
          </cell>
        </row>
        <row r="51">
          <cell r="A51">
            <v>1590</v>
          </cell>
          <cell r="B51" t="str">
            <v>COMP SYS COST WTR</v>
          </cell>
          <cell r="C51" t="str">
            <v>BS</v>
          </cell>
          <cell r="D51">
            <v>24612</v>
          </cell>
          <cell r="E51" t="b">
            <v>0</v>
          </cell>
        </row>
        <row r="52">
          <cell r="A52">
            <v>1595</v>
          </cell>
          <cell r="B52" t="str">
            <v>MICRO SYS COST WTR</v>
          </cell>
          <cell r="C52" t="str">
            <v>BS</v>
          </cell>
          <cell r="D52">
            <v>721.77</v>
          </cell>
          <cell r="E52" t="b">
            <v>0</v>
          </cell>
        </row>
        <row r="53">
          <cell r="A53">
            <v>1640</v>
          </cell>
          <cell r="B53" t="str">
            <v>OTHER PLANT</v>
          </cell>
          <cell r="C53" t="str">
            <v>BS</v>
          </cell>
          <cell r="D53">
            <v>0</v>
          </cell>
          <cell r="E53" t="b">
            <v>0</v>
          </cell>
        </row>
        <row r="54">
          <cell r="A54">
            <v>1665</v>
          </cell>
          <cell r="B54" t="str">
            <v>WIP - CAPITALIZED TIME</v>
          </cell>
          <cell r="C54" t="str">
            <v>BS</v>
          </cell>
          <cell r="D54">
            <v>0</v>
          </cell>
          <cell r="E54" t="b">
            <v>0</v>
          </cell>
        </row>
        <row r="55">
          <cell r="A55">
            <v>1666</v>
          </cell>
          <cell r="B55" t="str">
            <v>WIP - INTEREST DURING CONSTR</v>
          </cell>
          <cell r="C55" t="str">
            <v>BS</v>
          </cell>
          <cell r="D55">
            <v>0</v>
          </cell>
          <cell r="E55" t="b">
            <v>0</v>
          </cell>
        </row>
        <row r="56">
          <cell r="A56">
            <v>1667</v>
          </cell>
          <cell r="B56" t="str">
            <v>WIP - ENGINEERING</v>
          </cell>
          <cell r="C56" t="str">
            <v>BS</v>
          </cell>
          <cell r="D56">
            <v>0</v>
          </cell>
          <cell r="E56" t="b">
            <v>0</v>
          </cell>
        </row>
        <row r="57">
          <cell r="A57">
            <v>1668</v>
          </cell>
          <cell r="B57" t="str">
            <v>WIP - LABOR/INSTALLATION</v>
          </cell>
          <cell r="C57" t="str">
            <v>BS</v>
          </cell>
          <cell r="D57">
            <v>0</v>
          </cell>
          <cell r="E57" t="b">
            <v>0</v>
          </cell>
        </row>
        <row r="58">
          <cell r="A58">
            <v>1669</v>
          </cell>
          <cell r="B58" t="str">
            <v>WIP - EQUIPMENT</v>
          </cell>
          <cell r="C58" t="str">
            <v>BS</v>
          </cell>
          <cell r="D58">
            <v>0</v>
          </cell>
          <cell r="E58" t="b">
            <v>0</v>
          </cell>
        </row>
        <row r="59">
          <cell r="A59">
            <v>1670</v>
          </cell>
          <cell r="B59" t="str">
            <v>WIP - MATERIAL</v>
          </cell>
          <cell r="C59" t="str">
            <v>BS</v>
          </cell>
          <cell r="D59">
            <v>0</v>
          </cell>
          <cell r="E59" t="b">
            <v>0</v>
          </cell>
        </row>
        <row r="60">
          <cell r="A60">
            <v>1671</v>
          </cell>
          <cell r="B60" t="str">
            <v>WIP - ELECTRICAL</v>
          </cell>
          <cell r="C60" t="str">
            <v>BS</v>
          </cell>
          <cell r="D60">
            <v>0</v>
          </cell>
          <cell r="E60" t="b">
            <v>0</v>
          </cell>
        </row>
        <row r="61">
          <cell r="A61">
            <v>1672</v>
          </cell>
          <cell r="B61" t="str">
            <v>WIP - PIPING</v>
          </cell>
          <cell r="C61" t="str">
            <v>BS</v>
          </cell>
          <cell r="D61">
            <v>0</v>
          </cell>
          <cell r="E61" t="b">
            <v>0</v>
          </cell>
        </row>
        <row r="62">
          <cell r="A62">
            <v>1673</v>
          </cell>
          <cell r="B62" t="str">
            <v>WIP - SITE WORK</v>
          </cell>
          <cell r="C62" t="str">
            <v>BS</v>
          </cell>
          <cell r="D62">
            <v>0</v>
          </cell>
          <cell r="E62" t="b">
            <v>0</v>
          </cell>
        </row>
        <row r="63">
          <cell r="A63">
            <v>1674</v>
          </cell>
          <cell r="B63" t="str">
            <v>WIP - BUILDING ADDITION</v>
          </cell>
          <cell r="C63" t="str">
            <v>BS</v>
          </cell>
          <cell r="D63">
            <v>0</v>
          </cell>
          <cell r="E63" t="b">
            <v>0</v>
          </cell>
        </row>
        <row r="64">
          <cell r="A64">
            <v>1677</v>
          </cell>
          <cell r="B64" t="str">
            <v>WIP - DRILLING COSTS</v>
          </cell>
          <cell r="C64" t="str">
            <v>BS</v>
          </cell>
          <cell r="D64">
            <v>0</v>
          </cell>
          <cell r="E64" t="b">
            <v>0</v>
          </cell>
        </row>
        <row r="65">
          <cell r="A65">
            <v>1678</v>
          </cell>
          <cell r="B65" t="str">
            <v>WIP - FOUNDATION</v>
          </cell>
          <cell r="C65" t="str">
            <v>BS</v>
          </cell>
          <cell r="D65">
            <v>0</v>
          </cell>
          <cell r="E65" t="b">
            <v>0</v>
          </cell>
        </row>
        <row r="66">
          <cell r="A66">
            <v>1687</v>
          </cell>
          <cell r="B66" t="str">
            <v>TANK/COST OF</v>
          </cell>
          <cell r="C66" t="str">
            <v>BS</v>
          </cell>
          <cell r="D66">
            <v>0</v>
          </cell>
          <cell r="E66" t="b">
            <v>0</v>
          </cell>
        </row>
        <row r="67">
          <cell r="A67">
            <v>1690</v>
          </cell>
          <cell r="B67" t="str">
            <v>WIP - TESTS/DRAWDOWN</v>
          </cell>
          <cell r="C67" t="str">
            <v>BS</v>
          </cell>
          <cell r="D67">
            <v>0</v>
          </cell>
          <cell r="E67" t="b">
            <v>0</v>
          </cell>
        </row>
        <row r="68">
          <cell r="A68">
            <v>1692</v>
          </cell>
          <cell r="B68" t="str">
            <v>WIP - WELL HOUSE</v>
          </cell>
          <cell r="C68" t="str">
            <v>BS</v>
          </cell>
          <cell r="D68">
            <v>0</v>
          </cell>
          <cell r="E68" t="b">
            <v>0</v>
          </cell>
        </row>
        <row r="69">
          <cell r="A69">
            <v>1697</v>
          </cell>
          <cell r="B69" t="str">
            <v>WIP - CLOSE CP TO GL LEGACY</v>
          </cell>
          <cell r="C69" t="str">
            <v>BS</v>
          </cell>
          <cell r="D69">
            <v>0</v>
          </cell>
          <cell r="E69" t="b">
            <v>0</v>
          </cell>
        </row>
        <row r="70">
          <cell r="A70">
            <v>1698</v>
          </cell>
          <cell r="B70" t="str">
            <v>WIP - J/E CLEARING LEGACY</v>
          </cell>
          <cell r="C70" t="str">
            <v>BS</v>
          </cell>
          <cell r="D70">
            <v>0</v>
          </cell>
          <cell r="E70" t="b">
            <v>0</v>
          </cell>
        </row>
        <row r="71">
          <cell r="A71">
            <v>1699</v>
          </cell>
          <cell r="B71" t="str">
            <v>WIP - TRANSFER TO FIXED</v>
          </cell>
          <cell r="C71" t="str">
            <v>BS</v>
          </cell>
          <cell r="D71">
            <v>0</v>
          </cell>
          <cell r="E71" t="b">
            <v>0</v>
          </cell>
        </row>
        <row r="72">
          <cell r="A72">
            <v>1705</v>
          </cell>
          <cell r="B72" t="str">
            <v>WIP - CAPITALIZED TIME</v>
          </cell>
          <cell r="C72" t="str">
            <v>BS</v>
          </cell>
          <cell r="D72">
            <v>0</v>
          </cell>
          <cell r="E72" t="b">
            <v>0</v>
          </cell>
        </row>
        <row r="73">
          <cell r="A73">
            <v>1706</v>
          </cell>
          <cell r="B73" t="str">
            <v>WIP - INTEREST DURING CONSTR</v>
          </cell>
          <cell r="C73" t="str">
            <v>BS</v>
          </cell>
          <cell r="D73">
            <v>0</v>
          </cell>
          <cell r="E73" t="b">
            <v>0</v>
          </cell>
        </row>
        <row r="74">
          <cell r="A74">
            <v>1707</v>
          </cell>
          <cell r="B74" t="str">
            <v>WIP - ENGINEERING</v>
          </cell>
          <cell r="C74" t="str">
            <v>BS</v>
          </cell>
          <cell r="D74">
            <v>0</v>
          </cell>
          <cell r="E74" t="b">
            <v>0</v>
          </cell>
        </row>
        <row r="75">
          <cell r="A75">
            <v>1708</v>
          </cell>
          <cell r="B75" t="str">
            <v>WIP - LABOR/INSTALLATION</v>
          </cell>
          <cell r="C75" t="str">
            <v>BS</v>
          </cell>
          <cell r="D75">
            <v>0</v>
          </cell>
          <cell r="E75" t="b">
            <v>0</v>
          </cell>
        </row>
        <row r="76">
          <cell r="A76">
            <v>1709</v>
          </cell>
          <cell r="B76" t="str">
            <v>WIP - EQUIPMENT</v>
          </cell>
          <cell r="C76" t="str">
            <v>BS</v>
          </cell>
          <cell r="D76">
            <v>0</v>
          </cell>
          <cell r="E76" t="b">
            <v>0</v>
          </cell>
        </row>
        <row r="77">
          <cell r="A77">
            <v>1710</v>
          </cell>
          <cell r="B77" t="str">
            <v>WIP - MATERIAL</v>
          </cell>
          <cell r="C77" t="str">
            <v>BS</v>
          </cell>
          <cell r="D77">
            <v>0</v>
          </cell>
          <cell r="E77" t="b">
            <v>0</v>
          </cell>
        </row>
        <row r="78">
          <cell r="A78">
            <v>1715</v>
          </cell>
          <cell r="B78" t="str">
            <v>BUILDING/BLOWER MODS</v>
          </cell>
          <cell r="C78" t="str">
            <v>BS</v>
          </cell>
          <cell r="D78">
            <v>0</v>
          </cell>
          <cell r="E78" t="b">
            <v>0</v>
          </cell>
        </row>
        <row r="79">
          <cell r="A79">
            <v>1722</v>
          </cell>
          <cell r="B79" t="str">
            <v>WIP - MODIFICATION/LIFT STN</v>
          </cell>
          <cell r="C79" t="str">
            <v>BS</v>
          </cell>
          <cell r="D79">
            <v>0</v>
          </cell>
          <cell r="E79" t="b">
            <v>0</v>
          </cell>
        </row>
        <row r="80">
          <cell r="A80">
            <v>1726</v>
          </cell>
          <cell r="B80" t="str">
            <v>WIP - PUMPS/EQUIPMENT</v>
          </cell>
          <cell r="C80" t="str">
            <v>BS</v>
          </cell>
          <cell r="D80">
            <v>0</v>
          </cell>
          <cell r="E80" t="b">
            <v>0</v>
          </cell>
        </row>
        <row r="81">
          <cell r="A81">
            <v>1729</v>
          </cell>
          <cell r="B81" t="str">
            <v>WIP - SLUDGE/DISPOSAL</v>
          </cell>
          <cell r="C81" t="str">
            <v>BS</v>
          </cell>
          <cell r="D81">
            <v>0</v>
          </cell>
          <cell r="E81" t="b">
            <v>0</v>
          </cell>
        </row>
        <row r="82">
          <cell r="A82">
            <v>1739</v>
          </cell>
          <cell r="B82" t="str">
            <v>TRANSFER TO FIXED ASSE</v>
          </cell>
          <cell r="C82" t="str">
            <v>BS</v>
          </cell>
          <cell r="D82">
            <v>0</v>
          </cell>
          <cell r="E82" t="b">
            <v>0</v>
          </cell>
        </row>
        <row r="83">
          <cell r="A83">
            <v>1745</v>
          </cell>
          <cell r="B83" t="str">
            <v>WIP-CAP TIME OFFICE RENO</v>
          </cell>
          <cell r="C83" t="str">
            <v>BS</v>
          </cell>
          <cell r="D83">
            <v>0</v>
          </cell>
          <cell r="E83" t="b">
            <v>0</v>
          </cell>
        </row>
        <row r="84">
          <cell r="A84">
            <v>1746</v>
          </cell>
          <cell r="B84" t="str">
            <v>WIP - INTEREST DURING CO</v>
          </cell>
          <cell r="C84" t="str">
            <v>BS</v>
          </cell>
          <cell r="D84">
            <v>0</v>
          </cell>
          <cell r="E84" t="b">
            <v>0</v>
          </cell>
        </row>
        <row r="85">
          <cell r="A85">
            <v>1747</v>
          </cell>
          <cell r="B85" t="str">
            <v>WIP - LABOR/INSTALLATION</v>
          </cell>
          <cell r="C85" t="str">
            <v>BS</v>
          </cell>
          <cell r="D85">
            <v>0</v>
          </cell>
          <cell r="E85" t="b">
            <v>0</v>
          </cell>
        </row>
        <row r="86">
          <cell r="A86">
            <v>1748</v>
          </cell>
          <cell r="B86" t="str">
            <v>WIP - EQUIPMENT</v>
          </cell>
          <cell r="C86" t="str">
            <v>BS</v>
          </cell>
          <cell r="D86">
            <v>0</v>
          </cell>
          <cell r="E86" t="b">
            <v>0</v>
          </cell>
        </row>
        <row r="87">
          <cell r="A87">
            <v>1749</v>
          </cell>
          <cell r="B87" t="str">
            <v>WIP - MATERIAL</v>
          </cell>
          <cell r="C87" t="str">
            <v>BS</v>
          </cell>
          <cell r="D87">
            <v>0</v>
          </cell>
          <cell r="E87" t="b">
            <v>0</v>
          </cell>
        </row>
        <row r="88">
          <cell r="A88">
            <v>1751</v>
          </cell>
          <cell r="B88" t="str">
            <v>WIP - SITE WORK</v>
          </cell>
          <cell r="C88" t="str">
            <v>BS</v>
          </cell>
          <cell r="D88">
            <v>0</v>
          </cell>
          <cell r="E88" t="b">
            <v>0</v>
          </cell>
        </row>
        <row r="89">
          <cell r="A89">
            <v>1756</v>
          </cell>
          <cell r="B89" t="str">
            <v>WIP - HEATING/AIR CONDIT</v>
          </cell>
          <cell r="C89" t="str">
            <v>BS</v>
          </cell>
          <cell r="D89">
            <v>0</v>
          </cell>
          <cell r="E89" t="b">
            <v>0</v>
          </cell>
        </row>
        <row r="90">
          <cell r="A90">
            <v>1769</v>
          </cell>
          <cell r="B90" t="str">
            <v>WIP - TRANSFER TO FIXED ASSETS</v>
          </cell>
          <cell r="C90" t="str">
            <v>BS</v>
          </cell>
          <cell r="D90">
            <v>4.18</v>
          </cell>
          <cell r="E90" t="b">
            <v>0</v>
          </cell>
        </row>
        <row r="91">
          <cell r="A91">
            <v>1775</v>
          </cell>
          <cell r="B91" t="str">
            <v>CAPITALIZED TIME</v>
          </cell>
          <cell r="C91" t="str">
            <v>BS</v>
          </cell>
          <cell r="D91">
            <v>0</v>
          </cell>
          <cell r="E91" t="b">
            <v>0</v>
          </cell>
        </row>
        <row r="92">
          <cell r="A92">
            <v>1776</v>
          </cell>
          <cell r="B92" t="str">
            <v>WIP - INTEREST DURING CO</v>
          </cell>
          <cell r="C92" t="str">
            <v>BS</v>
          </cell>
          <cell r="D92">
            <v>0</v>
          </cell>
          <cell r="E92" t="b">
            <v>0</v>
          </cell>
        </row>
        <row r="93">
          <cell r="A93">
            <v>1782</v>
          </cell>
          <cell r="B93" t="str">
            <v>WIP - CONTRACTOR/LABOR</v>
          </cell>
          <cell r="C93" t="str">
            <v>BS</v>
          </cell>
          <cell r="D93">
            <v>0</v>
          </cell>
          <cell r="E93" t="b">
            <v>0</v>
          </cell>
        </row>
        <row r="94">
          <cell r="A94">
            <v>1785</v>
          </cell>
          <cell r="B94" t="str">
            <v>WIP - PUMP &amp; HAUL SLUDGE</v>
          </cell>
          <cell r="C94" t="str">
            <v>BS</v>
          </cell>
          <cell r="D94">
            <v>0</v>
          </cell>
          <cell r="E94" t="b">
            <v>0</v>
          </cell>
        </row>
        <row r="95">
          <cell r="A95">
            <v>1787</v>
          </cell>
          <cell r="B95" t="str">
            <v>WIP - REPAIR</v>
          </cell>
          <cell r="C95" t="str">
            <v>BS</v>
          </cell>
          <cell r="D95">
            <v>0</v>
          </cell>
          <cell r="E95" t="b">
            <v>0</v>
          </cell>
        </row>
        <row r="96">
          <cell r="A96">
            <v>1799</v>
          </cell>
          <cell r="B96" t="str">
            <v>WIP - TRANSFER TO FIXED</v>
          </cell>
          <cell r="C96" t="str">
            <v>BS</v>
          </cell>
          <cell r="D96">
            <v>0</v>
          </cell>
          <cell r="E96" t="b">
            <v>0</v>
          </cell>
        </row>
        <row r="97">
          <cell r="A97">
            <v>1805</v>
          </cell>
          <cell r="B97" t="str">
            <v>PLT HELD FUTURE USE-WTR</v>
          </cell>
          <cell r="C97" t="str">
            <v>BS</v>
          </cell>
          <cell r="D97">
            <v>0</v>
          </cell>
          <cell r="E97" t="b">
            <v>0</v>
          </cell>
        </row>
        <row r="98">
          <cell r="A98">
            <v>1835</v>
          </cell>
          <cell r="B98" t="str">
            <v>ACC DEPR-ORGANIZATION</v>
          </cell>
          <cell r="C98" t="str">
            <v>BS</v>
          </cell>
          <cell r="D98">
            <v>-13304.11</v>
          </cell>
          <cell r="E98" t="b">
            <v>0</v>
          </cell>
        </row>
        <row r="99">
          <cell r="A99">
            <v>1840</v>
          </cell>
          <cell r="B99" t="str">
            <v>ACC DEPR-FRANCHISES</v>
          </cell>
          <cell r="C99" t="str">
            <v>BS</v>
          </cell>
          <cell r="D99">
            <v>0</v>
          </cell>
          <cell r="E99" t="b">
            <v>0</v>
          </cell>
        </row>
        <row r="100">
          <cell r="A100">
            <v>1845</v>
          </cell>
          <cell r="B100" t="str">
            <v>ACC DEPR-STRUCT&amp;IMPRV SRC SPLY</v>
          </cell>
          <cell r="C100" t="str">
            <v>BS</v>
          </cell>
          <cell r="D100">
            <v>-1697.88</v>
          </cell>
          <cell r="E100" t="b">
            <v>0</v>
          </cell>
        </row>
        <row r="101">
          <cell r="A101">
            <v>1850</v>
          </cell>
          <cell r="B101" t="str">
            <v>ACC DEPR-STRUCT&amp;IMPRV WTP</v>
          </cell>
          <cell r="C101" t="str">
            <v>BS</v>
          </cell>
          <cell r="D101">
            <v>-471.4</v>
          </cell>
          <cell r="E101" t="b">
            <v>0</v>
          </cell>
        </row>
        <row r="102">
          <cell r="A102">
            <v>1855</v>
          </cell>
          <cell r="B102" t="str">
            <v xml:space="preserve">     COMP SYS COST WTR</v>
          </cell>
          <cell r="C102" t="str">
            <v>BS</v>
          </cell>
          <cell r="D102">
            <v>0</v>
          </cell>
          <cell r="E102" t="b">
            <v>0</v>
          </cell>
        </row>
        <row r="103">
          <cell r="A103">
            <v>1860</v>
          </cell>
          <cell r="B103" t="str">
            <v>ACC DEPR-STRUCT&amp;IMPRV GEN</v>
          </cell>
          <cell r="C103" t="str">
            <v>BS</v>
          </cell>
          <cell r="D103">
            <v>0</v>
          </cell>
          <cell r="E103" t="b">
            <v>0</v>
          </cell>
        </row>
        <row r="104">
          <cell r="A104">
            <v>1865</v>
          </cell>
          <cell r="B104" t="str">
            <v>ACC DEPR-COLLECTING RESERVOIRS</v>
          </cell>
          <cell r="C104" t="str">
            <v>BS</v>
          </cell>
          <cell r="D104">
            <v>-36.200000000000003</v>
          </cell>
          <cell r="E104" t="b">
            <v>0</v>
          </cell>
        </row>
        <row r="105">
          <cell r="A105">
            <v>1875</v>
          </cell>
          <cell r="B105" t="str">
            <v>ACC DEPR-WELLS &amp; SPRINGS</v>
          </cell>
          <cell r="C105" t="str">
            <v>BS</v>
          </cell>
          <cell r="D105">
            <v>639.6</v>
          </cell>
          <cell r="E105" t="b">
            <v>0</v>
          </cell>
        </row>
        <row r="106">
          <cell r="A106">
            <v>1880</v>
          </cell>
          <cell r="B106" t="str">
            <v xml:space="preserve">     OTHER PLANT IN PROCESS</v>
          </cell>
          <cell r="C106" t="str">
            <v>BS</v>
          </cell>
          <cell r="D106">
            <v>0</v>
          </cell>
          <cell r="E106" t="b">
            <v>0</v>
          </cell>
        </row>
        <row r="107">
          <cell r="A107">
            <v>1885</v>
          </cell>
          <cell r="B107" t="str">
            <v>ACC DEPR-SUPPLY MAINS</v>
          </cell>
          <cell r="C107" t="str">
            <v>BS</v>
          </cell>
          <cell r="D107">
            <v>-214.6</v>
          </cell>
          <cell r="E107" t="b">
            <v>0</v>
          </cell>
        </row>
        <row r="108">
          <cell r="A108">
            <v>1890</v>
          </cell>
          <cell r="B108" t="str">
            <v>ACC DEPR-POWER GENERATION EQUIP</v>
          </cell>
          <cell r="C108" t="str">
            <v>BS</v>
          </cell>
          <cell r="D108">
            <v>-3401.61</v>
          </cell>
          <cell r="E108" t="b">
            <v>0</v>
          </cell>
        </row>
        <row r="109">
          <cell r="A109">
            <v>1895</v>
          </cell>
          <cell r="B109" t="str">
            <v>ACC DEPR-ELECT PUMP EQUIP SRC PUMP</v>
          </cell>
          <cell r="C109" t="str">
            <v>BS</v>
          </cell>
          <cell r="D109">
            <v>-52.7</v>
          </cell>
          <cell r="E109" t="b">
            <v>0</v>
          </cell>
        </row>
        <row r="110">
          <cell r="A110">
            <v>1900</v>
          </cell>
          <cell r="B110" t="str">
            <v>ACC DEPR-ELECT PUMP EQUIP WTP</v>
          </cell>
          <cell r="C110" t="str">
            <v>BS</v>
          </cell>
          <cell r="D110">
            <v>-27046.880000000001</v>
          </cell>
          <cell r="E110" t="b">
            <v>0</v>
          </cell>
        </row>
        <row r="111">
          <cell r="A111">
            <v>1905</v>
          </cell>
          <cell r="B111" t="str">
            <v>ACC DEPR-ELECT PUMP EQUIP TRAN</v>
          </cell>
          <cell r="C111" t="str">
            <v>BS</v>
          </cell>
          <cell r="D111">
            <v>-4.8</v>
          </cell>
          <cell r="E111" t="b">
            <v>0</v>
          </cell>
        </row>
        <row r="112">
          <cell r="A112">
            <v>1910</v>
          </cell>
          <cell r="B112" t="str">
            <v>ACC DEPR-WATER TREATMENT EQPT</v>
          </cell>
          <cell r="C112" t="str">
            <v>BS</v>
          </cell>
          <cell r="D112">
            <v>-9819.77</v>
          </cell>
          <cell r="E112" t="b">
            <v>0</v>
          </cell>
        </row>
        <row r="113">
          <cell r="A113">
            <v>1915</v>
          </cell>
          <cell r="B113" t="str">
            <v>ACC DEPR-DIST RESV &amp; STANDPIPE</v>
          </cell>
          <cell r="C113" t="str">
            <v>BS</v>
          </cell>
          <cell r="D113">
            <v>-26600.37</v>
          </cell>
          <cell r="E113" t="b">
            <v>0</v>
          </cell>
        </row>
        <row r="114">
          <cell r="A114">
            <v>1920</v>
          </cell>
          <cell r="B114" t="str">
            <v>ACC DEPR-TRANS &amp; DISTR MAINS</v>
          </cell>
          <cell r="C114" t="str">
            <v>BS</v>
          </cell>
          <cell r="D114">
            <v>-81593.990000000005</v>
          </cell>
          <cell r="E114" t="b">
            <v>0</v>
          </cell>
        </row>
        <row r="115">
          <cell r="A115">
            <v>1925</v>
          </cell>
          <cell r="B115" t="str">
            <v>ACC DEPR-SERVICE LINES</v>
          </cell>
          <cell r="C115" t="str">
            <v>BS</v>
          </cell>
          <cell r="D115">
            <v>-26127.67</v>
          </cell>
          <cell r="E115" t="b">
            <v>0</v>
          </cell>
        </row>
        <row r="116">
          <cell r="A116">
            <v>1930</v>
          </cell>
          <cell r="B116" t="str">
            <v>ACC DEPR-METERS</v>
          </cell>
          <cell r="C116" t="str">
            <v>BS</v>
          </cell>
          <cell r="D116">
            <v>-4943.2</v>
          </cell>
          <cell r="E116" t="b">
            <v>0</v>
          </cell>
        </row>
        <row r="117">
          <cell r="A117">
            <v>1935</v>
          </cell>
          <cell r="B117" t="str">
            <v>ACC DEPR-METER INSTALLS</v>
          </cell>
          <cell r="C117" t="str">
            <v>BS</v>
          </cell>
          <cell r="D117">
            <v>-1842.45</v>
          </cell>
          <cell r="E117" t="b">
            <v>0</v>
          </cell>
        </row>
        <row r="118">
          <cell r="A118">
            <v>1940</v>
          </cell>
          <cell r="B118" t="str">
            <v>ACC DEPR-HYDRANTS</v>
          </cell>
          <cell r="C118" t="str">
            <v>BS</v>
          </cell>
          <cell r="D118">
            <v>-3779.42</v>
          </cell>
          <cell r="E118" t="b">
            <v>0</v>
          </cell>
        </row>
        <row r="119">
          <cell r="A119">
            <v>1945</v>
          </cell>
          <cell r="B119" t="str">
            <v xml:space="preserve">     ACC DEPR-ELECT PUMP EQUIP</v>
          </cell>
          <cell r="C119" t="str">
            <v>BS</v>
          </cell>
          <cell r="D119">
            <v>0</v>
          </cell>
          <cell r="E119" t="b">
            <v>0</v>
          </cell>
        </row>
        <row r="120">
          <cell r="A120">
            <v>1960</v>
          </cell>
          <cell r="B120" t="str">
            <v>ACC DEPR-OTH PLANT&amp;MISC WT</v>
          </cell>
          <cell r="C120" t="str">
            <v>BS</v>
          </cell>
          <cell r="D120">
            <v>-163.44</v>
          </cell>
          <cell r="E120" t="b">
            <v>0</v>
          </cell>
        </row>
        <row r="121">
          <cell r="A121">
            <v>1970</v>
          </cell>
          <cell r="B121" t="str">
            <v>ACC DEPR-OFFICE STRUCTURE</v>
          </cell>
          <cell r="C121" t="str">
            <v>BS</v>
          </cell>
          <cell r="D121">
            <v>-1882.28</v>
          </cell>
          <cell r="E121" t="b">
            <v>0</v>
          </cell>
        </row>
        <row r="122">
          <cell r="A122">
            <v>1975</v>
          </cell>
          <cell r="B122" t="str">
            <v>ACC DEPR-OFFICE FURN/EQPT</v>
          </cell>
          <cell r="C122" t="str">
            <v>BS</v>
          </cell>
          <cell r="D122">
            <v>-1286.93</v>
          </cell>
          <cell r="E122" t="b">
            <v>0</v>
          </cell>
        </row>
        <row r="123">
          <cell r="A123">
            <v>1980</v>
          </cell>
          <cell r="B123" t="str">
            <v>ACC DEPR-STORES EQUIPMENT</v>
          </cell>
          <cell r="C123" t="str">
            <v>BS</v>
          </cell>
          <cell r="D123">
            <v>0</v>
          </cell>
          <cell r="E123" t="b">
            <v>0</v>
          </cell>
        </row>
        <row r="124">
          <cell r="A124">
            <v>1985</v>
          </cell>
          <cell r="B124" t="str">
            <v>ACC DEPR-TOOL SHOP &amp; MISC EQPT</v>
          </cell>
          <cell r="C124" t="str">
            <v>BS</v>
          </cell>
          <cell r="D124">
            <v>-3329.44</v>
          </cell>
          <cell r="E124" t="b">
            <v>0</v>
          </cell>
        </row>
        <row r="125">
          <cell r="A125">
            <v>1990</v>
          </cell>
          <cell r="B125" t="str">
            <v>ACC DEPR-LABORATORY EQUIPMENT</v>
          </cell>
          <cell r="C125" t="str">
            <v>BS</v>
          </cell>
          <cell r="D125">
            <v>-439.05</v>
          </cell>
          <cell r="E125" t="b">
            <v>0</v>
          </cell>
        </row>
        <row r="126">
          <cell r="A126">
            <v>1995</v>
          </cell>
          <cell r="B126" t="str">
            <v xml:space="preserve">     ACC DEPR-TRANS &amp; DISTR MA</v>
          </cell>
          <cell r="C126" t="str">
            <v>BS</v>
          </cell>
          <cell r="D126">
            <v>0</v>
          </cell>
          <cell r="E126" t="b">
            <v>0</v>
          </cell>
        </row>
        <row r="127">
          <cell r="A127">
            <v>2000</v>
          </cell>
          <cell r="B127" t="str">
            <v>ACC DEPR-COMMUNICATION EQPT</v>
          </cell>
          <cell r="C127" t="str">
            <v>BS</v>
          </cell>
          <cell r="D127">
            <v>-127.79</v>
          </cell>
          <cell r="E127" t="b">
            <v>0</v>
          </cell>
        </row>
        <row r="128">
          <cell r="A128">
            <v>2005</v>
          </cell>
          <cell r="B128" t="str">
            <v>ACC DEPR-MISC EQUIPMENT</v>
          </cell>
          <cell r="C128" t="str">
            <v>BS</v>
          </cell>
          <cell r="D128">
            <v>0</v>
          </cell>
          <cell r="E128" t="b">
            <v>0</v>
          </cell>
        </row>
        <row r="129">
          <cell r="A129">
            <v>2030</v>
          </cell>
          <cell r="B129" t="str">
            <v>ACC DEPR-ORGANIZATION</v>
          </cell>
          <cell r="C129" t="str">
            <v>BS</v>
          </cell>
          <cell r="D129">
            <v>0</v>
          </cell>
          <cell r="E129" t="b">
            <v>0</v>
          </cell>
        </row>
        <row r="130">
          <cell r="A130">
            <v>2055</v>
          </cell>
          <cell r="B130" t="str">
            <v>ACC DEPR-STRUCT/IMPRV PUMP PLT LS</v>
          </cell>
          <cell r="C130" t="str">
            <v>BS</v>
          </cell>
          <cell r="D130">
            <v>0</v>
          </cell>
          <cell r="E130" t="b">
            <v>0</v>
          </cell>
        </row>
        <row r="131">
          <cell r="A131">
            <v>2075</v>
          </cell>
          <cell r="B131" t="str">
            <v>ACC DEPR-STRUCT/IMPRV GEN PLT</v>
          </cell>
          <cell r="C131" t="str">
            <v>BS</v>
          </cell>
          <cell r="D131">
            <v>0</v>
          </cell>
          <cell r="E131" t="b">
            <v>0</v>
          </cell>
        </row>
        <row r="132">
          <cell r="A132">
            <v>2105</v>
          </cell>
          <cell r="B132" t="str">
            <v>ACC DEPR-SEWER FORCE MAIN/SRVC LINES</v>
          </cell>
          <cell r="C132" t="str">
            <v>BS</v>
          </cell>
          <cell r="D132">
            <v>0</v>
          </cell>
          <cell r="E132" t="b">
            <v>0</v>
          </cell>
        </row>
        <row r="133">
          <cell r="A133">
            <v>2110</v>
          </cell>
          <cell r="B133" t="str">
            <v>ACC DEPR-SEWER GRVTY MAIN/MAN</v>
          </cell>
          <cell r="C133" t="str">
            <v>BS</v>
          </cell>
          <cell r="D133">
            <v>0</v>
          </cell>
          <cell r="E133" t="b">
            <v>0</v>
          </cell>
        </row>
        <row r="134">
          <cell r="A134">
            <v>2125</v>
          </cell>
          <cell r="B134" t="str">
            <v>ACC DEPR-FLOW MEASURE DEV</v>
          </cell>
          <cell r="C134" t="str">
            <v>BS</v>
          </cell>
          <cell r="D134">
            <v>0</v>
          </cell>
          <cell r="E134" t="b">
            <v>0</v>
          </cell>
        </row>
        <row r="135">
          <cell r="A135">
            <v>2160</v>
          </cell>
          <cell r="B135" t="str">
            <v>ACC DEPR-TREAT/DISP EQP TRT PLT</v>
          </cell>
          <cell r="C135" t="str">
            <v>BS</v>
          </cell>
          <cell r="D135">
            <v>0</v>
          </cell>
          <cell r="E135" t="b">
            <v>0</v>
          </cell>
        </row>
        <row r="136">
          <cell r="A136">
            <v>2170</v>
          </cell>
          <cell r="B136" t="str">
            <v>ACC DEPR-PLANT SEWERS TRT</v>
          </cell>
          <cell r="C136" t="str">
            <v>BS</v>
          </cell>
          <cell r="D136">
            <v>0</v>
          </cell>
          <cell r="E136" t="b">
            <v>0</v>
          </cell>
        </row>
        <row r="137">
          <cell r="A137">
            <v>2175</v>
          </cell>
          <cell r="B137" t="str">
            <v>ACC DEPR-PLANT SEWERS REC</v>
          </cell>
          <cell r="C137" t="str">
            <v>BS</v>
          </cell>
          <cell r="D137">
            <v>0</v>
          </cell>
          <cell r="E137" t="b">
            <v>0</v>
          </cell>
        </row>
        <row r="138">
          <cell r="A138">
            <v>2190</v>
          </cell>
          <cell r="B138" t="str">
            <v>ACC DEPR-OTHER PLT COLLEC</v>
          </cell>
          <cell r="C138" t="str">
            <v>BS</v>
          </cell>
          <cell r="D138">
            <v>0</v>
          </cell>
          <cell r="E138" t="b">
            <v>0</v>
          </cell>
        </row>
        <row r="139">
          <cell r="A139">
            <v>2195</v>
          </cell>
          <cell r="B139" t="str">
            <v>ACC DEPR-OTHER PLT PUMP</v>
          </cell>
          <cell r="C139" t="str">
            <v>BS</v>
          </cell>
          <cell r="D139">
            <v>0</v>
          </cell>
          <cell r="E139" t="b">
            <v>0</v>
          </cell>
        </row>
        <row r="140">
          <cell r="A140">
            <v>2220</v>
          </cell>
          <cell r="B140" t="str">
            <v>ACC DEPR-OFFICE FURN/EQPT</v>
          </cell>
          <cell r="C140" t="str">
            <v>BS</v>
          </cell>
          <cell r="D140">
            <v>0</v>
          </cell>
          <cell r="E140" t="b">
            <v>0</v>
          </cell>
        </row>
        <row r="141">
          <cell r="A141">
            <v>2230</v>
          </cell>
          <cell r="B141" t="str">
            <v>ACC DEPR-TOOL SHOP &amp; MISC EQPT</v>
          </cell>
          <cell r="C141" t="str">
            <v>BS</v>
          </cell>
          <cell r="D141">
            <v>0</v>
          </cell>
          <cell r="E141" t="b">
            <v>0</v>
          </cell>
        </row>
        <row r="142">
          <cell r="A142">
            <v>2240</v>
          </cell>
          <cell r="B142" t="str">
            <v>ACC DEPR-POWER OPERATED E</v>
          </cell>
          <cell r="C142" t="str">
            <v>BS</v>
          </cell>
          <cell r="D142">
            <v>0</v>
          </cell>
          <cell r="E142" t="b">
            <v>0</v>
          </cell>
        </row>
        <row r="143">
          <cell r="A143">
            <v>2255</v>
          </cell>
          <cell r="B143" t="str">
            <v>ACC DEPR-OTHER TANG PLT S</v>
          </cell>
          <cell r="C143" t="str">
            <v>BS</v>
          </cell>
          <cell r="D143">
            <v>0</v>
          </cell>
          <cell r="E143" t="b">
            <v>0</v>
          </cell>
        </row>
        <row r="144">
          <cell r="A144">
            <v>2285</v>
          </cell>
          <cell r="B144" t="str">
            <v>ACC DEPR-REUSE TRANS/DIST</v>
          </cell>
          <cell r="C144" t="str">
            <v>BS</v>
          </cell>
          <cell r="D144">
            <v>0</v>
          </cell>
          <cell r="E144" t="b">
            <v>0</v>
          </cell>
        </row>
        <row r="145">
          <cell r="A145">
            <v>2300</v>
          </cell>
          <cell r="B145" t="str">
            <v>ACC DEPR-TRANSPORTATION WTR</v>
          </cell>
          <cell r="C145" t="str">
            <v>BS</v>
          </cell>
          <cell r="D145">
            <v>-8947.7199999999993</v>
          </cell>
          <cell r="E145" t="b">
            <v>0</v>
          </cell>
        </row>
        <row r="146">
          <cell r="A146">
            <v>2320</v>
          </cell>
          <cell r="B146" t="str">
            <v>ACC DEPR-MAINFRAME COMP WTR</v>
          </cell>
          <cell r="C146" t="str">
            <v>BS</v>
          </cell>
          <cell r="D146">
            <v>-778.17</v>
          </cell>
          <cell r="E146" t="b">
            <v>0</v>
          </cell>
        </row>
        <row r="147">
          <cell r="A147">
            <v>2325</v>
          </cell>
          <cell r="B147" t="str">
            <v>ACC DEPR-MINI COMP WTR</v>
          </cell>
          <cell r="C147" t="str">
            <v>BS</v>
          </cell>
          <cell r="D147">
            <v>-3013.9</v>
          </cell>
          <cell r="E147" t="b">
            <v>0</v>
          </cell>
        </row>
        <row r="148">
          <cell r="A148">
            <v>2330</v>
          </cell>
          <cell r="B148" t="str">
            <v>COMP SYS AMORTIZATION WTR</v>
          </cell>
          <cell r="C148" t="str">
            <v>BS</v>
          </cell>
          <cell r="D148">
            <v>-10848.84</v>
          </cell>
          <cell r="E148" t="b">
            <v>0</v>
          </cell>
        </row>
        <row r="149">
          <cell r="A149">
            <v>2335</v>
          </cell>
          <cell r="B149" t="str">
            <v>MICRO SYS AMORTIZATION WTR</v>
          </cell>
          <cell r="C149" t="str">
            <v>BS</v>
          </cell>
          <cell r="D149">
            <v>-721.77</v>
          </cell>
          <cell r="E149" t="b">
            <v>0</v>
          </cell>
        </row>
        <row r="150">
          <cell r="A150">
            <v>2400</v>
          </cell>
          <cell r="B150" t="str">
            <v>UTILITY PAA WTR PLANT AMORT</v>
          </cell>
          <cell r="C150" t="str">
            <v>BS</v>
          </cell>
          <cell r="D150">
            <v>0</v>
          </cell>
          <cell r="E150" t="b">
            <v>0</v>
          </cell>
        </row>
        <row r="151">
          <cell r="A151">
            <v>2410</v>
          </cell>
          <cell r="B151" t="str">
            <v>UTILITY PAA SWR PLANT AMORT</v>
          </cell>
          <cell r="C151" t="str">
            <v>BS</v>
          </cell>
          <cell r="D151">
            <v>0</v>
          </cell>
          <cell r="E151" t="b">
            <v>0</v>
          </cell>
        </row>
        <row r="152">
          <cell r="A152">
            <v>2420</v>
          </cell>
          <cell r="B152" t="str">
            <v>ACC AMORT UTIL PAA-WATER</v>
          </cell>
          <cell r="C152" t="str">
            <v>BS</v>
          </cell>
          <cell r="D152">
            <v>0</v>
          </cell>
          <cell r="E152" t="b">
            <v>0</v>
          </cell>
        </row>
        <row r="153">
          <cell r="A153">
            <v>2425</v>
          </cell>
          <cell r="B153" t="str">
            <v>ACC AMORT UTIL PAA-SEWER</v>
          </cell>
          <cell r="C153" t="str">
            <v>BS</v>
          </cell>
          <cell r="D153">
            <v>0</v>
          </cell>
          <cell r="E153" t="b">
            <v>0</v>
          </cell>
        </row>
        <row r="154">
          <cell r="A154">
            <v>2640</v>
          </cell>
          <cell r="B154" t="str">
            <v>CASH-CHASE-WSC DISBURSEMENT</v>
          </cell>
          <cell r="C154" t="str">
            <v>BS</v>
          </cell>
          <cell r="D154">
            <v>0</v>
          </cell>
          <cell r="E154" t="b">
            <v>0</v>
          </cell>
        </row>
        <row r="155">
          <cell r="A155">
            <v>2650</v>
          </cell>
          <cell r="B155" t="str">
            <v>CASH-WSC PETTY CASH-CHASE</v>
          </cell>
          <cell r="C155" t="str">
            <v>BS</v>
          </cell>
          <cell r="D155">
            <v>0</v>
          </cell>
          <cell r="E155" t="b">
            <v>0</v>
          </cell>
        </row>
        <row r="156">
          <cell r="A156">
            <v>2665</v>
          </cell>
          <cell r="B156" t="str">
            <v>CASH UNAPPLIED</v>
          </cell>
          <cell r="C156" t="str">
            <v>BS</v>
          </cell>
          <cell r="D156">
            <v>0</v>
          </cell>
          <cell r="E156" t="b">
            <v>0</v>
          </cell>
        </row>
        <row r="157">
          <cell r="A157">
            <v>2675</v>
          </cell>
          <cell r="B157" t="str">
            <v>A/R-CUSTOMER TRADE CC&amp;B</v>
          </cell>
          <cell r="C157" t="str">
            <v>BS</v>
          </cell>
          <cell r="D157">
            <v>13704.19</v>
          </cell>
          <cell r="E157" t="b">
            <v>0</v>
          </cell>
        </row>
        <row r="158">
          <cell r="A158">
            <v>2680</v>
          </cell>
          <cell r="B158" t="str">
            <v>A/R-CUSTOMER ACCRUAL</v>
          </cell>
          <cell r="C158" t="str">
            <v>BS</v>
          </cell>
          <cell r="D158">
            <v>2162.23</v>
          </cell>
          <cell r="E158" t="b">
            <v>0</v>
          </cell>
        </row>
        <row r="159">
          <cell r="A159">
            <v>2685</v>
          </cell>
          <cell r="B159" t="str">
            <v>A/R-CUSTOMER REFUNDS</v>
          </cell>
          <cell r="C159" t="str">
            <v>BS</v>
          </cell>
          <cell r="D159">
            <v>-55.8</v>
          </cell>
          <cell r="E159" t="b">
            <v>0</v>
          </cell>
        </row>
        <row r="160">
          <cell r="A160">
            <v>2690</v>
          </cell>
          <cell r="B160" t="str">
            <v>ACCUM PROV UNCOLLECT ACCTS</v>
          </cell>
          <cell r="C160" t="str">
            <v>BS</v>
          </cell>
          <cell r="D160">
            <v>-256</v>
          </cell>
          <cell r="E160" t="b">
            <v>0</v>
          </cell>
        </row>
        <row r="161">
          <cell r="A161">
            <v>2700</v>
          </cell>
          <cell r="B161" t="str">
            <v>A/R-OTHER</v>
          </cell>
          <cell r="C161" t="str">
            <v>BS</v>
          </cell>
          <cell r="D161">
            <v>0</v>
          </cell>
          <cell r="E161" t="b">
            <v>0</v>
          </cell>
        </row>
        <row r="162">
          <cell r="A162">
            <v>2710</v>
          </cell>
          <cell r="B162" t="str">
            <v>A/R ASSOC COS</v>
          </cell>
          <cell r="C162" t="str">
            <v>BS</v>
          </cell>
          <cell r="D162">
            <v>-111345.38</v>
          </cell>
          <cell r="E162" t="b">
            <v>0</v>
          </cell>
        </row>
        <row r="163">
          <cell r="A163">
            <v>2755</v>
          </cell>
          <cell r="B163" t="str">
            <v>INVENTORY</v>
          </cell>
          <cell r="C163" t="str">
            <v>BS</v>
          </cell>
          <cell r="D163">
            <v>120.63</v>
          </cell>
          <cell r="E163" t="b">
            <v>0</v>
          </cell>
        </row>
        <row r="164">
          <cell r="A164">
            <v>2775</v>
          </cell>
          <cell r="B164" t="str">
            <v>SPECIAL DEPOSITS</v>
          </cell>
          <cell r="C164" t="str">
            <v>BS</v>
          </cell>
          <cell r="D164">
            <v>0</v>
          </cell>
          <cell r="E164" t="b">
            <v>0</v>
          </cell>
        </row>
        <row r="165">
          <cell r="A165">
            <v>2785</v>
          </cell>
          <cell r="B165" t="str">
            <v>PREPAYMENTS</v>
          </cell>
          <cell r="C165" t="str">
            <v>BS</v>
          </cell>
          <cell r="D165">
            <v>0</v>
          </cell>
          <cell r="E165" t="b">
            <v>0</v>
          </cell>
        </row>
        <row r="166">
          <cell r="A166">
            <v>2790</v>
          </cell>
          <cell r="B166" t="str">
            <v>PREPAID INSURANCE</v>
          </cell>
          <cell r="C166" t="str">
            <v>BS</v>
          </cell>
          <cell r="D166">
            <v>0</v>
          </cell>
          <cell r="E166" t="b">
            <v>0</v>
          </cell>
        </row>
        <row r="167">
          <cell r="A167">
            <v>2795</v>
          </cell>
          <cell r="B167" t="str">
            <v>PREPAID REIMBURSEMENTS</v>
          </cell>
          <cell r="C167" t="str">
            <v>BS</v>
          </cell>
          <cell r="D167">
            <v>0</v>
          </cell>
          <cell r="E167" t="b">
            <v>0</v>
          </cell>
        </row>
        <row r="168">
          <cell r="A168">
            <v>2845</v>
          </cell>
          <cell r="B168" t="str">
            <v>CASH VALUE OF LIFE INS</v>
          </cell>
          <cell r="C168" t="str">
            <v>BS</v>
          </cell>
          <cell r="D168">
            <v>0</v>
          </cell>
          <cell r="E168" t="b">
            <v>0</v>
          </cell>
        </row>
        <row r="169">
          <cell r="A169">
            <v>2855</v>
          </cell>
          <cell r="B169" t="str">
            <v>PRELIMINARY SURVEY</v>
          </cell>
          <cell r="C169" t="str">
            <v>BS</v>
          </cell>
          <cell r="D169">
            <v>0</v>
          </cell>
          <cell r="E169" t="b">
            <v>0</v>
          </cell>
        </row>
        <row r="170">
          <cell r="A170">
            <v>2865</v>
          </cell>
          <cell r="B170" t="str">
            <v>PAYROLL CLEARING</v>
          </cell>
          <cell r="C170" t="str">
            <v>BS</v>
          </cell>
          <cell r="D170">
            <v>0</v>
          </cell>
          <cell r="E170" t="b">
            <v>0</v>
          </cell>
        </row>
        <row r="171">
          <cell r="A171">
            <v>2870</v>
          </cell>
          <cell r="B171" t="str">
            <v>FLEX SERV</v>
          </cell>
          <cell r="C171" t="str">
            <v>BS</v>
          </cell>
          <cell r="D171">
            <v>0</v>
          </cell>
          <cell r="E171" t="b">
            <v>0</v>
          </cell>
        </row>
        <row r="172">
          <cell r="A172">
            <v>2856</v>
          </cell>
          <cell r="B172" t="str">
            <v>PRELIMINARY SURVEY</v>
          </cell>
          <cell r="C172" t="str">
            <v>BS</v>
          </cell>
          <cell r="D172">
            <v>0</v>
          </cell>
          <cell r="E172" t="b">
            <v>0</v>
          </cell>
        </row>
        <row r="173">
          <cell r="A173">
            <v>2875</v>
          </cell>
          <cell r="B173" t="str">
            <v>401K CLEARING</v>
          </cell>
          <cell r="C173" t="str">
            <v>BS</v>
          </cell>
          <cell r="D173">
            <v>0</v>
          </cell>
          <cell r="E173" t="b">
            <v>0</v>
          </cell>
        </row>
        <row r="174">
          <cell r="A174">
            <v>2905</v>
          </cell>
          <cell r="B174" t="str">
            <v>RATE CASE IN PROGRESS</v>
          </cell>
          <cell r="C174" t="str">
            <v>BS</v>
          </cell>
          <cell r="D174">
            <v>0</v>
          </cell>
          <cell r="E174" t="b">
            <v>0</v>
          </cell>
        </row>
        <row r="175">
          <cell r="A175">
            <v>2907</v>
          </cell>
          <cell r="B175" t="str">
            <v>CAPITALIZED TIME</v>
          </cell>
          <cell r="C175" t="str">
            <v>BS</v>
          </cell>
          <cell r="D175">
            <v>0</v>
          </cell>
          <cell r="E175" t="b">
            <v>0</v>
          </cell>
        </row>
        <row r="176">
          <cell r="A176">
            <v>2908</v>
          </cell>
          <cell r="B176" t="str">
            <v>RCIP - ADMINISTRATIVE EXPENSES</v>
          </cell>
          <cell r="C176" t="str">
            <v>BS</v>
          </cell>
          <cell r="D176">
            <v>0</v>
          </cell>
          <cell r="E176" t="b">
            <v>0</v>
          </cell>
        </row>
        <row r="177">
          <cell r="A177">
            <v>2910</v>
          </cell>
          <cell r="B177" t="str">
            <v>RCIP - CONSULTING FEES</v>
          </cell>
          <cell r="C177" t="str">
            <v>BS</v>
          </cell>
          <cell r="D177">
            <v>0</v>
          </cell>
          <cell r="E177" t="b">
            <v>0</v>
          </cell>
        </row>
        <row r="178">
          <cell r="A178">
            <v>2914</v>
          </cell>
          <cell r="B178" t="str">
            <v>RATE CASE IN PROGRESS</v>
          </cell>
          <cell r="C178" t="str">
            <v>BS</v>
          </cell>
          <cell r="D178">
            <v>1726.92</v>
          </cell>
          <cell r="E178" t="b">
            <v>0</v>
          </cell>
        </row>
        <row r="179">
          <cell r="A179">
            <v>2915</v>
          </cell>
          <cell r="B179" t="str">
            <v>REG EXP BEING AMORT</v>
          </cell>
          <cell r="C179" t="str">
            <v>BS</v>
          </cell>
          <cell r="D179">
            <v>0</v>
          </cell>
          <cell r="E179" t="b">
            <v>0</v>
          </cell>
        </row>
        <row r="180">
          <cell r="A180">
            <v>2920</v>
          </cell>
          <cell r="B180" t="str">
            <v>RATE CASE ACCUM AMORT</v>
          </cell>
          <cell r="C180" t="str">
            <v>BS</v>
          </cell>
          <cell r="D180">
            <v>0</v>
          </cell>
          <cell r="E180" t="b">
            <v>0</v>
          </cell>
        </row>
        <row r="181">
          <cell r="A181">
            <v>2930</v>
          </cell>
          <cell r="B181" t="str">
            <v>MISC REG ACCUM AMORT</v>
          </cell>
          <cell r="C181" t="str">
            <v>BS</v>
          </cell>
          <cell r="D181">
            <v>0</v>
          </cell>
          <cell r="E181" t="b">
            <v>0</v>
          </cell>
        </row>
        <row r="182">
          <cell r="A182">
            <v>2960</v>
          </cell>
          <cell r="B182" t="str">
            <v>DEF CHGS-TANK MAINT&amp;REP WTR</v>
          </cell>
          <cell r="C182" t="str">
            <v>BS</v>
          </cell>
          <cell r="D182">
            <v>0</v>
          </cell>
          <cell r="E182" t="b">
            <v>0</v>
          </cell>
        </row>
        <row r="183">
          <cell r="A183">
            <v>2965</v>
          </cell>
          <cell r="B183" t="str">
            <v>DEF CHGS-RELOCATION EXPENSES</v>
          </cell>
          <cell r="C183" t="str">
            <v>BS</v>
          </cell>
          <cell r="D183">
            <v>0</v>
          </cell>
          <cell r="E183" t="b">
            <v>0</v>
          </cell>
        </row>
        <row r="184">
          <cell r="A184">
            <v>2980</v>
          </cell>
          <cell r="B184" t="str">
            <v>DEF CHGS-EMP FEES</v>
          </cell>
          <cell r="C184" t="str">
            <v>BS</v>
          </cell>
          <cell r="D184">
            <v>0</v>
          </cell>
          <cell r="E184" t="b">
            <v>0</v>
          </cell>
        </row>
        <row r="185">
          <cell r="A185">
            <v>3005</v>
          </cell>
          <cell r="B185" t="str">
            <v>DEF CHGS-VOC TESTING</v>
          </cell>
          <cell r="C185" t="str">
            <v>BS</v>
          </cell>
          <cell r="D185">
            <v>4294.6000000000004</v>
          </cell>
          <cell r="E185" t="b">
            <v>0</v>
          </cell>
        </row>
        <row r="186">
          <cell r="A186">
            <v>3040</v>
          </cell>
          <cell r="B186" t="str">
            <v>DEF CHGS-TANK MAINT&amp;REP SWR</v>
          </cell>
          <cell r="C186" t="str">
            <v>BS</v>
          </cell>
          <cell r="D186">
            <v>0</v>
          </cell>
          <cell r="E186" t="b">
            <v>0</v>
          </cell>
        </row>
        <row r="187">
          <cell r="A187">
            <v>3110</v>
          </cell>
          <cell r="B187" t="str">
            <v>AMORT - TANK MAINT&amp;REP WTR</v>
          </cell>
          <cell r="C187" t="str">
            <v>BS</v>
          </cell>
          <cell r="D187">
            <v>0</v>
          </cell>
          <cell r="E187" t="b">
            <v>0</v>
          </cell>
        </row>
        <row r="188">
          <cell r="A188">
            <v>3120</v>
          </cell>
          <cell r="B188" t="str">
            <v>AMORT - RELOCATION EXP</v>
          </cell>
          <cell r="C188" t="str">
            <v>BS</v>
          </cell>
          <cell r="D188">
            <v>0</v>
          </cell>
          <cell r="E188" t="b">
            <v>0</v>
          </cell>
        </row>
        <row r="189">
          <cell r="A189">
            <v>3135</v>
          </cell>
          <cell r="B189" t="str">
            <v>AMORT - EMPLOYEE FEES</v>
          </cell>
          <cell r="C189" t="str">
            <v>BS</v>
          </cell>
          <cell r="D189">
            <v>0</v>
          </cell>
          <cell r="E189" t="b">
            <v>0</v>
          </cell>
        </row>
        <row r="190">
          <cell r="A190">
            <v>3160</v>
          </cell>
          <cell r="B190" t="str">
            <v>AMORT - VOC TESTING</v>
          </cell>
          <cell r="C190" t="str">
            <v>BS</v>
          </cell>
          <cell r="D190">
            <v>-2527.61</v>
          </cell>
          <cell r="E190" t="b">
            <v>0</v>
          </cell>
        </row>
        <row r="191">
          <cell r="A191">
            <v>3195</v>
          </cell>
          <cell r="B191" t="str">
            <v>AMORT - TANK MAINT&amp;REP SWR</v>
          </cell>
          <cell r="C191" t="str">
            <v>BS</v>
          </cell>
          <cell r="D191">
            <v>0</v>
          </cell>
          <cell r="E191" t="b">
            <v>0</v>
          </cell>
        </row>
        <row r="192">
          <cell r="A192">
            <v>3225</v>
          </cell>
          <cell r="B192" t="str">
            <v>ADV-IN-AID OF CONST-WATER</v>
          </cell>
          <cell r="C192" t="str">
            <v>BS</v>
          </cell>
          <cell r="D192">
            <v>0</v>
          </cell>
          <cell r="E192" t="b">
            <v>0</v>
          </cell>
        </row>
        <row r="193">
          <cell r="A193">
            <v>3340</v>
          </cell>
          <cell r="B193" t="str">
            <v>CIAC-TRANS &amp; DISTR MAINS</v>
          </cell>
          <cell r="C193" t="str">
            <v>BS</v>
          </cell>
          <cell r="D193">
            <v>0</v>
          </cell>
          <cell r="E193" t="b">
            <v>0</v>
          </cell>
        </row>
        <row r="194">
          <cell r="A194">
            <v>3345</v>
          </cell>
          <cell r="B194" t="str">
            <v>CIAC-SERVICE LINES</v>
          </cell>
          <cell r="C194" t="str">
            <v>BS</v>
          </cell>
          <cell r="D194">
            <v>0</v>
          </cell>
          <cell r="E194" t="b">
            <v>0</v>
          </cell>
        </row>
        <row r="195">
          <cell r="A195">
            <v>3360</v>
          </cell>
          <cell r="B195" t="str">
            <v>CIAC-HYDRANTS</v>
          </cell>
          <cell r="C195" t="str">
            <v>BS</v>
          </cell>
          <cell r="D195">
            <v>0</v>
          </cell>
          <cell r="E195" t="b">
            <v>0</v>
          </cell>
        </row>
        <row r="196">
          <cell r="A196">
            <v>3430</v>
          </cell>
          <cell r="B196" t="str">
            <v>CIAC-OTHER TANGIBLE PLT WATER</v>
          </cell>
          <cell r="C196" t="str">
            <v>BS</v>
          </cell>
          <cell r="D196">
            <v>-24559</v>
          </cell>
          <cell r="E196" t="b">
            <v>0</v>
          </cell>
        </row>
        <row r="197">
          <cell r="A197">
            <v>3435</v>
          </cell>
          <cell r="B197" t="str">
            <v>CIAC-WATER-TAP</v>
          </cell>
          <cell r="C197" t="str">
            <v>BS</v>
          </cell>
          <cell r="D197">
            <v>0</v>
          </cell>
          <cell r="E197" t="b">
            <v>0</v>
          </cell>
        </row>
        <row r="198">
          <cell r="A198">
            <v>3445</v>
          </cell>
          <cell r="B198" t="str">
            <v>CIAC-WTR RES CAP FEE</v>
          </cell>
          <cell r="C198" t="str">
            <v>BS</v>
          </cell>
          <cell r="D198">
            <v>0</v>
          </cell>
          <cell r="E198" t="b">
            <v>0</v>
          </cell>
        </row>
        <row r="199">
          <cell r="A199">
            <v>3450</v>
          </cell>
          <cell r="B199" t="str">
            <v>CIAC-WTR PLT MOD FEE</v>
          </cell>
          <cell r="C199" t="str">
            <v>BS</v>
          </cell>
          <cell r="D199">
            <v>0</v>
          </cell>
          <cell r="E199" t="b">
            <v>0</v>
          </cell>
        </row>
        <row r="200">
          <cell r="A200">
            <v>3455</v>
          </cell>
          <cell r="B200" t="str">
            <v>CIAC-WTR PLT MTR FEE</v>
          </cell>
          <cell r="C200" t="str">
            <v>BS</v>
          </cell>
          <cell r="D200">
            <v>0</v>
          </cell>
          <cell r="E200" t="b">
            <v>0</v>
          </cell>
        </row>
        <row r="201">
          <cell r="A201">
            <v>3520</v>
          </cell>
          <cell r="B201" t="str">
            <v>CIAC-STRUCT/IMPRV GEN PLT</v>
          </cell>
          <cell r="C201" t="str">
            <v>BS</v>
          </cell>
          <cell r="D201">
            <v>0</v>
          </cell>
          <cell r="E201" t="b">
            <v>0</v>
          </cell>
        </row>
        <row r="202">
          <cell r="A202">
            <v>3705</v>
          </cell>
          <cell r="B202" t="str">
            <v>CIAC-SEWER-TAP</v>
          </cell>
          <cell r="C202" t="str">
            <v>BS</v>
          </cell>
          <cell r="D202">
            <v>0</v>
          </cell>
          <cell r="E202" t="b">
            <v>0</v>
          </cell>
        </row>
        <row r="203">
          <cell r="A203">
            <v>3720</v>
          </cell>
          <cell r="B203" t="str">
            <v>CIAC-SWR PLT MOD FEE</v>
          </cell>
          <cell r="C203" t="str">
            <v>BS</v>
          </cell>
          <cell r="D203">
            <v>0</v>
          </cell>
          <cell r="E203" t="b">
            <v>0</v>
          </cell>
        </row>
        <row r="204">
          <cell r="A204">
            <v>3800</v>
          </cell>
          <cell r="B204" t="str">
            <v>ACC AMORT ORGANIZATION</v>
          </cell>
          <cell r="C204" t="str">
            <v>BS</v>
          </cell>
          <cell r="D204">
            <v>0</v>
          </cell>
          <cell r="E204" t="b">
            <v>0</v>
          </cell>
        </row>
        <row r="205">
          <cell r="A205">
            <v>3800</v>
          </cell>
          <cell r="B205" t="str">
            <v>ACC AMORT ORGANIZATION</v>
          </cell>
          <cell r="C205" t="str">
            <v>BS</v>
          </cell>
          <cell r="D205">
            <v>0</v>
          </cell>
          <cell r="E205" t="b">
            <v>0</v>
          </cell>
        </row>
        <row r="206">
          <cell r="A206">
            <v>3800</v>
          </cell>
          <cell r="B206" t="str">
            <v>ACC AMORT ORGANIZATION</v>
          </cell>
          <cell r="C206" t="str">
            <v>BS</v>
          </cell>
          <cell r="D206">
            <v>0</v>
          </cell>
          <cell r="E206" t="b">
            <v>0</v>
          </cell>
        </row>
        <row r="207">
          <cell r="A207">
            <v>3800</v>
          </cell>
          <cell r="B207" t="str">
            <v>ACC AMORT ORGANIZATION</v>
          </cell>
          <cell r="C207" t="str">
            <v>BS</v>
          </cell>
          <cell r="D207">
            <v>0</v>
          </cell>
          <cell r="E207" t="b">
            <v>0</v>
          </cell>
        </row>
        <row r="208">
          <cell r="A208">
            <v>3885</v>
          </cell>
          <cell r="B208" t="str">
            <v>ACC AMORT TRANS &amp; DISTR M</v>
          </cell>
          <cell r="C208" t="str">
            <v>BS</v>
          </cell>
          <cell r="D208">
            <v>0</v>
          </cell>
          <cell r="E208" t="b">
            <v>0</v>
          </cell>
        </row>
        <row r="209">
          <cell r="A209">
            <v>3890</v>
          </cell>
          <cell r="B209" t="str">
            <v>ACC AMORT SERVICE LINES</v>
          </cell>
          <cell r="C209" t="str">
            <v>BS</v>
          </cell>
          <cell r="D209">
            <v>0</v>
          </cell>
          <cell r="E209" t="b">
            <v>0</v>
          </cell>
        </row>
        <row r="210">
          <cell r="A210">
            <v>3905</v>
          </cell>
          <cell r="B210" t="str">
            <v>ACC AMORT HYDRANTS</v>
          </cell>
          <cell r="C210" t="str">
            <v>BS</v>
          </cell>
          <cell r="D210">
            <v>0</v>
          </cell>
          <cell r="E210" t="b">
            <v>0</v>
          </cell>
        </row>
        <row r="211">
          <cell r="A211">
            <v>3975</v>
          </cell>
          <cell r="B211" t="str">
            <v>ACC AMORT OTHER TANG PLT WATER</v>
          </cell>
          <cell r="C211" t="str">
            <v>BS</v>
          </cell>
          <cell r="D211">
            <v>5709.38</v>
          </cell>
          <cell r="E211" t="b">
            <v>0</v>
          </cell>
        </row>
        <row r="212">
          <cell r="A212">
            <v>3980</v>
          </cell>
          <cell r="B212" t="str">
            <v>ACC AMORT WATER-CIAC TAP</v>
          </cell>
          <cell r="C212" t="str">
            <v>BS</v>
          </cell>
          <cell r="D212">
            <v>0</v>
          </cell>
          <cell r="E212" t="b">
            <v>0</v>
          </cell>
        </row>
        <row r="213">
          <cell r="A213">
            <v>3995</v>
          </cell>
          <cell r="B213" t="str">
            <v>ACC AMORT WTR RES CAP FEE</v>
          </cell>
          <cell r="C213" t="str">
            <v>BS</v>
          </cell>
          <cell r="D213">
            <v>0</v>
          </cell>
          <cell r="E213" t="b">
            <v>0</v>
          </cell>
        </row>
        <row r="214">
          <cell r="A214">
            <v>4000</v>
          </cell>
          <cell r="B214" t="str">
            <v>ACC AMORT WTR PLT MOD FEE-NC</v>
          </cell>
          <cell r="C214" t="str">
            <v>BS</v>
          </cell>
          <cell r="D214">
            <v>0</v>
          </cell>
          <cell r="E214" t="b">
            <v>0</v>
          </cell>
        </row>
        <row r="215">
          <cell r="A215">
            <v>4005</v>
          </cell>
          <cell r="B215" t="str">
            <v>ACC AMORT WTR PLT MTR FEE-NC</v>
          </cell>
          <cell r="C215" t="str">
            <v>BS</v>
          </cell>
          <cell r="D215">
            <v>0</v>
          </cell>
          <cell r="E215" t="b">
            <v>0</v>
          </cell>
        </row>
        <row r="216">
          <cell r="A216">
            <v>4030</v>
          </cell>
          <cell r="B216" t="str">
            <v>ACC AMORT ORGANIZATION</v>
          </cell>
          <cell r="C216" t="str">
            <v>BS</v>
          </cell>
          <cell r="D216">
            <v>0</v>
          </cell>
          <cell r="E216" t="b">
            <v>0</v>
          </cell>
        </row>
        <row r="217">
          <cell r="A217">
            <v>4070</v>
          </cell>
          <cell r="B217" t="str">
            <v>ACC AMORTSTRUCT/IMPRV GEN PLT</v>
          </cell>
          <cell r="C217" t="str">
            <v>BS</v>
          </cell>
          <cell r="D217">
            <v>0</v>
          </cell>
          <cell r="E217" t="b">
            <v>0</v>
          </cell>
        </row>
        <row r="218">
          <cell r="A218">
            <v>4265</v>
          </cell>
          <cell r="B218" t="str">
            <v>ACC AMORT SEWER-TAP</v>
          </cell>
          <cell r="C218" t="str">
            <v>BS</v>
          </cell>
          <cell r="D218">
            <v>0</v>
          </cell>
          <cell r="E218" t="b">
            <v>0</v>
          </cell>
        </row>
        <row r="219">
          <cell r="A219">
            <v>4280</v>
          </cell>
          <cell r="B219" t="str">
            <v>ACC AMORT SWR PLT MOD FEE-NC</v>
          </cell>
          <cell r="C219" t="str">
            <v>BS</v>
          </cell>
          <cell r="D219">
            <v>0</v>
          </cell>
          <cell r="E219" t="b">
            <v>0</v>
          </cell>
        </row>
        <row r="220">
          <cell r="A220">
            <v>4369</v>
          </cell>
          <cell r="B220" t="str">
            <v>DEF FED TAX - CIAC PRE 1987</v>
          </cell>
          <cell r="C220" t="str">
            <v>BS</v>
          </cell>
          <cell r="D220">
            <v>0</v>
          </cell>
          <cell r="E220" t="b">
            <v>0</v>
          </cell>
        </row>
        <row r="221">
          <cell r="A221">
            <v>4371</v>
          </cell>
          <cell r="B221" t="str">
            <v>DEF FED TAX - TAP FEE POST 2000</v>
          </cell>
          <cell r="C221" t="str">
            <v>BS</v>
          </cell>
          <cell r="D221">
            <v>0</v>
          </cell>
          <cell r="E221" t="b">
            <v>0</v>
          </cell>
        </row>
        <row r="222">
          <cell r="A222">
            <v>4375</v>
          </cell>
          <cell r="B222" t="str">
            <v>DEF FED TAX - RATE CASE</v>
          </cell>
          <cell r="C222" t="str">
            <v>BS</v>
          </cell>
          <cell r="D222">
            <v>-466</v>
          </cell>
          <cell r="E222" t="b">
            <v>0</v>
          </cell>
        </row>
        <row r="223">
          <cell r="A223">
            <v>4377</v>
          </cell>
          <cell r="B223" t="str">
            <v>DEF FED TAX - DEF MAINT</v>
          </cell>
          <cell r="C223" t="str">
            <v>BS</v>
          </cell>
          <cell r="D223">
            <v>-98</v>
          </cell>
          <cell r="E223" t="b">
            <v>0</v>
          </cell>
        </row>
        <row r="224">
          <cell r="A224">
            <v>4383</v>
          </cell>
          <cell r="B224" t="str">
            <v>DEF FED TAX - ORGN EXP</v>
          </cell>
          <cell r="C224" t="str">
            <v>BS</v>
          </cell>
          <cell r="D224">
            <v>-14210</v>
          </cell>
          <cell r="E224" t="b">
            <v>0</v>
          </cell>
        </row>
        <row r="225">
          <cell r="A225">
            <v>4385</v>
          </cell>
          <cell r="B225" t="str">
            <v>DEF FED TAX - BAD DEBT</v>
          </cell>
          <cell r="C225" t="str">
            <v>BS</v>
          </cell>
          <cell r="D225">
            <v>163</v>
          </cell>
          <cell r="E225" t="b">
            <v>0</v>
          </cell>
        </row>
        <row r="226">
          <cell r="A226">
            <v>4387</v>
          </cell>
          <cell r="B226" t="str">
            <v>DEF FED TAX - DEPRECIATION</v>
          </cell>
          <cell r="C226" t="str">
            <v>BS</v>
          </cell>
          <cell r="D226">
            <v>-54878.48</v>
          </cell>
          <cell r="E226" t="b">
            <v>0</v>
          </cell>
        </row>
        <row r="227">
          <cell r="A227">
            <v>4395</v>
          </cell>
          <cell r="B227" t="str">
            <v>DEF FED TAX - PRE ACRS</v>
          </cell>
          <cell r="C227" t="str">
            <v>BS</v>
          </cell>
          <cell r="D227">
            <v>0</v>
          </cell>
          <cell r="E227" t="b">
            <v>0</v>
          </cell>
        </row>
        <row r="228">
          <cell r="A228">
            <v>4419</v>
          </cell>
          <cell r="B228" t="str">
            <v>DEF ST TAX - CIAC PRE 1987</v>
          </cell>
          <cell r="C228" t="str">
            <v>BS</v>
          </cell>
          <cell r="D228">
            <v>0</v>
          </cell>
          <cell r="E228" t="b">
            <v>0</v>
          </cell>
        </row>
        <row r="229">
          <cell r="A229">
            <v>4421</v>
          </cell>
          <cell r="B229" t="str">
            <v>DEF ST TAX - TAP FEE POST 2000</v>
          </cell>
          <cell r="C229" t="str">
            <v>BS</v>
          </cell>
          <cell r="D229">
            <v>0</v>
          </cell>
          <cell r="E229" t="b">
            <v>0</v>
          </cell>
        </row>
        <row r="230">
          <cell r="A230">
            <v>4425</v>
          </cell>
          <cell r="B230" t="str">
            <v>DEF ST TAX - RATE CASE</v>
          </cell>
          <cell r="C230" t="str">
            <v>BS</v>
          </cell>
          <cell r="D230">
            <v>-110</v>
          </cell>
          <cell r="E230" t="b">
            <v>0</v>
          </cell>
        </row>
        <row r="231">
          <cell r="A231">
            <v>4427</v>
          </cell>
          <cell r="B231" t="str">
            <v>DEF ST TAX - DEF MAINT</v>
          </cell>
          <cell r="C231" t="str">
            <v>BS</v>
          </cell>
          <cell r="D231">
            <v>-23</v>
          </cell>
          <cell r="E231" t="b">
            <v>0</v>
          </cell>
        </row>
        <row r="232">
          <cell r="A232">
            <v>4433</v>
          </cell>
          <cell r="B232" t="str">
            <v>DEF ST TAX - ORGN EXP</v>
          </cell>
          <cell r="C232" t="str">
            <v>BS</v>
          </cell>
          <cell r="D232">
            <v>0</v>
          </cell>
          <cell r="E232" t="b">
            <v>0</v>
          </cell>
        </row>
        <row r="233">
          <cell r="A233">
            <v>4435</v>
          </cell>
          <cell r="B233" t="str">
            <v>DEF ST TAX - BAD DEBT</v>
          </cell>
          <cell r="C233" t="str">
            <v>BS</v>
          </cell>
          <cell r="D233">
            <v>38</v>
          </cell>
          <cell r="E233" t="b">
            <v>0</v>
          </cell>
        </row>
        <row r="234">
          <cell r="A234">
            <v>4437</v>
          </cell>
          <cell r="B234" t="str">
            <v>DEF ST TAX - DEPRECIATION</v>
          </cell>
          <cell r="C234" t="str">
            <v>BS</v>
          </cell>
          <cell r="D234">
            <v>-4916.01</v>
          </cell>
          <cell r="E234" t="b">
            <v>0</v>
          </cell>
        </row>
        <row r="235">
          <cell r="A235">
            <v>4460</v>
          </cell>
          <cell r="B235" t="str">
            <v>UNAMORT INVEST TAX CREDIT</v>
          </cell>
          <cell r="C235" t="str">
            <v>BS</v>
          </cell>
          <cell r="D235">
            <v>0</v>
          </cell>
          <cell r="E235" t="b">
            <v>0</v>
          </cell>
        </row>
        <row r="236">
          <cell r="A236">
            <v>4515</v>
          </cell>
          <cell r="B236" t="str">
            <v>A/P TRADE</v>
          </cell>
          <cell r="C236" t="str">
            <v>BS</v>
          </cell>
          <cell r="D236">
            <v>-9090.16</v>
          </cell>
          <cell r="E236" t="b">
            <v>0</v>
          </cell>
        </row>
        <row r="237">
          <cell r="A237">
            <v>4520</v>
          </cell>
          <cell r="B237" t="str">
            <v>A/P RETIREMENT PLANS</v>
          </cell>
          <cell r="C237" t="str">
            <v>BS</v>
          </cell>
          <cell r="D237">
            <v>0</v>
          </cell>
          <cell r="E237" t="b">
            <v>0</v>
          </cell>
        </row>
        <row r="238">
          <cell r="A238">
            <v>4525</v>
          </cell>
          <cell r="B238" t="str">
            <v>A/P TRADE - ACCRUAL</v>
          </cell>
          <cell r="C238" t="str">
            <v>BS</v>
          </cell>
          <cell r="D238">
            <v>-678.88</v>
          </cell>
          <cell r="E238" t="b">
            <v>0</v>
          </cell>
        </row>
        <row r="239">
          <cell r="A239">
            <v>4527</v>
          </cell>
          <cell r="B239" t="str">
            <v>A/P TRADE - RECD NOT VOUCHERED</v>
          </cell>
          <cell r="C239" t="str">
            <v>BS</v>
          </cell>
          <cell r="D239">
            <v>-1100</v>
          </cell>
          <cell r="E239" t="b">
            <v>0</v>
          </cell>
        </row>
        <row r="240">
          <cell r="A240">
            <v>4535</v>
          </cell>
          <cell r="B240" t="str">
            <v>A/P-ASSOC COMPANIES</v>
          </cell>
          <cell r="C240" t="str">
            <v>BS</v>
          </cell>
          <cell r="D240">
            <v>301425.14</v>
          </cell>
          <cell r="E240" t="b">
            <v>0</v>
          </cell>
        </row>
        <row r="241">
          <cell r="A241">
            <v>4545</v>
          </cell>
          <cell r="B241" t="str">
            <v>A/P MISCELLANEOUS</v>
          </cell>
          <cell r="C241" t="str">
            <v>BS</v>
          </cell>
          <cell r="D241">
            <v>-7.25</v>
          </cell>
          <cell r="E241" t="b">
            <v>0</v>
          </cell>
        </row>
        <row r="242">
          <cell r="A242">
            <v>4565</v>
          </cell>
          <cell r="B242" t="str">
            <v>ADVANCES FROM UTILITIES INC</v>
          </cell>
          <cell r="C242" t="str">
            <v>BS</v>
          </cell>
          <cell r="D242">
            <v>-329364.23</v>
          </cell>
          <cell r="E242" t="b">
            <v>0</v>
          </cell>
        </row>
        <row r="243">
          <cell r="A243">
            <v>4585</v>
          </cell>
          <cell r="B243" t="str">
            <v xml:space="preserve"> N/P TO ASSOC COS UI</v>
          </cell>
          <cell r="C243" t="str">
            <v>BS</v>
          </cell>
          <cell r="D243">
            <v>0</v>
          </cell>
          <cell r="E243" t="b">
            <v>0</v>
          </cell>
        </row>
        <row r="244">
          <cell r="A244">
            <v>4595</v>
          </cell>
          <cell r="B244" t="str">
            <v>CUSTOMER DEPOSITS</v>
          </cell>
          <cell r="C244" t="str">
            <v>BS</v>
          </cell>
          <cell r="D244">
            <v>-100</v>
          </cell>
          <cell r="E244" t="b">
            <v>0</v>
          </cell>
        </row>
        <row r="245">
          <cell r="A245">
            <v>4612</v>
          </cell>
          <cell r="B245" t="str">
            <v>ACCRUED TAXES GENERAL</v>
          </cell>
          <cell r="C245" t="str">
            <v>BS</v>
          </cell>
          <cell r="D245">
            <v>1879</v>
          </cell>
          <cell r="E245" t="b">
            <v>0</v>
          </cell>
        </row>
        <row r="246">
          <cell r="A246">
            <v>4614</v>
          </cell>
          <cell r="B246" t="str">
            <v>ACCRUED GROSS RECEIPT TAX</v>
          </cell>
          <cell r="C246" t="str">
            <v>BS</v>
          </cell>
          <cell r="D246">
            <v>0</v>
          </cell>
          <cell r="E246" t="b">
            <v>0</v>
          </cell>
        </row>
        <row r="247">
          <cell r="A247">
            <v>4618</v>
          </cell>
          <cell r="B247" t="str">
            <v>ACCRUED UTIL OR COMM TAX</v>
          </cell>
          <cell r="C247" t="str">
            <v>BS</v>
          </cell>
          <cell r="D247">
            <v>-110</v>
          </cell>
          <cell r="E247" t="b">
            <v>0</v>
          </cell>
        </row>
        <row r="248">
          <cell r="A248">
            <v>4628</v>
          </cell>
          <cell r="B248" t="str">
            <v>ACCRUED REAL EST TAX</v>
          </cell>
          <cell r="C248" t="str">
            <v>BS</v>
          </cell>
          <cell r="D248">
            <v>-1785</v>
          </cell>
          <cell r="E248" t="b">
            <v>0</v>
          </cell>
        </row>
        <row r="249">
          <cell r="A249">
            <v>4630</v>
          </cell>
          <cell r="B249" t="str">
            <v>ACCRUED PERS PROP &amp; ICT TAX</v>
          </cell>
          <cell r="C249" t="str">
            <v>BS</v>
          </cell>
          <cell r="D249">
            <v>0</v>
          </cell>
          <cell r="E249" t="b">
            <v>0</v>
          </cell>
        </row>
        <row r="250">
          <cell r="A250">
            <v>4634</v>
          </cell>
          <cell r="B250" t="str">
            <v>ACCRUED SALES TAX</v>
          </cell>
          <cell r="C250" t="str">
            <v>BS</v>
          </cell>
          <cell r="D250">
            <v>0</v>
          </cell>
          <cell r="E250" t="b">
            <v>0</v>
          </cell>
        </row>
        <row r="251">
          <cell r="A251">
            <v>4635</v>
          </cell>
          <cell r="B251" t="str">
            <v>ACCRUED USE TAX</v>
          </cell>
          <cell r="C251" t="str">
            <v>BS</v>
          </cell>
          <cell r="D251">
            <v>0</v>
          </cell>
          <cell r="E251" t="b">
            <v>0</v>
          </cell>
        </row>
        <row r="252">
          <cell r="A252">
            <v>4661</v>
          </cell>
          <cell r="B252" t="str">
            <v>ACCRUED ST INCOME TAX</v>
          </cell>
          <cell r="C252" t="str">
            <v>BS</v>
          </cell>
          <cell r="D252">
            <v>0</v>
          </cell>
          <cell r="E252" t="b">
            <v>0</v>
          </cell>
        </row>
        <row r="253">
          <cell r="A253">
            <v>4685</v>
          </cell>
          <cell r="B253" t="str">
            <v>ACCRUED CUST DEP INTEREST</v>
          </cell>
          <cell r="C253" t="str">
            <v>BS</v>
          </cell>
          <cell r="D253">
            <v>-0.04</v>
          </cell>
          <cell r="E253" t="b">
            <v>0</v>
          </cell>
        </row>
        <row r="254">
          <cell r="A254">
            <v>4715</v>
          </cell>
          <cell r="B254" t="str">
            <v>DEFERRED REVENUE</v>
          </cell>
          <cell r="C254" t="str">
            <v>BS</v>
          </cell>
          <cell r="D254">
            <v>0</v>
          </cell>
          <cell r="E254" t="b">
            <v>0</v>
          </cell>
        </row>
        <row r="255">
          <cell r="A255">
            <v>4735</v>
          </cell>
          <cell r="B255" t="str">
            <v>PAYABLE TO DEVELOPER</v>
          </cell>
          <cell r="C255" t="str">
            <v>BS</v>
          </cell>
          <cell r="D255">
            <v>0</v>
          </cell>
          <cell r="E255" t="b">
            <v>0</v>
          </cell>
        </row>
        <row r="256">
          <cell r="A256">
            <v>4760</v>
          </cell>
          <cell r="B256" t="str">
            <v>COMMON STOCK</v>
          </cell>
          <cell r="C256" t="str">
            <v>BS</v>
          </cell>
          <cell r="D256">
            <v>-196400</v>
          </cell>
          <cell r="E256" t="b">
            <v>0</v>
          </cell>
        </row>
        <row r="257">
          <cell r="A257">
            <v>4775</v>
          </cell>
          <cell r="B257" t="str">
            <v>PREM ON COMMON STOCK</v>
          </cell>
          <cell r="C257" t="str">
            <v>BS</v>
          </cell>
          <cell r="D257">
            <v>0</v>
          </cell>
          <cell r="E257" t="b">
            <v>0</v>
          </cell>
        </row>
        <row r="258">
          <cell r="A258">
            <v>4780</v>
          </cell>
          <cell r="B258" t="str">
            <v>PAID IN CAPITAL</v>
          </cell>
          <cell r="C258" t="str">
            <v>BS</v>
          </cell>
          <cell r="D258">
            <v>0</v>
          </cell>
          <cell r="E258" t="b">
            <v>0</v>
          </cell>
        </row>
        <row r="259">
          <cell r="A259">
            <v>4785</v>
          </cell>
          <cell r="B259" t="str">
            <v>MISC PAID IN CAPITAL</v>
          </cell>
          <cell r="C259" t="str">
            <v>BS</v>
          </cell>
          <cell r="D259">
            <v>-222976.34</v>
          </cell>
          <cell r="E259" t="b">
            <v>0</v>
          </cell>
        </row>
        <row r="260">
          <cell r="A260">
            <v>4998</v>
          </cell>
          <cell r="B260" t="str">
            <v>RETAINED EARN-PRIOR YEARS</v>
          </cell>
          <cell r="C260" t="str">
            <v>BS</v>
          </cell>
          <cell r="D260">
            <v>-206096.94999999998</v>
          </cell>
          <cell r="E260" t="b">
            <v>0</v>
          </cell>
        </row>
        <row r="261">
          <cell r="A261">
            <v>5025</v>
          </cell>
          <cell r="B261" t="str">
            <v>WATER REVENUE-RESIDENTIAL</v>
          </cell>
          <cell r="C261" t="str">
            <v>IS</v>
          </cell>
          <cell r="D261">
            <v>-106354.73000000001</v>
          </cell>
          <cell r="E261" t="b">
            <v>0</v>
          </cell>
        </row>
        <row r="262">
          <cell r="A262">
            <v>5030</v>
          </cell>
          <cell r="B262" t="str">
            <v>WATER REVENUE-ACCRUALS</v>
          </cell>
          <cell r="C262" t="str">
            <v>IS</v>
          </cell>
          <cell r="D262">
            <v>-1584.9499999999998</v>
          </cell>
          <cell r="E262" t="b">
            <v>0</v>
          </cell>
        </row>
        <row r="263">
          <cell r="A263">
            <v>5035</v>
          </cell>
          <cell r="B263" t="str">
            <v>WATER REVENUE-COMMERCIAL</v>
          </cell>
          <cell r="C263" t="str">
            <v>IS</v>
          </cell>
          <cell r="D263">
            <v>0</v>
          </cell>
          <cell r="E263" t="b">
            <v>0</v>
          </cell>
        </row>
        <row r="264">
          <cell r="A264">
            <v>5045</v>
          </cell>
          <cell r="B264" t="str">
            <v>WATER REVENUE-PUBLIC AUTH</v>
          </cell>
          <cell r="C264" t="str">
            <v>IS</v>
          </cell>
          <cell r="D264">
            <v>0</v>
          </cell>
          <cell r="E264" t="b">
            <v>0</v>
          </cell>
        </row>
        <row r="265">
          <cell r="A265">
            <v>5052</v>
          </cell>
          <cell r="B265" t="str">
            <v>WATER REVENUE-GUARANTEED</v>
          </cell>
          <cell r="C265" t="str">
            <v>IS</v>
          </cell>
          <cell r="D265">
            <v>0</v>
          </cell>
          <cell r="E265" t="b">
            <v>0</v>
          </cell>
        </row>
        <row r="266">
          <cell r="A266">
            <v>5100</v>
          </cell>
          <cell r="B266" t="str">
            <v>SEWER REVENUE-RESIDENTIAL</v>
          </cell>
          <cell r="C266" t="str">
            <v>IS</v>
          </cell>
          <cell r="D266">
            <v>0</v>
          </cell>
          <cell r="E266" t="b">
            <v>0</v>
          </cell>
        </row>
        <row r="267">
          <cell r="A267">
            <v>5105</v>
          </cell>
          <cell r="B267" t="str">
            <v>SEWER REVENUE-ACCRUALS</v>
          </cell>
          <cell r="C267" t="str">
            <v>IS</v>
          </cell>
          <cell r="D267">
            <v>0</v>
          </cell>
          <cell r="E267" t="b">
            <v>0</v>
          </cell>
        </row>
        <row r="268">
          <cell r="A268">
            <v>5110</v>
          </cell>
          <cell r="B268" t="str">
            <v>SEWER REVENUE-COMMERCIAL</v>
          </cell>
          <cell r="C268" t="str">
            <v>IS</v>
          </cell>
          <cell r="D268">
            <v>0</v>
          </cell>
          <cell r="E268" t="b">
            <v>0</v>
          </cell>
        </row>
        <row r="269">
          <cell r="A269">
            <v>5128</v>
          </cell>
          <cell r="B269" t="str">
            <v>SEWER REVENUE-GUARANTEED</v>
          </cell>
          <cell r="C269" t="str">
            <v>IS</v>
          </cell>
          <cell r="D269">
            <v>0</v>
          </cell>
          <cell r="E269" t="b">
            <v>0</v>
          </cell>
        </row>
        <row r="270">
          <cell r="A270">
            <v>5265</v>
          </cell>
          <cell r="B270" t="str">
            <v>FORFEITED DISCOUNTS</v>
          </cell>
          <cell r="C270" t="str">
            <v>IS</v>
          </cell>
          <cell r="D270">
            <v>-827.54000000000008</v>
          </cell>
          <cell r="E270" t="b">
            <v>0</v>
          </cell>
        </row>
        <row r="271">
          <cell r="A271">
            <v>5270</v>
          </cell>
          <cell r="B271" t="str">
            <v>MISC SERVICE REVENUE</v>
          </cell>
          <cell r="C271" t="str">
            <v>IS</v>
          </cell>
          <cell r="D271">
            <v>0</v>
          </cell>
          <cell r="E271" t="b">
            <v>0</v>
          </cell>
        </row>
        <row r="272">
          <cell r="A272">
            <v>5285</v>
          </cell>
          <cell r="B272" t="str">
            <v>OTHER W/S REVENUES</v>
          </cell>
          <cell r="C272" t="str">
            <v>IS</v>
          </cell>
          <cell r="D272">
            <v>-401</v>
          </cell>
          <cell r="E272" t="b">
            <v>0</v>
          </cell>
        </row>
        <row r="273">
          <cell r="A273">
            <v>5435</v>
          </cell>
          <cell r="B273" t="str">
            <v>PURCHASED WATER-WATER SYS</v>
          </cell>
          <cell r="C273" t="str">
            <v>IS</v>
          </cell>
          <cell r="D273">
            <v>0</v>
          </cell>
          <cell r="E273" t="b">
            <v>0</v>
          </cell>
        </row>
        <row r="274">
          <cell r="A274">
            <v>5455</v>
          </cell>
          <cell r="B274" t="str">
            <v>PURCHASED SEWER TREATMENT</v>
          </cell>
          <cell r="C274" t="str">
            <v>IS</v>
          </cell>
          <cell r="D274">
            <v>0</v>
          </cell>
          <cell r="E274" t="b">
            <v>0</v>
          </cell>
        </row>
        <row r="275">
          <cell r="A275">
            <v>5460</v>
          </cell>
          <cell r="B275" t="str">
            <v>PURCHASED SEWER - BILLINGS</v>
          </cell>
          <cell r="C275" t="str">
            <v>IS</v>
          </cell>
          <cell r="D275">
            <v>0</v>
          </cell>
          <cell r="E275" t="b">
            <v>0</v>
          </cell>
        </row>
        <row r="276">
          <cell r="A276">
            <v>5465</v>
          </cell>
          <cell r="B276" t="str">
            <v>ELEC PWR - WATER SYSTEM</v>
          </cell>
          <cell r="C276" t="str">
            <v>IS</v>
          </cell>
          <cell r="D276">
            <v>10030.830000000002</v>
          </cell>
          <cell r="E276" t="b">
            <v>0</v>
          </cell>
        </row>
        <row r="277">
          <cell r="A277">
            <v>5470</v>
          </cell>
          <cell r="B277" t="str">
            <v>ELEC PWR - SWR SYSTEM</v>
          </cell>
          <cell r="C277" t="str">
            <v>IS</v>
          </cell>
          <cell r="D277">
            <v>0</v>
          </cell>
          <cell r="E277" t="b">
            <v>0</v>
          </cell>
        </row>
        <row r="278">
          <cell r="A278">
            <v>5480</v>
          </cell>
          <cell r="B278" t="str">
            <v>CHLORINE</v>
          </cell>
          <cell r="C278" t="str">
            <v>IS</v>
          </cell>
          <cell r="D278">
            <v>974.31000000000006</v>
          </cell>
          <cell r="E278" t="b">
            <v>0</v>
          </cell>
        </row>
        <row r="279">
          <cell r="A279">
            <v>5485</v>
          </cell>
          <cell r="B279" t="str">
            <v>ODOR CONTROL CHEMICALS</v>
          </cell>
          <cell r="C279" t="str">
            <v>IS</v>
          </cell>
          <cell r="D279">
            <v>0</v>
          </cell>
          <cell r="E279" t="b">
            <v>0</v>
          </cell>
        </row>
        <row r="280">
          <cell r="A280">
            <v>5490</v>
          </cell>
          <cell r="B280" t="str">
            <v>OTHER TREATMENT CHEMICALS</v>
          </cell>
          <cell r="C280" t="str">
            <v>IS</v>
          </cell>
          <cell r="D280">
            <v>1672.4299999999998</v>
          </cell>
          <cell r="E280" t="b">
            <v>0</v>
          </cell>
        </row>
        <row r="281">
          <cell r="A281">
            <v>5495</v>
          </cell>
          <cell r="B281" t="str">
            <v>METER READING</v>
          </cell>
          <cell r="C281" t="str">
            <v>IS</v>
          </cell>
          <cell r="D281">
            <v>0.08</v>
          </cell>
          <cell r="E281" t="b">
            <v>0</v>
          </cell>
        </row>
        <row r="282">
          <cell r="A282">
            <v>5505</v>
          </cell>
          <cell r="B282" t="str">
            <v>AGENCY EXPENSE</v>
          </cell>
          <cell r="C282" t="str">
            <v>IS</v>
          </cell>
          <cell r="D282">
            <v>30.61</v>
          </cell>
          <cell r="E282" t="b">
            <v>0</v>
          </cell>
        </row>
        <row r="283">
          <cell r="A283">
            <v>5510</v>
          </cell>
          <cell r="B283" t="str">
            <v>UNCOLLECTIBLE ACCOUNTS</v>
          </cell>
          <cell r="C283" t="str">
            <v>IS</v>
          </cell>
          <cell r="D283">
            <v>2138.6099999999997</v>
          </cell>
          <cell r="E283" t="b">
            <v>0</v>
          </cell>
        </row>
        <row r="284">
          <cell r="A284">
            <v>5515</v>
          </cell>
          <cell r="B284" t="str">
            <v>UNCOLL ACCOUNTS ACCRUAL</v>
          </cell>
          <cell r="C284" t="str">
            <v>IS</v>
          </cell>
          <cell r="D284">
            <v>-1297</v>
          </cell>
          <cell r="E284" t="b">
            <v>0</v>
          </cell>
        </row>
        <row r="285">
          <cell r="A285">
            <v>5525</v>
          </cell>
          <cell r="B285" t="str">
            <v>BILL STOCK</v>
          </cell>
          <cell r="C285" t="str">
            <v>IS</v>
          </cell>
          <cell r="D285">
            <v>39.180000000000007</v>
          </cell>
          <cell r="E285" t="b">
            <v>0</v>
          </cell>
        </row>
        <row r="286">
          <cell r="A286">
            <v>5530</v>
          </cell>
          <cell r="B286" t="str">
            <v>BILLING COMPUTER SUPPLIES</v>
          </cell>
          <cell r="C286" t="str">
            <v>IS</v>
          </cell>
          <cell r="D286">
            <v>-0.02</v>
          </cell>
          <cell r="E286" t="b">
            <v>0</v>
          </cell>
        </row>
        <row r="287">
          <cell r="A287">
            <v>5535</v>
          </cell>
          <cell r="B287" t="str">
            <v>BILLING ENVELOPES</v>
          </cell>
          <cell r="C287" t="str">
            <v>IS</v>
          </cell>
          <cell r="D287">
            <v>84.89</v>
          </cell>
          <cell r="E287" t="b">
            <v>0</v>
          </cell>
        </row>
        <row r="288">
          <cell r="A288">
            <v>5540</v>
          </cell>
          <cell r="B288" t="str">
            <v>BILLING POSTAGE</v>
          </cell>
          <cell r="C288" t="str">
            <v>IS</v>
          </cell>
          <cell r="D288">
            <v>796.52</v>
          </cell>
          <cell r="E288" t="b">
            <v>0</v>
          </cell>
        </row>
        <row r="289">
          <cell r="A289">
            <v>5545</v>
          </cell>
          <cell r="B289" t="str">
            <v>CUSTOMER SERVICE PRINTING</v>
          </cell>
          <cell r="C289" t="str">
            <v>IS</v>
          </cell>
          <cell r="D289">
            <v>350.33000000000004</v>
          </cell>
          <cell r="E289" t="b">
            <v>0</v>
          </cell>
        </row>
        <row r="290">
          <cell r="A290">
            <v>5625</v>
          </cell>
          <cell r="B290" t="str">
            <v>401K/ESOP CONTRIBUTIONS</v>
          </cell>
          <cell r="C290" t="str">
            <v>IS</v>
          </cell>
          <cell r="D290">
            <v>940.57000000000016</v>
          </cell>
          <cell r="E290" t="b">
            <v>0</v>
          </cell>
        </row>
        <row r="291">
          <cell r="A291">
            <v>5630</v>
          </cell>
          <cell r="B291" t="str">
            <v>DENTAL PREMIUMS</v>
          </cell>
          <cell r="C291" t="str">
            <v>IS</v>
          </cell>
          <cell r="D291">
            <v>456.80999999999995</v>
          </cell>
          <cell r="E291" t="b">
            <v>0</v>
          </cell>
        </row>
        <row r="292">
          <cell r="A292">
            <v>5635</v>
          </cell>
          <cell r="B292" t="str">
            <v>DENTAL INS REIMBURSEMENTS</v>
          </cell>
          <cell r="C292" t="str">
            <v>IS</v>
          </cell>
          <cell r="D292">
            <v>117.94</v>
          </cell>
          <cell r="E292" t="b">
            <v>0</v>
          </cell>
        </row>
        <row r="293">
          <cell r="A293">
            <v>5640</v>
          </cell>
          <cell r="B293" t="str">
            <v>EMP PENSIONS &amp; BENEFITS</v>
          </cell>
          <cell r="C293" t="str">
            <v>IS</v>
          </cell>
          <cell r="D293">
            <v>0</v>
          </cell>
          <cell r="E293" t="b">
            <v>0</v>
          </cell>
        </row>
        <row r="294">
          <cell r="A294">
            <v>5645</v>
          </cell>
          <cell r="B294" t="str">
            <v>EMPLOYEE INS DEDUCTIONS</v>
          </cell>
          <cell r="C294" t="str">
            <v>IS</v>
          </cell>
          <cell r="D294">
            <v>-1113.2400000000002</v>
          </cell>
          <cell r="E294" t="b">
            <v>0</v>
          </cell>
        </row>
        <row r="295">
          <cell r="A295">
            <v>5650</v>
          </cell>
          <cell r="B295" t="str">
            <v>HEALTH COSTS &amp; OTHER</v>
          </cell>
          <cell r="C295" t="str">
            <v>IS</v>
          </cell>
          <cell r="D295">
            <v>27.6</v>
          </cell>
          <cell r="E295" t="b">
            <v>0</v>
          </cell>
        </row>
        <row r="296">
          <cell r="A296">
            <v>5655</v>
          </cell>
          <cell r="B296" t="str">
            <v>HEALTH INS REIMBURSEMENTS</v>
          </cell>
          <cell r="C296" t="str">
            <v>IS</v>
          </cell>
          <cell r="D296">
            <v>3378.24</v>
          </cell>
          <cell r="E296" t="b">
            <v>0</v>
          </cell>
        </row>
        <row r="297">
          <cell r="A297">
            <v>5660</v>
          </cell>
          <cell r="B297" t="str">
            <v>OTHER EMP PENSION/BENEFITS</v>
          </cell>
          <cell r="C297" t="str">
            <v>IS</v>
          </cell>
          <cell r="D297">
            <v>62.230000000000004</v>
          </cell>
          <cell r="E297" t="b">
            <v>0</v>
          </cell>
        </row>
        <row r="298">
          <cell r="A298">
            <v>5665</v>
          </cell>
          <cell r="B298" t="str">
            <v>PENSION CONTRIBUTIONS</v>
          </cell>
          <cell r="C298" t="str">
            <v>IS</v>
          </cell>
          <cell r="D298">
            <v>253.85000000000002</v>
          </cell>
          <cell r="E298" t="b">
            <v>0</v>
          </cell>
        </row>
        <row r="299">
          <cell r="A299">
            <v>5670</v>
          </cell>
          <cell r="B299" t="str">
            <v>TERM LIFE INS</v>
          </cell>
          <cell r="C299" t="str">
            <v>IS</v>
          </cell>
          <cell r="D299">
            <v>158.76</v>
          </cell>
          <cell r="E299" t="b">
            <v>0</v>
          </cell>
        </row>
        <row r="300">
          <cell r="A300">
            <v>5675</v>
          </cell>
          <cell r="B300" t="str">
            <v>TERM LIFE INS-OPT</v>
          </cell>
          <cell r="C300" t="str">
            <v>IS</v>
          </cell>
          <cell r="D300">
            <v>-27.84</v>
          </cell>
          <cell r="E300" t="b">
            <v>0</v>
          </cell>
        </row>
        <row r="301">
          <cell r="A301">
            <v>5680</v>
          </cell>
          <cell r="B301" t="str">
            <v>DEPEND LIFE INS-OPT</v>
          </cell>
          <cell r="C301" t="str">
            <v>IS</v>
          </cell>
          <cell r="D301">
            <v>-3.1000000000000005</v>
          </cell>
          <cell r="E301" t="b">
            <v>0</v>
          </cell>
        </row>
        <row r="302">
          <cell r="A302">
            <v>5690</v>
          </cell>
          <cell r="B302" t="str">
            <v>TUITION</v>
          </cell>
          <cell r="C302" t="str">
            <v>IS</v>
          </cell>
          <cell r="D302">
            <v>72.580000000000013</v>
          </cell>
          <cell r="E302" t="b">
            <v>0</v>
          </cell>
        </row>
        <row r="303">
          <cell r="A303">
            <v>5715</v>
          </cell>
          <cell r="B303" t="str">
            <v>INSURANCE-OTHER</v>
          </cell>
          <cell r="C303" t="str">
            <v>IS</v>
          </cell>
          <cell r="D303">
            <v>2292.3200000000002</v>
          </cell>
          <cell r="E303" t="b">
            <v>0</v>
          </cell>
        </row>
        <row r="304">
          <cell r="A304">
            <v>5735</v>
          </cell>
          <cell r="B304" t="str">
            <v>COMPUTER MAINTENANCE</v>
          </cell>
          <cell r="C304" t="str">
            <v>IS</v>
          </cell>
          <cell r="D304">
            <v>1774.61</v>
          </cell>
          <cell r="E304" t="b">
            <v>0</v>
          </cell>
        </row>
        <row r="305">
          <cell r="A305">
            <v>5740</v>
          </cell>
          <cell r="B305" t="str">
            <v>COMPUTER SUPPLIES</v>
          </cell>
          <cell r="C305" t="str">
            <v>IS</v>
          </cell>
          <cell r="D305">
            <v>53.92</v>
          </cell>
          <cell r="E305" t="b">
            <v>0</v>
          </cell>
        </row>
        <row r="306">
          <cell r="A306">
            <v>5745</v>
          </cell>
          <cell r="B306" t="str">
            <v>COMPUTER AMORT &amp; PROG COST</v>
          </cell>
          <cell r="C306" t="str">
            <v>IS</v>
          </cell>
          <cell r="D306">
            <v>0.21</v>
          </cell>
          <cell r="E306" t="b">
            <v>0</v>
          </cell>
        </row>
        <row r="307">
          <cell r="A307">
            <v>5750</v>
          </cell>
          <cell r="B307" t="str">
            <v>INTERNET SUPPLIER</v>
          </cell>
          <cell r="C307" t="str">
            <v>IS</v>
          </cell>
          <cell r="D307">
            <v>197.48999999999998</v>
          </cell>
          <cell r="E307" t="b">
            <v>0</v>
          </cell>
        </row>
        <row r="308">
          <cell r="A308">
            <v>5755</v>
          </cell>
          <cell r="B308" t="str">
            <v>MICROFILMING</v>
          </cell>
          <cell r="C308" t="str">
            <v>IS</v>
          </cell>
          <cell r="D308">
            <v>0</v>
          </cell>
          <cell r="E308" t="b">
            <v>0</v>
          </cell>
        </row>
        <row r="309">
          <cell r="A309">
            <v>5760</v>
          </cell>
          <cell r="B309" t="str">
            <v>WEBSITE DEVELOPMENT</v>
          </cell>
          <cell r="C309" t="str">
            <v>IS</v>
          </cell>
          <cell r="D309">
            <v>0</v>
          </cell>
          <cell r="E309" t="b">
            <v>0</v>
          </cell>
        </row>
        <row r="310">
          <cell r="A310">
            <v>5785</v>
          </cell>
          <cell r="B310" t="str">
            <v>ADVERTISING/MARKETING</v>
          </cell>
          <cell r="C310" t="str">
            <v>IS</v>
          </cell>
          <cell r="D310">
            <v>2.9700000000000006</v>
          </cell>
          <cell r="E310" t="b">
            <v>0</v>
          </cell>
        </row>
        <row r="311">
          <cell r="A311">
            <v>5790</v>
          </cell>
          <cell r="B311" t="str">
            <v>BANK SERVICE CHARGE</v>
          </cell>
          <cell r="C311" t="str">
            <v>IS</v>
          </cell>
          <cell r="D311">
            <v>95.14</v>
          </cell>
          <cell r="E311" t="b">
            <v>0</v>
          </cell>
        </row>
        <row r="312">
          <cell r="A312">
            <v>5800</v>
          </cell>
          <cell r="B312" t="str">
            <v>LETTER OF CREDIT FEE</v>
          </cell>
          <cell r="C312" t="str">
            <v>IS</v>
          </cell>
          <cell r="D312">
            <v>0</v>
          </cell>
          <cell r="E312" t="b">
            <v>0</v>
          </cell>
        </row>
        <row r="313">
          <cell r="A313">
            <v>5805</v>
          </cell>
          <cell r="B313" t="str">
            <v>LICENSE FEES</v>
          </cell>
          <cell r="C313" t="str">
            <v>IS</v>
          </cell>
          <cell r="D313">
            <v>0.28000000000000003</v>
          </cell>
          <cell r="E313" t="b">
            <v>0</v>
          </cell>
        </row>
        <row r="314">
          <cell r="A314">
            <v>5810</v>
          </cell>
          <cell r="B314" t="str">
            <v>MEMBERSHIPS</v>
          </cell>
          <cell r="C314" t="str">
            <v>IS</v>
          </cell>
          <cell r="D314">
            <v>20.96</v>
          </cell>
          <cell r="E314" t="b">
            <v>0</v>
          </cell>
        </row>
        <row r="315">
          <cell r="A315">
            <v>5815</v>
          </cell>
          <cell r="B315" t="str">
            <v>PENALTIES/FINES</v>
          </cell>
          <cell r="C315" t="str">
            <v>IS</v>
          </cell>
          <cell r="D315">
            <v>0.63000000000000012</v>
          </cell>
          <cell r="E315" t="b">
            <v>0</v>
          </cell>
        </row>
        <row r="316">
          <cell r="A316">
            <v>5820</v>
          </cell>
          <cell r="B316" t="str">
            <v>TRAINING EXPENSE</v>
          </cell>
          <cell r="C316" t="str">
            <v>IS</v>
          </cell>
          <cell r="D316">
            <v>16.55</v>
          </cell>
          <cell r="E316" t="b">
            <v>0</v>
          </cell>
        </row>
        <row r="317">
          <cell r="A317">
            <v>5825</v>
          </cell>
          <cell r="B317" t="str">
            <v>OTHER MISC EXPENSE</v>
          </cell>
          <cell r="C317" t="str">
            <v>IS</v>
          </cell>
          <cell r="D317">
            <v>143.73000000000002</v>
          </cell>
          <cell r="E317" t="b">
            <v>0</v>
          </cell>
        </row>
        <row r="318">
          <cell r="A318">
            <v>5855</v>
          </cell>
          <cell r="B318" t="str">
            <v>ANSWERING SERVICE</v>
          </cell>
          <cell r="C318" t="str">
            <v>IS</v>
          </cell>
          <cell r="D318">
            <v>13.51</v>
          </cell>
          <cell r="E318" t="b">
            <v>0</v>
          </cell>
        </row>
        <row r="319">
          <cell r="A319">
            <v>5860</v>
          </cell>
          <cell r="B319" t="str">
            <v>CLEANING SUPPLIES</v>
          </cell>
          <cell r="C319" t="str">
            <v>IS</v>
          </cell>
          <cell r="D319">
            <v>402.1</v>
          </cell>
          <cell r="E319" t="b">
            <v>0</v>
          </cell>
        </row>
        <row r="320">
          <cell r="A320">
            <v>5865</v>
          </cell>
          <cell r="B320" t="str">
            <v>COPY MACHINE</v>
          </cell>
          <cell r="C320" t="str">
            <v>IS</v>
          </cell>
          <cell r="D320">
            <v>0.51</v>
          </cell>
          <cell r="E320" t="b">
            <v>0</v>
          </cell>
        </row>
        <row r="321">
          <cell r="A321">
            <v>5870</v>
          </cell>
          <cell r="B321" t="str">
            <v>HOLIDAY EVENTS/PICNICS</v>
          </cell>
          <cell r="C321" t="str">
            <v>IS</v>
          </cell>
          <cell r="D321">
            <v>4.68</v>
          </cell>
          <cell r="E321" t="b">
            <v>0</v>
          </cell>
        </row>
        <row r="322">
          <cell r="A322">
            <v>5875</v>
          </cell>
          <cell r="B322" t="str">
            <v>KITCHEN SUPPLIES</v>
          </cell>
          <cell r="C322" t="str">
            <v>IS</v>
          </cell>
          <cell r="D322">
            <v>4.63</v>
          </cell>
          <cell r="E322" t="b">
            <v>0</v>
          </cell>
        </row>
        <row r="323">
          <cell r="A323">
            <v>5880</v>
          </cell>
          <cell r="B323" t="str">
            <v>OFFICE SUPPLY STORES</v>
          </cell>
          <cell r="C323" t="str">
            <v>IS</v>
          </cell>
          <cell r="D323">
            <v>20.66</v>
          </cell>
          <cell r="E323" t="b">
            <v>0</v>
          </cell>
        </row>
        <row r="324">
          <cell r="A324">
            <v>5885</v>
          </cell>
          <cell r="B324" t="str">
            <v>PRINTING/BLUEPRINTS</v>
          </cell>
          <cell r="C324" t="str">
            <v>IS</v>
          </cell>
          <cell r="D324">
            <v>0.33000000000000007</v>
          </cell>
          <cell r="E324" t="b">
            <v>0</v>
          </cell>
        </row>
        <row r="325">
          <cell r="A325">
            <v>5890</v>
          </cell>
          <cell r="B325" t="str">
            <v>PUBL SUBSCRIPTIONS/TAPES</v>
          </cell>
          <cell r="C325" t="str">
            <v>IS</v>
          </cell>
          <cell r="D325">
            <v>28.1</v>
          </cell>
          <cell r="E325" t="b">
            <v>0</v>
          </cell>
        </row>
        <row r="326">
          <cell r="A326">
            <v>5895</v>
          </cell>
          <cell r="B326" t="str">
            <v>SHIPPING CHARGES</v>
          </cell>
          <cell r="C326" t="str">
            <v>IS</v>
          </cell>
          <cell r="D326">
            <v>70.03</v>
          </cell>
          <cell r="E326" t="b">
            <v>0</v>
          </cell>
        </row>
        <row r="327">
          <cell r="A327">
            <v>5900</v>
          </cell>
          <cell r="B327" t="str">
            <v>OTHER OFFICE EXPENSES</v>
          </cell>
          <cell r="C327" t="str">
            <v>IS</v>
          </cell>
          <cell r="D327">
            <v>12.690000000000005</v>
          </cell>
          <cell r="E327" t="b">
            <v>0</v>
          </cell>
        </row>
        <row r="328">
          <cell r="A328">
            <v>5930</v>
          </cell>
          <cell r="B328" t="str">
            <v>OFFICE ELECTRIC</v>
          </cell>
          <cell r="C328" t="str">
            <v>IS</v>
          </cell>
          <cell r="D328">
            <v>21.94</v>
          </cell>
          <cell r="E328" t="b">
            <v>0</v>
          </cell>
        </row>
        <row r="329">
          <cell r="A329">
            <v>5935</v>
          </cell>
          <cell r="B329" t="str">
            <v>OFFICE GAS</v>
          </cell>
          <cell r="C329" t="str">
            <v>IS</v>
          </cell>
          <cell r="D329">
            <v>8.1900000000000013</v>
          </cell>
          <cell r="E329" t="b">
            <v>0</v>
          </cell>
        </row>
        <row r="330">
          <cell r="A330">
            <v>5940</v>
          </cell>
          <cell r="B330" t="str">
            <v>OFFICE WATER</v>
          </cell>
          <cell r="C330" t="str">
            <v>IS</v>
          </cell>
          <cell r="D330">
            <v>1.01</v>
          </cell>
          <cell r="E330" t="b">
            <v>0</v>
          </cell>
        </row>
        <row r="331">
          <cell r="A331">
            <v>5945</v>
          </cell>
          <cell r="B331" t="str">
            <v>OFFICE TELECOM</v>
          </cell>
          <cell r="C331" t="str">
            <v>IS</v>
          </cell>
          <cell r="D331">
            <v>706.78</v>
          </cell>
          <cell r="E331" t="b">
            <v>0</v>
          </cell>
        </row>
        <row r="332">
          <cell r="A332">
            <v>5950</v>
          </cell>
          <cell r="B332" t="str">
            <v>OFFICE GARBAGE REMOVAL</v>
          </cell>
          <cell r="C332" t="str">
            <v>IS</v>
          </cell>
          <cell r="D332">
            <v>8.3300000000000018</v>
          </cell>
          <cell r="E332" t="b">
            <v>0</v>
          </cell>
        </row>
        <row r="333">
          <cell r="A333">
            <v>5955</v>
          </cell>
          <cell r="B333" t="str">
            <v>OFFICE LANDSCAPE / MOW / PLOW</v>
          </cell>
          <cell r="C333" t="str">
            <v>IS</v>
          </cell>
          <cell r="D333">
            <v>1029.93</v>
          </cell>
          <cell r="E333" t="b">
            <v>0</v>
          </cell>
        </row>
        <row r="334">
          <cell r="A334">
            <v>5960</v>
          </cell>
          <cell r="B334" t="str">
            <v>OFFICE ALARM SYS PHONE EXP</v>
          </cell>
          <cell r="C334" t="str">
            <v>IS</v>
          </cell>
          <cell r="D334">
            <v>6.12</v>
          </cell>
          <cell r="E334" t="b">
            <v>0</v>
          </cell>
        </row>
        <row r="335">
          <cell r="A335">
            <v>5965</v>
          </cell>
          <cell r="B335" t="str">
            <v>OFFICE MAINTENANCE</v>
          </cell>
          <cell r="C335" t="str">
            <v>IS</v>
          </cell>
          <cell r="D335">
            <v>42.61999999999999</v>
          </cell>
          <cell r="E335" t="b">
            <v>0</v>
          </cell>
        </row>
        <row r="336">
          <cell r="A336">
            <v>5970</v>
          </cell>
          <cell r="B336" t="str">
            <v>OFFICE CLEANING SERVICE</v>
          </cell>
          <cell r="C336" t="str">
            <v>IS</v>
          </cell>
          <cell r="D336">
            <v>31.55</v>
          </cell>
          <cell r="E336" t="b">
            <v>0</v>
          </cell>
        </row>
        <row r="337">
          <cell r="A337">
            <v>5975</v>
          </cell>
          <cell r="B337" t="str">
            <v>OFFICE MACHINE/HEAT&amp;COOL</v>
          </cell>
          <cell r="C337" t="str">
            <v>IS</v>
          </cell>
          <cell r="D337">
            <v>12.150000000000002</v>
          </cell>
          <cell r="E337" t="b">
            <v>0</v>
          </cell>
        </row>
        <row r="338">
          <cell r="A338">
            <v>5980</v>
          </cell>
          <cell r="B338" t="str">
            <v>OTHER OFFICE UTILITIES</v>
          </cell>
          <cell r="C338" t="str">
            <v>IS</v>
          </cell>
          <cell r="D338">
            <v>0.13999999999999999</v>
          </cell>
          <cell r="E338" t="b">
            <v>0</v>
          </cell>
        </row>
        <row r="339">
          <cell r="A339">
            <v>5985</v>
          </cell>
          <cell r="B339" t="str">
            <v>TELEMETERING PHONE EXPENSE</v>
          </cell>
          <cell r="C339" t="str">
            <v>IS</v>
          </cell>
          <cell r="D339">
            <v>1295.1099999999999</v>
          </cell>
          <cell r="E339" t="b">
            <v>0</v>
          </cell>
        </row>
        <row r="340">
          <cell r="A340">
            <v>6005</v>
          </cell>
          <cell r="B340" t="str">
            <v>ACCOUNTING STUDIES</v>
          </cell>
          <cell r="C340" t="str">
            <v>IS</v>
          </cell>
          <cell r="D340">
            <v>0</v>
          </cell>
          <cell r="E340" t="b">
            <v>0</v>
          </cell>
        </row>
        <row r="341">
          <cell r="A341">
            <v>6010</v>
          </cell>
          <cell r="B341" t="str">
            <v>AUDIT FEES</v>
          </cell>
          <cell r="C341" t="str">
            <v>IS</v>
          </cell>
          <cell r="D341">
            <v>272.94999999999993</v>
          </cell>
          <cell r="E341" t="b">
            <v>0</v>
          </cell>
        </row>
        <row r="342">
          <cell r="A342">
            <v>6015</v>
          </cell>
          <cell r="B342" t="str">
            <v>EMPLOY FINDER FEES</v>
          </cell>
          <cell r="C342" t="str">
            <v>IS</v>
          </cell>
          <cell r="D342">
            <v>57.750000000000007</v>
          </cell>
          <cell r="E342" t="b">
            <v>0</v>
          </cell>
        </row>
        <row r="343">
          <cell r="A343">
            <v>6020</v>
          </cell>
          <cell r="B343" t="str">
            <v>ENGINEERING FEES</v>
          </cell>
          <cell r="C343" t="str">
            <v>IS</v>
          </cell>
          <cell r="D343">
            <v>0</v>
          </cell>
          <cell r="E343" t="b">
            <v>0</v>
          </cell>
        </row>
        <row r="344">
          <cell r="A344">
            <v>6025</v>
          </cell>
          <cell r="B344" t="str">
            <v>LEGAL FEES</v>
          </cell>
          <cell r="C344" t="str">
            <v>IS</v>
          </cell>
          <cell r="D344">
            <v>66.59</v>
          </cell>
          <cell r="E344" t="b">
            <v>0</v>
          </cell>
        </row>
        <row r="345">
          <cell r="A345">
            <v>6035</v>
          </cell>
          <cell r="B345" t="str">
            <v>PAYROLL SERVICES</v>
          </cell>
          <cell r="C345" t="str">
            <v>IS</v>
          </cell>
          <cell r="D345">
            <v>103.68</v>
          </cell>
          <cell r="E345" t="b">
            <v>0</v>
          </cell>
        </row>
        <row r="346">
          <cell r="A346">
            <v>6040</v>
          </cell>
          <cell r="B346" t="str">
            <v>TAX RETURN REVIEW</v>
          </cell>
          <cell r="C346" t="str">
            <v>IS</v>
          </cell>
          <cell r="D346">
            <v>103.79999999999998</v>
          </cell>
          <cell r="E346" t="b">
            <v>0</v>
          </cell>
        </row>
        <row r="347">
          <cell r="A347">
            <v>6045</v>
          </cell>
          <cell r="B347" t="str">
            <v>TEMP EMPLOY - CLERICAL</v>
          </cell>
          <cell r="C347" t="str">
            <v>IS</v>
          </cell>
          <cell r="D347">
            <v>153.74</v>
          </cell>
          <cell r="E347" t="b">
            <v>0</v>
          </cell>
        </row>
        <row r="348">
          <cell r="A348">
            <v>6050</v>
          </cell>
          <cell r="B348" t="str">
            <v>OTHER OUTSIDE SERVICES</v>
          </cell>
          <cell r="C348" t="str">
            <v>IS</v>
          </cell>
          <cell r="D348">
            <v>198.12</v>
          </cell>
          <cell r="E348" t="b">
            <v>0</v>
          </cell>
        </row>
        <row r="349">
          <cell r="A349">
            <v>6065</v>
          </cell>
          <cell r="B349" t="str">
            <v>RATE CASE AMORT EXPENSE</v>
          </cell>
          <cell r="C349" t="str">
            <v>IS</v>
          </cell>
          <cell r="D349">
            <v>0</v>
          </cell>
          <cell r="E349" t="b">
            <v>0</v>
          </cell>
        </row>
        <row r="350">
          <cell r="A350">
            <v>6070</v>
          </cell>
          <cell r="B350" t="str">
            <v>MISC REG MATTERS COMM EXP</v>
          </cell>
          <cell r="C350" t="str">
            <v>IS</v>
          </cell>
          <cell r="D350">
            <v>22.040000000000006</v>
          </cell>
          <cell r="E350" t="b">
            <v>0</v>
          </cell>
        </row>
        <row r="351">
          <cell r="A351">
            <v>6075</v>
          </cell>
          <cell r="B351" t="str">
            <v>WATER RESOURCE CONSERV EXP</v>
          </cell>
          <cell r="C351" t="str">
            <v>IS</v>
          </cell>
          <cell r="D351">
            <v>0</v>
          </cell>
          <cell r="E351" t="b">
            <v>0</v>
          </cell>
        </row>
        <row r="352">
          <cell r="A352">
            <v>6090</v>
          </cell>
          <cell r="B352" t="str">
            <v>RENT</v>
          </cell>
          <cell r="C352" t="str">
            <v>IS</v>
          </cell>
          <cell r="D352">
            <v>82.55</v>
          </cell>
          <cell r="E352" t="b">
            <v>0</v>
          </cell>
        </row>
        <row r="353">
          <cell r="A353">
            <v>6105</v>
          </cell>
          <cell r="B353" t="str">
            <v>SALARIES-SYSTEM PROJECT</v>
          </cell>
          <cell r="C353" t="str">
            <v>IS</v>
          </cell>
          <cell r="D353">
            <v>0</v>
          </cell>
          <cell r="E353" t="b">
            <v>0</v>
          </cell>
        </row>
        <row r="354">
          <cell r="A354">
            <v>6110</v>
          </cell>
          <cell r="B354" t="str">
            <v>SALARIES-ACCTG/FINANCE</v>
          </cell>
          <cell r="C354" t="str">
            <v>IS</v>
          </cell>
          <cell r="D354">
            <v>1304.69</v>
          </cell>
          <cell r="E354" t="b">
            <v>0</v>
          </cell>
        </row>
        <row r="355">
          <cell r="A355">
            <v>6115</v>
          </cell>
          <cell r="B355" t="str">
            <v>SALARIES-ADMIN</v>
          </cell>
          <cell r="C355" t="str">
            <v>IS</v>
          </cell>
          <cell r="D355">
            <v>102.1</v>
          </cell>
          <cell r="E355" t="b">
            <v>0</v>
          </cell>
        </row>
        <row r="356">
          <cell r="A356">
            <v>6120</v>
          </cell>
          <cell r="B356" t="str">
            <v>SALARIES-OFFICERS/STKHLDR</v>
          </cell>
          <cell r="C356" t="str">
            <v>IS</v>
          </cell>
          <cell r="D356">
            <v>1582.9299999999998</v>
          </cell>
          <cell r="E356" t="b">
            <v>0</v>
          </cell>
        </row>
        <row r="357">
          <cell r="A357">
            <v>6125</v>
          </cell>
          <cell r="B357" t="str">
            <v>SALARIES-HR</v>
          </cell>
          <cell r="C357" t="str">
            <v>IS</v>
          </cell>
          <cell r="D357">
            <v>224.22999999999996</v>
          </cell>
          <cell r="E357" t="b">
            <v>0</v>
          </cell>
        </row>
        <row r="358">
          <cell r="A358">
            <v>6130</v>
          </cell>
          <cell r="B358" t="str">
            <v>SALARIES-MIS</v>
          </cell>
          <cell r="C358" t="str">
            <v>IS</v>
          </cell>
          <cell r="D358">
            <v>303.11</v>
          </cell>
          <cell r="E358" t="b">
            <v>0</v>
          </cell>
        </row>
        <row r="359">
          <cell r="A359">
            <v>6135</v>
          </cell>
          <cell r="B359" t="str">
            <v>SALARIES-LEADERSHIP OPS</v>
          </cell>
          <cell r="C359" t="str">
            <v>IS</v>
          </cell>
          <cell r="D359">
            <v>2122.5100000000002</v>
          </cell>
          <cell r="E359" t="b">
            <v>0</v>
          </cell>
        </row>
        <row r="360">
          <cell r="A360">
            <v>6140</v>
          </cell>
          <cell r="B360" t="str">
            <v>SALARIES-REGULATORY</v>
          </cell>
          <cell r="C360" t="str">
            <v>IS</v>
          </cell>
          <cell r="D360">
            <v>1121.6899999999998</v>
          </cell>
          <cell r="E360" t="b">
            <v>0</v>
          </cell>
        </row>
        <row r="361">
          <cell r="A361">
            <v>6145</v>
          </cell>
          <cell r="B361" t="str">
            <v>SALARIES-CUSTOMER SERVICE</v>
          </cell>
          <cell r="C361" t="str">
            <v>IS</v>
          </cell>
          <cell r="D361">
            <v>1083.83</v>
          </cell>
          <cell r="E361" t="b">
            <v>0</v>
          </cell>
        </row>
        <row r="362">
          <cell r="A362">
            <v>6146</v>
          </cell>
          <cell r="B362" t="str">
            <v>SALARIES-BILLING</v>
          </cell>
          <cell r="C362" t="str">
            <v>IS</v>
          </cell>
          <cell r="D362">
            <v>250.62</v>
          </cell>
          <cell r="E362" t="b">
            <v>0</v>
          </cell>
        </row>
        <row r="363">
          <cell r="A363">
            <v>6147</v>
          </cell>
          <cell r="B363" t="str">
            <v>SALARIES-CORP SERVICE ADMI</v>
          </cell>
          <cell r="C363" t="str">
            <v>IS</v>
          </cell>
          <cell r="D363">
            <v>131.05999999999997</v>
          </cell>
          <cell r="E363" t="b">
            <v>0</v>
          </cell>
        </row>
        <row r="364">
          <cell r="A364">
            <v>6150</v>
          </cell>
          <cell r="B364" t="str">
            <v>SALARIES-OPERATIONS FIELD</v>
          </cell>
          <cell r="C364" t="str">
            <v>IS</v>
          </cell>
          <cell r="D364">
            <v>14693.740000000002</v>
          </cell>
          <cell r="E364" t="b">
            <v>0</v>
          </cell>
        </row>
        <row r="365">
          <cell r="A365">
            <v>6155</v>
          </cell>
          <cell r="B365" t="str">
            <v>SALARIES-OPERATIONS OFFICE</v>
          </cell>
          <cell r="C365" t="str">
            <v>IS</v>
          </cell>
          <cell r="D365">
            <v>454.65</v>
          </cell>
          <cell r="E365" t="b">
            <v>0</v>
          </cell>
        </row>
        <row r="366">
          <cell r="A366">
            <v>6160</v>
          </cell>
          <cell r="B366" t="str">
            <v>SALARIES-CHGD TO PLT-WSC</v>
          </cell>
          <cell r="C366" t="str">
            <v>IS</v>
          </cell>
          <cell r="D366">
            <v>0</v>
          </cell>
          <cell r="E366" t="b">
            <v>0</v>
          </cell>
        </row>
        <row r="367">
          <cell r="A367">
            <v>6165</v>
          </cell>
          <cell r="B367" t="str">
            <v>CAPITALIZED TIME ADJUSTMENT</v>
          </cell>
          <cell r="C367" t="str">
            <v>IS</v>
          </cell>
          <cell r="D367">
            <v>-4396.2900000000018</v>
          </cell>
          <cell r="E367" t="b">
            <v>0</v>
          </cell>
        </row>
        <row r="368">
          <cell r="A368">
            <v>6185</v>
          </cell>
          <cell r="B368" t="str">
            <v>MARKETING: TRAVELS/LODGING</v>
          </cell>
          <cell r="C368" t="str">
            <v>IS</v>
          </cell>
          <cell r="D368">
            <v>94.89</v>
          </cell>
          <cell r="E368" t="b">
            <v>0</v>
          </cell>
        </row>
        <row r="369">
          <cell r="A369">
            <v>6190</v>
          </cell>
          <cell r="B369" t="str">
            <v>TRAVEL AIRFARE</v>
          </cell>
          <cell r="C369" t="str">
            <v>IS</v>
          </cell>
          <cell r="D369">
            <v>66.489999999999981</v>
          </cell>
          <cell r="E369" t="b">
            <v>0</v>
          </cell>
        </row>
        <row r="370">
          <cell r="A370">
            <v>6195</v>
          </cell>
          <cell r="B370" t="str">
            <v>TRAVEL TRANSPORTATION</v>
          </cell>
          <cell r="C370" t="str">
            <v>IS</v>
          </cell>
          <cell r="D370">
            <v>34.950000000000003</v>
          </cell>
          <cell r="E370" t="b">
            <v>0</v>
          </cell>
        </row>
        <row r="371">
          <cell r="A371">
            <v>6200</v>
          </cell>
          <cell r="B371" t="str">
            <v>MARKETING: MEALS &amp; RELATED EXP</v>
          </cell>
          <cell r="C371" t="str">
            <v>IS</v>
          </cell>
          <cell r="D371">
            <v>42.7</v>
          </cell>
          <cell r="E371" t="b">
            <v>0</v>
          </cell>
        </row>
        <row r="372">
          <cell r="A372">
            <v>6205</v>
          </cell>
          <cell r="B372" t="str">
            <v>TRAVEL ENTERTAINMENT</v>
          </cell>
          <cell r="C372" t="str">
            <v>IS</v>
          </cell>
          <cell r="D372">
            <v>3.8200000000000012</v>
          </cell>
          <cell r="E372" t="b">
            <v>0</v>
          </cell>
        </row>
        <row r="373">
          <cell r="A373">
            <v>6207</v>
          </cell>
          <cell r="B373" t="str">
            <v>TRAVEL OTHER</v>
          </cell>
          <cell r="C373" t="str">
            <v>IS</v>
          </cell>
          <cell r="D373">
            <v>5</v>
          </cell>
          <cell r="E373" t="b">
            <v>0</v>
          </cell>
        </row>
        <row r="374">
          <cell r="A374">
            <v>6215</v>
          </cell>
          <cell r="B374" t="str">
            <v>FUEL</v>
          </cell>
          <cell r="C374" t="str">
            <v>IS</v>
          </cell>
          <cell r="D374">
            <v>1641.7599999999998</v>
          </cell>
          <cell r="E374" t="b">
            <v>0</v>
          </cell>
        </row>
        <row r="375">
          <cell r="A375">
            <v>6220</v>
          </cell>
          <cell r="B375" t="str">
            <v>AUTO REPAIR/TIRES</v>
          </cell>
          <cell r="C375" t="str">
            <v>IS</v>
          </cell>
          <cell r="D375">
            <v>854.32999999999993</v>
          </cell>
          <cell r="E375" t="b">
            <v>0</v>
          </cell>
        </row>
        <row r="376">
          <cell r="A376">
            <v>6225</v>
          </cell>
          <cell r="B376" t="str">
            <v>AUTO LICENSES</v>
          </cell>
          <cell r="C376" t="str">
            <v>IS</v>
          </cell>
          <cell r="D376">
            <v>60.900000000000006</v>
          </cell>
          <cell r="E376" t="b">
            <v>0</v>
          </cell>
        </row>
        <row r="377">
          <cell r="A377">
            <v>6230</v>
          </cell>
          <cell r="B377" t="str">
            <v>OTHER TRANS EXPENSES</v>
          </cell>
          <cell r="C377" t="str">
            <v>IS</v>
          </cell>
          <cell r="D377">
            <v>1.64</v>
          </cell>
          <cell r="E377" t="b">
            <v>0</v>
          </cell>
        </row>
        <row r="378">
          <cell r="A378">
            <v>6255</v>
          </cell>
          <cell r="B378" t="str">
            <v>TEST-WATER</v>
          </cell>
          <cell r="C378" t="str">
            <v>IS</v>
          </cell>
          <cell r="D378">
            <v>1482.5</v>
          </cell>
          <cell r="E378" t="b">
            <v>0</v>
          </cell>
        </row>
        <row r="379">
          <cell r="A379">
            <v>6260</v>
          </cell>
          <cell r="B379" t="str">
            <v>TEST-EQUIP/CHEMICAL</v>
          </cell>
          <cell r="C379" t="str">
            <v>IS</v>
          </cell>
          <cell r="D379">
            <v>258.20999999999992</v>
          </cell>
          <cell r="E379" t="b">
            <v>0</v>
          </cell>
        </row>
        <row r="380">
          <cell r="A380">
            <v>6265</v>
          </cell>
          <cell r="B380" t="str">
            <v>TEST-SAFE WATER DRINKING</v>
          </cell>
          <cell r="C380" t="str">
            <v>IS</v>
          </cell>
          <cell r="D380">
            <v>0</v>
          </cell>
          <cell r="E380" t="b">
            <v>0</v>
          </cell>
        </row>
        <row r="381">
          <cell r="A381">
            <v>6270</v>
          </cell>
          <cell r="B381" t="str">
            <v>TEST-SEWER</v>
          </cell>
          <cell r="C381" t="str">
            <v>IS</v>
          </cell>
          <cell r="D381">
            <v>0</v>
          </cell>
          <cell r="E381" t="b">
            <v>0</v>
          </cell>
        </row>
        <row r="382">
          <cell r="A382">
            <v>6285</v>
          </cell>
          <cell r="B382" t="str">
            <v>WATER-MAINT SUPPLIES</v>
          </cell>
          <cell r="C382" t="str">
            <v>IS</v>
          </cell>
          <cell r="D382">
            <v>1030.48</v>
          </cell>
          <cell r="E382" t="b">
            <v>0</v>
          </cell>
        </row>
        <row r="383">
          <cell r="A383">
            <v>6290</v>
          </cell>
          <cell r="B383" t="str">
            <v>WATER-MAINT REPAIRS</v>
          </cell>
          <cell r="C383" t="str">
            <v>IS</v>
          </cell>
          <cell r="D383">
            <v>30</v>
          </cell>
          <cell r="E383" t="b">
            <v>0</v>
          </cell>
        </row>
        <row r="384">
          <cell r="A384">
            <v>6295</v>
          </cell>
          <cell r="B384" t="str">
            <v>WATER-MAIN BREAKS</v>
          </cell>
          <cell r="C384" t="str">
            <v>IS</v>
          </cell>
          <cell r="D384">
            <v>2620.2499999999995</v>
          </cell>
          <cell r="E384" t="b">
            <v>0</v>
          </cell>
        </row>
        <row r="385">
          <cell r="A385">
            <v>6300</v>
          </cell>
          <cell r="B385" t="str">
            <v>WATER-ELEC EQUIPT REPAIR</v>
          </cell>
          <cell r="C385" t="str">
            <v>IS</v>
          </cell>
          <cell r="D385">
            <v>285</v>
          </cell>
          <cell r="E385" t="b">
            <v>0</v>
          </cell>
        </row>
        <row r="386">
          <cell r="A386">
            <v>6305</v>
          </cell>
          <cell r="B386" t="str">
            <v>WATER-PERMITS</v>
          </cell>
          <cell r="C386" t="str">
            <v>IS</v>
          </cell>
          <cell r="D386">
            <v>0</v>
          </cell>
          <cell r="E386" t="b">
            <v>0</v>
          </cell>
        </row>
        <row r="387">
          <cell r="A387">
            <v>6310</v>
          </cell>
          <cell r="B387" t="str">
            <v>WATER-OTHER MAINT EXP</v>
          </cell>
          <cell r="C387" t="str">
            <v>IS</v>
          </cell>
          <cell r="D387">
            <v>-14.929999999999978</v>
          </cell>
          <cell r="E387" t="b">
            <v>0</v>
          </cell>
        </row>
        <row r="388">
          <cell r="A388">
            <v>6320</v>
          </cell>
          <cell r="B388" t="str">
            <v>SEWER-MAINT SUPPLIES</v>
          </cell>
          <cell r="C388" t="str">
            <v>IS</v>
          </cell>
          <cell r="D388">
            <v>0</v>
          </cell>
          <cell r="E388" t="b">
            <v>0</v>
          </cell>
        </row>
        <row r="389">
          <cell r="A389">
            <v>6325</v>
          </cell>
          <cell r="B389" t="str">
            <v>SEWER-MAINT REPAIRS</v>
          </cell>
          <cell r="C389" t="str">
            <v>IS</v>
          </cell>
          <cell r="D389">
            <v>0</v>
          </cell>
          <cell r="E389" t="b">
            <v>0</v>
          </cell>
        </row>
        <row r="390">
          <cell r="A390">
            <v>6330</v>
          </cell>
          <cell r="B390" t="str">
            <v>SEWER-MAIN BREAKS</v>
          </cell>
          <cell r="C390" t="str">
            <v>IS</v>
          </cell>
          <cell r="D390">
            <v>0</v>
          </cell>
          <cell r="E390" t="b">
            <v>0</v>
          </cell>
        </row>
        <row r="391">
          <cell r="A391">
            <v>6335</v>
          </cell>
          <cell r="B391" t="str">
            <v>SEWER-ELEC EQUIPT REPAIR</v>
          </cell>
          <cell r="C391" t="str">
            <v>IS</v>
          </cell>
          <cell r="D391">
            <v>0</v>
          </cell>
          <cell r="E391" t="b">
            <v>0</v>
          </cell>
        </row>
        <row r="392">
          <cell r="A392">
            <v>6340</v>
          </cell>
          <cell r="B392" t="str">
            <v>SEWER-PERMITS</v>
          </cell>
          <cell r="C392" t="str">
            <v>IS</v>
          </cell>
          <cell r="D392">
            <v>0</v>
          </cell>
          <cell r="E392" t="b">
            <v>0</v>
          </cell>
        </row>
        <row r="393">
          <cell r="A393">
            <v>6345</v>
          </cell>
          <cell r="B393" t="str">
            <v>SEWER-OTHER MAINT EXP</v>
          </cell>
          <cell r="C393" t="str">
            <v>IS</v>
          </cell>
          <cell r="D393">
            <v>0</v>
          </cell>
          <cell r="E393" t="b">
            <v>0</v>
          </cell>
        </row>
        <row r="394">
          <cell r="A394">
            <v>6355</v>
          </cell>
          <cell r="B394" t="str">
            <v>DEFERRED MAINT EXPENSE</v>
          </cell>
          <cell r="C394" t="str">
            <v>IS</v>
          </cell>
          <cell r="D394">
            <v>1703.3200000000002</v>
          </cell>
          <cell r="E394" t="b">
            <v>0</v>
          </cell>
        </row>
        <row r="395">
          <cell r="A395">
            <v>6360</v>
          </cell>
          <cell r="B395" t="str">
            <v>COMMUNICATION EXPENSE</v>
          </cell>
          <cell r="C395" t="str">
            <v>IS</v>
          </cell>
          <cell r="D395">
            <v>363.26</v>
          </cell>
          <cell r="E395" t="b">
            <v>0</v>
          </cell>
        </row>
        <row r="396">
          <cell r="A396">
            <v>6370</v>
          </cell>
          <cell r="B396" t="str">
            <v>OPER CONTRACTED WORKERS</v>
          </cell>
          <cell r="C396" t="str">
            <v>IS</v>
          </cell>
          <cell r="D396">
            <v>0</v>
          </cell>
          <cell r="E396" t="b">
            <v>0</v>
          </cell>
        </row>
        <row r="397">
          <cell r="A397">
            <v>6380</v>
          </cell>
          <cell r="B397" t="str">
            <v>REPAIRS &amp; MAINT-MAINT,LAND</v>
          </cell>
          <cell r="C397" t="str">
            <v>IS</v>
          </cell>
          <cell r="D397">
            <v>0.14000000000000001</v>
          </cell>
          <cell r="E397" t="b">
            <v>0</v>
          </cell>
        </row>
        <row r="398">
          <cell r="A398">
            <v>6385</v>
          </cell>
          <cell r="B398" t="str">
            <v>UNIFORMS</v>
          </cell>
          <cell r="C398" t="str">
            <v>IS</v>
          </cell>
          <cell r="D398">
            <v>25.02</v>
          </cell>
          <cell r="E398" t="b">
            <v>0</v>
          </cell>
        </row>
        <row r="399">
          <cell r="A399">
            <v>6390</v>
          </cell>
          <cell r="B399" t="str">
            <v>WEATHER/HURRICANE COSTS</v>
          </cell>
          <cell r="C399" t="str">
            <v>IS</v>
          </cell>
          <cell r="D399">
            <v>22.75</v>
          </cell>
          <cell r="E399" t="b">
            <v>0</v>
          </cell>
        </row>
        <row r="400">
          <cell r="A400">
            <v>6400</v>
          </cell>
          <cell r="B400" t="str">
            <v>SEWER RODDING</v>
          </cell>
          <cell r="C400" t="str">
            <v>IS</v>
          </cell>
          <cell r="D400">
            <v>0</v>
          </cell>
          <cell r="E400" t="b">
            <v>0</v>
          </cell>
        </row>
        <row r="401">
          <cell r="A401">
            <v>6410</v>
          </cell>
          <cell r="B401" t="str">
            <v>SLUDGE HAULING</v>
          </cell>
          <cell r="C401" t="str">
            <v>IS</v>
          </cell>
          <cell r="D401">
            <v>0</v>
          </cell>
          <cell r="E401" t="b">
            <v>0</v>
          </cell>
        </row>
        <row r="402">
          <cell r="A402">
            <v>6445</v>
          </cell>
          <cell r="B402" t="str">
            <v>DEPREC-WATER PLANT</v>
          </cell>
          <cell r="C402" t="str">
            <v>IS</v>
          </cell>
          <cell r="D402">
            <v>626.87999999999988</v>
          </cell>
          <cell r="E402" t="b">
            <v>0</v>
          </cell>
        </row>
        <row r="403">
          <cell r="A403">
            <v>6450</v>
          </cell>
          <cell r="B403" t="str">
            <v>DEPREC-FRANCHISES</v>
          </cell>
          <cell r="C403" t="str">
            <v>IS</v>
          </cell>
          <cell r="D403">
            <v>0</v>
          </cell>
          <cell r="E403" t="b">
            <v>0</v>
          </cell>
        </row>
        <row r="404">
          <cell r="A404">
            <v>6455</v>
          </cell>
          <cell r="B404" t="str">
            <v>DEPREC-STRUCT &amp; IMPRV SRC SUPPLY</v>
          </cell>
          <cell r="C404" t="str">
            <v>IS</v>
          </cell>
          <cell r="D404">
            <v>384.12000000000006</v>
          </cell>
          <cell r="E404" t="b">
            <v>0</v>
          </cell>
        </row>
        <row r="405">
          <cell r="A405">
            <v>6460</v>
          </cell>
          <cell r="B405" t="str">
            <v>DEPREC-STRUCT &amp; IMPRV WTP</v>
          </cell>
          <cell r="C405" t="str">
            <v>IS</v>
          </cell>
          <cell r="D405">
            <v>137.78000000000003</v>
          </cell>
          <cell r="E405" t="b">
            <v>0</v>
          </cell>
        </row>
        <row r="406">
          <cell r="A406">
            <v>6470</v>
          </cell>
          <cell r="B406" t="str">
            <v>DEPREC-STRUCT &amp; IMPRV GEN</v>
          </cell>
          <cell r="C406" t="str">
            <v>IS</v>
          </cell>
          <cell r="D406">
            <v>0</v>
          </cell>
          <cell r="E406" t="b">
            <v>0</v>
          </cell>
        </row>
        <row r="407">
          <cell r="A407">
            <v>6475</v>
          </cell>
          <cell r="B407" t="str">
            <v>DEPREC-COLLECTING RESERVOIRS</v>
          </cell>
          <cell r="C407" t="str">
            <v>IS</v>
          </cell>
          <cell r="D407">
            <v>10.919999999999998</v>
          </cell>
          <cell r="E407" t="b">
            <v>0</v>
          </cell>
        </row>
        <row r="408">
          <cell r="A408">
            <v>6485</v>
          </cell>
          <cell r="B408" t="str">
            <v>DEPREC-WELLS &amp; SPRINGS</v>
          </cell>
          <cell r="C408" t="str">
            <v>IS</v>
          </cell>
          <cell r="D408">
            <v>1401.3899999999999</v>
          </cell>
          <cell r="E408" t="b">
            <v>0</v>
          </cell>
        </row>
        <row r="409">
          <cell r="A409">
            <v>6495</v>
          </cell>
          <cell r="B409" t="str">
            <v>DEPREC-SUPPLY MAINS</v>
          </cell>
          <cell r="C409" t="str">
            <v>IS</v>
          </cell>
          <cell r="D409">
            <v>69.599999999999994</v>
          </cell>
          <cell r="E409" t="b">
            <v>0</v>
          </cell>
        </row>
        <row r="410">
          <cell r="A410">
            <v>6500</v>
          </cell>
          <cell r="B410" t="str">
            <v>DEPREC-POWER GENERATION EQUIP</v>
          </cell>
          <cell r="C410" t="str">
            <v>IS</v>
          </cell>
          <cell r="D410">
            <v>906.60000000000014</v>
          </cell>
          <cell r="E410" t="b">
            <v>0</v>
          </cell>
        </row>
        <row r="411">
          <cell r="A411">
            <v>6505</v>
          </cell>
          <cell r="B411" t="str">
            <v>DEPREC-ELEC PUMP EQP SRC PUMP</v>
          </cell>
          <cell r="C411" t="str">
            <v>IS</v>
          </cell>
          <cell r="D411">
            <v>52.7</v>
          </cell>
          <cell r="E411" t="b">
            <v>0</v>
          </cell>
        </row>
        <row r="412">
          <cell r="A412">
            <v>6510</v>
          </cell>
          <cell r="B412" t="str">
            <v>DEPREC-ELEC PUMP EQP WTP</v>
          </cell>
          <cell r="C412" t="str">
            <v>IS</v>
          </cell>
          <cell r="D412">
            <v>1777.5400000000004</v>
          </cell>
          <cell r="E412" t="b">
            <v>0</v>
          </cell>
        </row>
        <row r="413">
          <cell r="A413">
            <v>6515</v>
          </cell>
          <cell r="B413" t="str">
            <v>DEPREC-ELEC PUMP EQP TRANS DST</v>
          </cell>
          <cell r="C413" t="str">
            <v>IS</v>
          </cell>
          <cell r="D413">
            <v>4.8</v>
          </cell>
          <cell r="E413" t="b">
            <v>0</v>
          </cell>
        </row>
        <row r="414">
          <cell r="A414">
            <v>6520</v>
          </cell>
          <cell r="B414" t="str">
            <v>DEPREC-WATER TREATMENT EQPT</v>
          </cell>
          <cell r="C414" t="str">
            <v>IS</v>
          </cell>
          <cell r="D414">
            <v>815.9699999999998</v>
          </cell>
          <cell r="E414" t="b">
            <v>0</v>
          </cell>
        </row>
        <row r="415">
          <cell r="A415">
            <v>6525</v>
          </cell>
          <cell r="B415" t="str">
            <v>DEPREC-DIST RESV &amp; STANDPIPES</v>
          </cell>
          <cell r="C415" t="str">
            <v>IS</v>
          </cell>
          <cell r="D415">
            <v>1271.6100000000001</v>
          </cell>
          <cell r="E415" t="b">
            <v>0</v>
          </cell>
        </row>
        <row r="416">
          <cell r="A416">
            <v>6530</v>
          </cell>
          <cell r="B416" t="str">
            <v>DEPREC-TRANS &amp; DISTR MAINS</v>
          </cell>
          <cell r="C416" t="str">
            <v>IS</v>
          </cell>
          <cell r="D416">
            <v>4054</v>
          </cell>
          <cell r="E416" t="b">
            <v>0</v>
          </cell>
        </row>
        <row r="417">
          <cell r="A417">
            <v>6535</v>
          </cell>
          <cell r="B417" t="str">
            <v>DEPREC-SERVICE LINES</v>
          </cell>
          <cell r="C417" t="str">
            <v>IS</v>
          </cell>
          <cell r="D417">
            <v>1414.6299999999999</v>
          </cell>
          <cell r="E417" t="b">
            <v>0</v>
          </cell>
        </row>
        <row r="418">
          <cell r="A418">
            <v>6540</v>
          </cell>
          <cell r="B418" t="str">
            <v>DEPREC-METERS</v>
          </cell>
          <cell r="C418" t="str">
            <v>IS</v>
          </cell>
          <cell r="D418">
            <v>1046.52</v>
          </cell>
          <cell r="E418" t="b">
            <v>0</v>
          </cell>
        </row>
        <row r="419">
          <cell r="A419">
            <v>6545</v>
          </cell>
          <cell r="B419" t="str">
            <v>DEPREC-METER INSTALLS</v>
          </cell>
          <cell r="C419" t="str">
            <v>IS</v>
          </cell>
          <cell r="D419">
            <v>552.26</v>
          </cell>
          <cell r="E419" t="b">
            <v>0</v>
          </cell>
        </row>
        <row r="420">
          <cell r="A420">
            <v>6550</v>
          </cell>
          <cell r="B420" t="str">
            <v>DEPREC-HYDRANTS</v>
          </cell>
          <cell r="C420" t="str">
            <v>IS</v>
          </cell>
          <cell r="D420">
            <v>214.4</v>
          </cell>
          <cell r="E420" t="b">
            <v>0</v>
          </cell>
        </row>
        <row r="421">
          <cell r="A421">
            <v>6570</v>
          </cell>
          <cell r="B421" t="str">
            <v>DEPREC-OTH PLT&amp;MISC EQP WT</v>
          </cell>
          <cell r="C421" t="str">
            <v>IS</v>
          </cell>
          <cell r="D421">
            <v>54.480000000000004</v>
          </cell>
          <cell r="E421" t="b">
            <v>0</v>
          </cell>
        </row>
        <row r="422">
          <cell r="A422">
            <v>6580</v>
          </cell>
          <cell r="B422" t="str">
            <v>DEPREC-OFFICE STRUCTURE</v>
          </cell>
          <cell r="C422" t="str">
            <v>IS</v>
          </cell>
          <cell r="D422">
            <v>121.19000000000001</v>
          </cell>
          <cell r="E422" t="b">
            <v>0</v>
          </cell>
        </row>
        <row r="423">
          <cell r="A423">
            <v>6585</v>
          </cell>
          <cell r="B423" t="str">
            <v>DEPREC-OFFICE FURN/EQPT</v>
          </cell>
          <cell r="C423" t="str">
            <v>IS</v>
          </cell>
          <cell r="D423">
            <v>46.499999999999986</v>
          </cell>
          <cell r="E423" t="b">
            <v>0</v>
          </cell>
        </row>
        <row r="424">
          <cell r="A424">
            <v>6590</v>
          </cell>
          <cell r="B424" t="str">
            <v>DEPREC-STORES EQUIPMENT</v>
          </cell>
          <cell r="C424" t="str">
            <v>IS</v>
          </cell>
          <cell r="D424">
            <v>0</v>
          </cell>
          <cell r="E424" t="b">
            <v>0</v>
          </cell>
        </row>
        <row r="425">
          <cell r="A425">
            <v>6595</v>
          </cell>
          <cell r="B425" t="str">
            <v>DEPREC-TOOL SHOP &amp; MISC EQPT</v>
          </cell>
          <cell r="C425" t="str">
            <v>IS</v>
          </cell>
          <cell r="D425">
            <v>161.59</v>
          </cell>
          <cell r="E425" t="b">
            <v>0</v>
          </cell>
        </row>
        <row r="426">
          <cell r="A426">
            <v>6600</v>
          </cell>
          <cell r="B426" t="str">
            <v>DEPREC-LABORATORY EQUIPMENT</v>
          </cell>
          <cell r="C426" t="str">
            <v>IS</v>
          </cell>
          <cell r="D426">
            <v>104.88</v>
          </cell>
          <cell r="E426" t="b">
            <v>0</v>
          </cell>
        </row>
        <row r="427">
          <cell r="A427">
            <v>6610</v>
          </cell>
          <cell r="B427" t="str">
            <v>DEPREC-COMMUNICATION EQPT</v>
          </cell>
          <cell r="C427" t="str">
            <v>IS</v>
          </cell>
          <cell r="D427">
            <v>96.82</v>
          </cell>
          <cell r="E427" t="b">
            <v>0</v>
          </cell>
        </row>
        <row r="428">
          <cell r="A428">
            <v>6615</v>
          </cell>
          <cell r="B428" t="str">
            <v>DEPREC-MISC EQUIPMENT</v>
          </cell>
          <cell r="C428" t="str">
            <v>IS</v>
          </cell>
          <cell r="D428">
            <v>0</v>
          </cell>
          <cell r="E428" t="b">
            <v>0</v>
          </cell>
        </row>
        <row r="429">
          <cell r="A429">
            <v>6640</v>
          </cell>
          <cell r="B429" t="str">
            <v>DEPREC-ORGANIZATION</v>
          </cell>
          <cell r="C429" t="str">
            <v>IS</v>
          </cell>
          <cell r="D429">
            <v>0</v>
          </cell>
          <cell r="E429" t="b">
            <v>0</v>
          </cell>
        </row>
        <row r="430">
          <cell r="A430">
            <v>6660</v>
          </cell>
          <cell r="B430" t="str">
            <v>DEPREC-STRUCT/IMPRV PUMP</v>
          </cell>
          <cell r="C430" t="str">
            <v>IS</v>
          </cell>
          <cell r="D430">
            <v>0</v>
          </cell>
          <cell r="E430" t="b">
            <v>0</v>
          </cell>
        </row>
        <row r="431">
          <cell r="A431">
            <v>6680</v>
          </cell>
          <cell r="B431" t="str">
            <v>DEPREC-STRUCT/IMPRV GEN PLT</v>
          </cell>
          <cell r="C431" t="str">
            <v>IS</v>
          </cell>
          <cell r="D431">
            <v>0</v>
          </cell>
          <cell r="E431" t="b">
            <v>0</v>
          </cell>
        </row>
        <row r="432">
          <cell r="A432">
            <v>6710</v>
          </cell>
          <cell r="B432" t="str">
            <v>DEPREC-SEWER FORCE MAIN/SRVC</v>
          </cell>
          <cell r="C432" t="str">
            <v>IS</v>
          </cell>
          <cell r="D432">
            <v>0</v>
          </cell>
          <cell r="E432" t="b">
            <v>0</v>
          </cell>
        </row>
        <row r="433">
          <cell r="A433">
            <v>6715</v>
          </cell>
          <cell r="B433" t="str">
            <v>DEPREC-SEWER GRAVITY MAIN/MANH</v>
          </cell>
          <cell r="C433" t="str">
            <v>IS</v>
          </cell>
          <cell r="D433">
            <v>0</v>
          </cell>
          <cell r="E433" t="b">
            <v>0</v>
          </cell>
        </row>
        <row r="434">
          <cell r="A434">
            <v>6730</v>
          </cell>
          <cell r="B434" t="str">
            <v>DEPREC-FLOW MEASURE DEVICE</v>
          </cell>
          <cell r="C434" t="str">
            <v>IS</v>
          </cell>
          <cell r="D434">
            <v>0</v>
          </cell>
          <cell r="E434" t="b">
            <v>0</v>
          </cell>
        </row>
        <row r="435">
          <cell r="A435">
            <v>6765</v>
          </cell>
          <cell r="B435" t="str">
            <v>DEPREC-TREAT/DISP EQ TRT PLT</v>
          </cell>
          <cell r="C435" t="str">
            <v>IS</v>
          </cell>
          <cell r="D435">
            <v>0</v>
          </cell>
          <cell r="E435" t="b">
            <v>0</v>
          </cell>
        </row>
        <row r="436">
          <cell r="A436">
            <v>6775</v>
          </cell>
          <cell r="B436" t="str">
            <v>DEPREC-PLANT SEWERS TRTMT</v>
          </cell>
          <cell r="C436" t="str">
            <v>IS</v>
          </cell>
          <cell r="D436">
            <v>0</v>
          </cell>
          <cell r="E436" t="b">
            <v>0</v>
          </cell>
        </row>
        <row r="437">
          <cell r="A437">
            <v>6780</v>
          </cell>
          <cell r="B437" t="str">
            <v>DEPREC-PLANT SEWERS RCLM W</v>
          </cell>
          <cell r="C437" t="str">
            <v>IS</v>
          </cell>
          <cell r="D437">
            <v>0</v>
          </cell>
          <cell r="E437" t="b">
            <v>0</v>
          </cell>
        </row>
        <row r="438">
          <cell r="A438">
            <v>6795</v>
          </cell>
          <cell r="B438" t="str">
            <v>DEPREC-OTHER PLT COLLECTIO</v>
          </cell>
          <cell r="C438" t="str">
            <v>IS</v>
          </cell>
          <cell r="D438">
            <v>0</v>
          </cell>
          <cell r="E438" t="b">
            <v>0</v>
          </cell>
        </row>
        <row r="439">
          <cell r="A439">
            <v>6800</v>
          </cell>
          <cell r="B439" t="str">
            <v>DEPREC-OTHER PLT PUMP</v>
          </cell>
          <cell r="C439" t="str">
            <v>IS</v>
          </cell>
          <cell r="D439">
            <v>0</v>
          </cell>
          <cell r="E439" t="b">
            <v>0</v>
          </cell>
        </row>
        <row r="440">
          <cell r="A440">
            <v>6825</v>
          </cell>
          <cell r="B440" t="str">
            <v>DEPREC-OFFICE FURN/EQPT</v>
          </cell>
          <cell r="C440" t="str">
            <v>IS</v>
          </cell>
          <cell r="D440">
            <v>0</v>
          </cell>
          <cell r="E440" t="b">
            <v>0</v>
          </cell>
        </row>
        <row r="441">
          <cell r="A441">
            <v>6835</v>
          </cell>
          <cell r="B441" t="str">
            <v>DEPREC-TOOL SHOP &amp; MISC EQPT</v>
          </cell>
          <cell r="C441" t="str">
            <v>IS</v>
          </cell>
          <cell r="D441">
            <v>0</v>
          </cell>
          <cell r="E441" t="b">
            <v>0</v>
          </cell>
        </row>
        <row r="442">
          <cell r="A442">
            <v>6845</v>
          </cell>
          <cell r="B442" t="str">
            <v>DEPREC-POWER OPERATED EQUI</v>
          </cell>
          <cell r="C442" t="str">
            <v>IS</v>
          </cell>
          <cell r="D442">
            <v>0</v>
          </cell>
          <cell r="E442" t="b">
            <v>0</v>
          </cell>
        </row>
        <row r="443">
          <cell r="A443">
            <v>6860</v>
          </cell>
          <cell r="B443" t="str">
            <v>DEPREC-OTHER TANG PLT SEWE</v>
          </cell>
          <cell r="C443" t="str">
            <v>IS</v>
          </cell>
          <cell r="D443">
            <v>0</v>
          </cell>
          <cell r="E443" t="b">
            <v>0</v>
          </cell>
        </row>
        <row r="444">
          <cell r="A444">
            <v>6890</v>
          </cell>
          <cell r="B444" t="str">
            <v>DEPREC-REUSE TRANSM / DIST</v>
          </cell>
          <cell r="C444" t="str">
            <v>IS</v>
          </cell>
          <cell r="D444">
            <v>0</v>
          </cell>
          <cell r="E444" t="b">
            <v>0</v>
          </cell>
        </row>
        <row r="445">
          <cell r="A445">
            <v>6905</v>
          </cell>
          <cell r="B445" t="str">
            <v>DEPREC-AUTO TRANS</v>
          </cell>
          <cell r="C445" t="str">
            <v>IS</v>
          </cell>
          <cell r="D445">
            <v>756.33999999999992</v>
          </cell>
          <cell r="E445" t="b">
            <v>0</v>
          </cell>
        </row>
        <row r="446">
          <cell r="A446">
            <v>6920</v>
          </cell>
          <cell r="B446" t="str">
            <v xml:space="preserve">DEPREC-COMPUTER </v>
          </cell>
          <cell r="C446" t="str">
            <v>IS</v>
          </cell>
          <cell r="D446">
            <v>3261.23</v>
          </cell>
          <cell r="E446" t="b">
            <v>0</v>
          </cell>
        </row>
        <row r="447">
          <cell r="A447">
            <v>6960</v>
          </cell>
          <cell r="B447" t="str">
            <v>AMORT OF UTIL PAA-WATER</v>
          </cell>
          <cell r="C447" t="str">
            <v>IS</v>
          </cell>
          <cell r="D447">
            <v>0</v>
          </cell>
          <cell r="E447" t="b">
            <v>0</v>
          </cell>
        </row>
        <row r="448">
          <cell r="A448">
            <v>6965</v>
          </cell>
          <cell r="B448" t="str">
            <v>AMORT OF UTIL PAA-SEWER</v>
          </cell>
          <cell r="C448" t="str">
            <v>IS</v>
          </cell>
          <cell r="D448">
            <v>0</v>
          </cell>
          <cell r="E448" t="b">
            <v>0</v>
          </cell>
        </row>
        <row r="449">
          <cell r="A449">
            <v>6985</v>
          </cell>
          <cell r="B449" t="str">
            <v>AMORT EXP-CIA-WATER</v>
          </cell>
          <cell r="C449" t="str">
            <v>IS</v>
          </cell>
          <cell r="D449">
            <v>0</v>
          </cell>
          <cell r="E449" t="b">
            <v>0</v>
          </cell>
        </row>
        <row r="450">
          <cell r="A450">
            <v>7070</v>
          </cell>
          <cell r="B450" t="str">
            <v>AMORT-TRANS &amp; DISTR MAINS</v>
          </cell>
          <cell r="C450" t="str">
            <v>IS</v>
          </cell>
          <cell r="D450">
            <v>0</v>
          </cell>
          <cell r="E450" t="b">
            <v>0</v>
          </cell>
        </row>
        <row r="451">
          <cell r="A451">
            <v>7075</v>
          </cell>
          <cell r="B451" t="str">
            <v>AMORT-SERVICE LINES</v>
          </cell>
          <cell r="C451" t="str">
            <v>IS</v>
          </cell>
          <cell r="D451">
            <v>0</v>
          </cell>
          <cell r="E451" t="b">
            <v>0</v>
          </cell>
        </row>
        <row r="452">
          <cell r="A452">
            <v>7090</v>
          </cell>
          <cell r="B452" t="str">
            <v>AMORT-HYDRANTS</v>
          </cell>
          <cell r="C452" t="str">
            <v>IS</v>
          </cell>
          <cell r="D452">
            <v>0</v>
          </cell>
          <cell r="E452" t="b">
            <v>0</v>
          </cell>
        </row>
        <row r="453">
          <cell r="A453">
            <v>7160</v>
          </cell>
          <cell r="B453" t="str">
            <v>AMORT-OTHER TANGIBLE PLT WATER</v>
          </cell>
          <cell r="C453" t="str">
            <v>IS</v>
          </cell>
          <cell r="D453">
            <v>-368.39999999999992</v>
          </cell>
          <cell r="E453" t="b">
            <v>0</v>
          </cell>
        </row>
        <row r="454">
          <cell r="A454">
            <v>7165</v>
          </cell>
          <cell r="B454" t="str">
            <v>AMORT-WATER-TAP</v>
          </cell>
          <cell r="C454" t="str">
            <v>IS</v>
          </cell>
          <cell r="D454">
            <v>0</v>
          </cell>
          <cell r="E454" t="b">
            <v>0</v>
          </cell>
        </row>
        <row r="455">
          <cell r="A455">
            <v>7175</v>
          </cell>
          <cell r="B455" t="str">
            <v>AMORT-WTR RES CAP FEE</v>
          </cell>
          <cell r="C455" t="str">
            <v>IS</v>
          </cell>
          <cell r="D455">
            <v>0</v>
          </cell>
          <cell r="E455" t="b">
            <v>0</v>
          </cell>
        </row>
        <row r="456">
          <cell r="A456">
            <v>7180</v>
          </cell>
          <cell r="B456" t="str">
            <v>AMORT-WTR PLT MOD FEE</v>
          </cell>
          <cell r="C456" t="str">
            <v>IS</v>
          </cell>
          <cell r="D456">
            <v>0</v>
          </cell>
          <cell r="E456" t="b">
            <v>0</v>
          </cell>
        </row>
        <row r="457">
          <cell r="A457">
            <v>7185</v>
          </cell>
          <cell r="B457" t="str">
            <v>AMORT-WTR PLT MTR FEE</v>
          </cell>
          <cell r="C457" t="str">
            <v>IS</v>
          </cell>
          <cell r="D457">
            <v>0</v>
          </cell>
          <cell r="E457" t="b">
            <v>0</v>
          </cell>
        </row>
        <row r="458">
          <cell r="A458">
            <v>7205</v>
          </cell>
          <cell r="B458" t="str">
            <v>AMORT-ORGANIZATION</v>
          </cell>
          <cell r="C458" t="str">
            <v>IS</v>
          </cell>
          <cell r="D458">
            <v>0</v>
          </cell>
          <cell r="E458" t="b">
            <v>0</v>
          </cell>
        </row>
        <row r="459">
          <cell r="A459">
            <v>7245</v>
          </cell>
          <cell r="B459" t="str">
            <v>AMORT-STRUCT/IMPRV GEN PLT</v>
          </cell>
          <cell r="C459" t="str">
            <v>IS</v>
          </cell>
          <cell r="D459">
            <v>0</v>
          </cell>
          <cell r="E459" t="b">
            <v>0</v>
          </cell>
        </row>
        <row r="460">
          <cell r="A460">
            <v>7430</v>
          </cell>
          <cell r="B460" t="str">
            <v>AMORT-SEWER-TAP</v>
          </cell>
          <cell r="C460" t="str">
            <v>IS</v>
          </cell>
          <cell r="D460">
            <v>0</v>
          </cell>
          <cell r="E460" t="b">
            <v>0</v>
          </cell>
        </row>
        <row r="461">
          <cell r="A461">
            <v>7445</v>
          </cell>
          <cell r="B461" t="str">
            <v>AMORT-SWR PLT MOD FEE</v>
          </cell>
          <cell r="C461" t="str">
            <v>IS</v>
          </cell>
          <cell r="D461">
            <v>0</v>
          </cell>
          <cell r="E461" t="b">
            <v>0</v>
          </cell>
        </row>
        <row r="462">
          <cell r="A462">
            <v>7510</v>
          </cell>
          <cell r="B462" t="str">
            <v>FICA EXPENSE</v>
          </cell>
          <cell r="C462" t="str">
            <v>IS</v>
          </cell>
          <cell r="D462">
            <v>1417.22</v>
          </cell>
          <cell r="E462" t="b">
            <v>0</v>
          </cell>
        </row>
        <row r="463">
          <cell r="A463">
            <v>7515</v>
          </cell>
          <cell r="B463" t="str">
            <v>FEDERAL UNEMPLOYMENT TAX</v>
          </cell>
          <cell r="C463" t="str">
            <v>IS</v>
          </cell>
          <cell r="D463">
            <v>22.789999999999996</v>
          </cell>
          <cell r="E463" t="b">
            <v>0</v>
          </cell>
        </row>
        <row r="464">
          <cell r="A464">
            <v>7520</v>
          </cell>
          <cell r="B464" t="str">
            <v>STATE UNEMPLOYMENT TAX</v>
          </cell>
          <cell r="C464" t="str">
            <v>IS</v>
          </cell>
          <cell r="D464">
            <v>386.47999999999996</v>
          </cell>
          <cell r="E464" t="b">
            <v>0</v>
          </cell>
        </row>
        <row r="465">
          <cell r="A465">
            <v>7535</v>
          </cell>
          <cell r="B465" t="str">
            <v>FRANCHISE TAX</v>
          </cell>
          <cell r="C465" t="str">
            <v>IS</v>
          </cell>
          <cell r="D465">
            <v>346.98</v>
          </cell>
          <cell r="E465" t="b">
            <v>0</v>
          </cell>
        </row>
        <row r="466">
          <cell r="A466">
            <v>7540</v>
          </cell>
          <cell r="B466" t="str">
            <v>GROSS RECEIPTS TAX</v>
          </cell>
          <cell r="C466" t="str">
            <v>IS</v>
          </cell>
          <cell r="D466">
            <v>0</v>
          </cell>
          <cell r="E466" t="b">
            <v>0</v>
          </cell>
        </row>
        <row r="467">
          <cell r="A467">
            <v>7545</v>
          </cell>
          <cell r="B467" t="str">
            <v>PERSONAL PROPERTY/ICT TAX</v>
          </cell>
          <cell r="C467" t="str">
            <v>IS</v>
          </cell>
          <cell r="D467">
            <v>3027.0000000000005</v>
          </cell>
          <cell r="E467" t="b">
            <v>0</v>
          </cell>
        </row>
        <row r="468">
          <cell r="A468">
            <v>7550</v>
          </cell>
          <cell r="B468" t="str">
            <v>PROPERTY/OTHER GENERAL TAX</v>
          </cell>
          <cell r="C468" t="str">
            <v>IS</v>
          </cell>
          <cell r="D468">
            <v>-532.21</v>
          </cell>
          <cell r="E468" t="b">
            <v>0</v>
          </cell>
        </row>
        <row r="469">
          <cell r="A469">
            <v>7555</v>
          </cell>
          <cell r="B469" t="str">
            <v>REAL ESTATE TAX</v>
          </cell>
          <cell r="C469" t="str">
            <v>IS</v>
          </cell>
          <cell r="D469">
            <v>3573.7200000000003</v>
          </cell>
          <cell r="E469" t="b">
            <v>0</v>
          </cell>
        </row>
        <row r="470">
          <cell r="A470">
            <v>7560</v>
          </cell>
          <cell r="B470" t="str">
            <v>SALES/USE TAX EXPENSE</v>
          </cell>
          <cell r="C470" t="str">
            <v>IS</v>
          </cell>
          <cell r="D470">
            <v>0</v>
          </cell>
          <cell r="E470" t="b">
            <v>0</v>
          </cell>
        </row>
        <row r="471">
          <cell r="A471">
            <v>7570</v>
          </cell>
          <cell r="B471" t="str">
            <v>UTILITY/COMMISSION TAX</v>
          </cell>
          <cell r="C471" t="str">
            <v>IS</v>
          </cell>
          <cell r="D471">
            <v>117</v>
          </cell>
          <cell r="E471" t="b">
            <v>0</v>
          </cell>
        </row>
        <row r="472">
          <cell r="A472">
            <v>7585</v>
          </cell>
          <cell r="B472" t="str">
            <v>AMORT OF INVEST TAX CREDIT</v>
          </cell>
          <cell r="C472" t="str">
            <v>IS</v>
          </cell>
          <cell r="D472">
            <v>0</v>
          </cell>
          <cell r="E472" t="b">
            <v>0</v>
          </cell>
        </row>
        <row r="473">
          <cell r="A473">
            <v>7595</v>
          </cell>
          <cell r="B473" t="str">
            <v>DEF INCOME TAX-FEDERAL</v>
          </cell>
          <cell r="C473" t="str">
            <v>IS</v>
          </cell>
          <cell r="D473">
            <v>5521</v>
          </cell>
          <cell r="E473" t="b">
            <v>0</v>
          </cell>
        </row>
        <row r="474">
          <cell r="A474">
            <v>7600</v>
          </cell>
          <cell r="B474" t="str">
            <v>DEF INCOME TAXES-STATE</v>
          </cell>
          <cell r="C474" t="str">
            <v>IS</v>
          </cell>
          <cell r="D474">
            <v>1280</v>
          </cell>
          <cell r="E474" t="b">
            <v>0</v>
          </cell>
        </row>
        <row r="475">
          <cell r="A475">
            <v>7605</v>
          </cell>
          <cell r="B475" t="str">
            <v>INCOME TAXES-FEDERAL</v>
          </cell>
          <cell r="C475" t="str">
            <v>IS</v>
          </cell>
          <cell r="D475">
            <v>3527</v>
          </cell>
          <cell r="E475" t="b">
            <v>0</v>
          </cell>
        </row>
        <row r="476">
          <cell r="A476">
            <v>7610</v>
          </cell>
          <cell r="B476" t="str">
            <v>INCOME TAXES-STATE</v>
          </cell>
          <cell r="C476" t="str">
            <v>IS</v>
          </cell>
          <cell r="D476">
            <v>817</v>
          </cell>
          <cell r="E476" t="b">
            <v>0</v>
          </cell>
        </row>
        <row r="477">
          <cell r="A477">
            <v>7660</v>
          </cell>
          <cell r="B477" t="str">
            <v>MISCELLANEOUS EXP NON-UTIL</v>
          </cell>
          <cell r="C477" t="str">
            <v>IS</v>
          </cell>
          <cell r="D477">
            <v>-8.2799999999999994</v>
          </cell>
          <cell r="E477" t="b">
            <v>0</v>
          </cell>
        </row>
        <row r="478">
          <cell r="A478">
            <v>7690</v>
          </cell>
          <cell r="B478" t="str">
            <v>SALE OF EQUIPMENT</v>
          </cell>
          <cell r="C478" t="str">
            <v>IS</v>
          </cell>
          <cell r="D478">
            <v>0</v>
          </cell>
          <cell r="E478" t="b">
            <v>0</v>
          </cell>
        </row>
        <row r="479">
          <cell r="A479">
            <v>7691</v>
          </cell>
          <cell r="B479" t="str">
            <v>NET BOOK VALUE-DISPOSAL</v>
          </cell>
          <cell r="C479" t="str">
            <v>IS</v>
          </cell>
          <cell r="D479">
            <v>-17.389999999999997</v>
          </cell>
          <cell r="E479" t="b">
            <v>0</v>
          </cell>
        </row>
        <row r="480">
          <cell r="A480">
            <v>7693</v>
          </cell>
          <cell r="B480" t="str">
            <v>DISPOSAL-PROCEEDS</v>
          </cell>
          <cell r="C480" t="str">
            <v>IS</v>
          </cell>
          <cell r="D480">
            <v>-0.28999999999999998</v>
          </cell>
          <cell r="E480" t="b">
            <v>0</v>
          </cell>
        </row>
        <row r="481">
          <cell r="A481">
            <v>7710</v>
          </cell>
          <cell r="B481" t="str">
            <v>INTEREST EXPENSE-INTERCO</v>
          </cell>
          <cell r="C481" t="str">
            <v>IS</v>
          </cell>
          <cell r="D481">
            <v>28630.540000000005</v>
          </cell>
          <cell r="E481" t="b">
            <v>0</v>
          </cell>
        </row>
        <row r="482">
          <cell r="A482">
            <v>7735</v>
          </cell>
          <cell r="B482" t="str">
            <v>S/T INT EXP BANK ONE</v>
          </cell>
          <cell r="C482" t="str">
            <v>IS</v>
          </cell>
          <cell r="D482">
            <v>-21.660000000000004</v>
          </cell>
          <cell r="E482" t="b">
            <v>0</v>
          </cell>
        </row>
        <row r="483">
          <cell r="A483">
            <v>7750</v>
          </cell>
          <cell r="B483" t="str">
            <v>INTEREST DURING CONSTRUCTION</v>
          </cell>
          <cell r="C483" t="str">
            <v>IS</v>
          </cell>
          <cell r="D483">
            <v>0</v>
          </cell>
          <cell r="E483" t="b">
            <v>0</v>
          </cell>
        </row>
        <row r="484">
          <cell r="A484">
            <v>7765</v>
          </cell>
          <cell r="B484" t="str">
            <v>SALE OF UTILITY PROPERTY</v>
          </cell>
          <cell r="C484" t="str">
            <v>IS</v>
          </cell>
          <cell r="D484">
            <v>-22.01</v>
          </cell>
          <cell r="E484" t="b">
            <v>0</v>
          </cell>
        </row>
        <row r="485">
          <cell r="A485">
            <v>0</v>
          </cell>
          <cell r="C485">
            <v>0</v>
          </cell>
        </row>
        <row r="486">
          <cell r="A486" t="str">
            <v>Trial balance variance</v>
          </cell>
          <cell r="B486">
            <v>0</v>
          </cell>
          <cell r="C486">
            <v>0</v>
          </cell>
          <cell r="D486">
            <v>-1.1452883086349175E-10</v>
          </cell>
        </row>
        <row r="487">
          <cell r="A487">
            <v>0</v>
          </cell>
          <cell r="B487">
            <v>0</v>
          </cell>
          <cell r="C487">
            <v>0</v>
          </cell>
          <cell r="D487">
            <v>0</v>
          </cell>
        </row>
        <row r="488">
          <cell r="A488" t="str">
            <v>Balance Sheet</v>
          </cell>
          <cell r="B488">
            <v>0</v>
          </cell>
          <cell r="C488" t="str">
            <v>BS</v>
          </cell>
          <cell r="D488">
            <v>-15990.680000000109</v>
          </cell>
          <cell r="G488">
            <v>0</v>
          </cell>
        </row>
        <row r="489">
          <cell r="A489" t="str">
            <v>Income Statement</v>
          </cell>
          <cell r="B489">
            <v>0</v>
          </cell>
          <cell r="C489" t="str">
            <v>IS</v>
          </cell>
          <cell r="D489">
            <v>15990.679999999982</v>
          </cell>
          <cell r="E489">
            <v>0</v>
          </cell>
          <cell r="G489">
            <v>0</v>
          </cell>
        </row>
        <row r="490">
          <cell r="A490" t="str">
            <v>Trial balance variance</v>
          </cell>
          <cell r="B490">
            <v>0</v>
          </cell>
          <cell r="C490">
            <v>0</v>
          </cell>
          <cell r="D490">
            <v>-1.2732925824820995E-10</v>
          </cell>
          <cell r="E490">
            <v>0</v>
          </cell>
        </row>
      </sheetData>
      <sheetData sheetId="7">
        <row r="686">
          <cell r="C686" t="str">
            <v>CUSTOMERS</v>
          </cell>
          <cell r="D686">
            <v>292</v>
          </cell>
          <cell r="E686">
            <v>0</v>
          </cell>
          <cell r="F686">
            <v>292</v>
          </cell>
          <cell r="G686">
            <v>1</v>
          </cell>
          <cell r="H686">
            <v>0</v>
          </cell>
          <cell r="I686">
            <v>1</v>
          </cell>
        </row>
        <row r="687">
          <cell r="C687" t="str">
            <v>REVENUES</v>
          </cell>
          <cell r="D687">
            <v>-109168.22</v>
          </cell>
          <cell r="E687">
            <v>0</v>
          </cell>
          <cell r="F687">
            <v>-109168.22</v>
          </cell>
          <cell r="G687">
            <v>1</v>
          </cell>
          <cell r="H687">
            <v>0</v>
          </cell>
          <cell r="I687">
            <v>1</v>
          </cell>
        </row>
        <row r="688">
          <cell r="C688" t="str">
            <v>PLANT IN SERVICE</v>
          </cell>
          <cell r="D688">
            <v>1025973.85</v>
          </cell>
          <cell r="E688">
            <v>0</v>
          </cell>
          <cell r="F688">
            <v>1025973.85</v>
          </cell>
          <cell r="G688">
            <v>1</v>
          </cell>
          <cell r="H688">
            <v>0</v>
          </cell>
          <cell r="I688">
            <v>1</v>
          </cell>
        </row>
        <row r="689">
          <cell r="C689" t="str">
            <v>NET PLANT</v>
          </cell>
          <cell r="D689">
            <v>794137.07</v>
          </cell>
          <cell r="E689">
            <v>0</v>
          </cell>
          <cell r="F689">
            <v>794137.07</v>
          </cell>
          <cell r="G689">
            <v>1</v>
          </cell>
          <cell r="H689">
            <v>0</v>
          </cell>
          <cell r="I689">
            <v>1</v>
          </cell>
        </row>
        <row r="690">
          <cell r="C690" t="str">
            <v>DEFERRED MAINTENANCE</v>
          </cell>
          <cell r="D690">
            <v>3493.9100000000003</v>
          </cell>
          <cell r="E690">
            <v>0</v>
          </cell>
          <cell r="F690">
            <v>3493.9100000000003</v>
          </cell>
          <cell r="G690">
            <v>1</v>
          </cell>
          <cell r="H690">
            <v>0</v>
          </cell>
          <cell r="I690">
            <v>1</v>
          </cell>
        </row>
        <row r="691">
          <cell r="C691" t="str">
            <v>CIAC</v>
          </cell>
          <cell r="D691">
            <v>-18849.62</v>
          </cell>
          <cell r="E691">
            <v>0</v>
          </cell>
          <cell r="F691">
            <v>-18849.62</v>
          </cell>
          <cell r="G691">
            <v>1</v>
          </cell>
          <cell r="H691">
            <v>0</v>
          </cell>
          <cell r="I691">
            <v>1</v>
          </cell>
        </row>
        <row r="692">
          <cell r="C692" t="str">
            <v>CAP STRUCTURE</v>
          </cell>
          <cell r="D692">
            <v>751421.94</v>
          </cell>
          <cell r="E692">
            <v>0</v>
          </cell>
          <cell r="F692">
            <v>751421.94</v>
          </cell>
          <cell r="G692">
            <v>1</v>
          </cell>
          <cell r="H692">
            <v>0</v>
          </cell>
          <cell r="I692">
            <v>1</v>
          </cell>
        </row>
        <row r="693">
          <cell r="C693">
            <v>0</v>
          </cell>
          <cell r="D693">
            <v>0</v>
          </cell>
          <cell r="E693">
            <v>0</v>
          </cell>
          <cell r="F693">
            <v>0</v>
          </cell>
          <cell r="G693">
            <v>0</v>
          </cell>
          <cell r="H693">
            <v>0</v>
          </cell>
          <cell r="I693">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ORM"/>
      <sheetName val="wp.a-uncoll"/>
      <sheetName val="WSC Salaries"/>
      <sheetName val="Wp-b Salary"/>
      <sheetName val="wp-b1 - Allocation of Staff CH"/>
      <sheetName val="Wp-b Salary (2)"/>
      <sheetName val="wp-b3 Calc of Health and Other "/>
      <sheetName val="wp-b4 office salaries "/>
      <sheetName val="wp-c-def charges"/>
      <sheetName val="wp-c2-calc of def charges"/>
      <sheetName val="wp-c3-acc def inc taxes"/>
      <sheetName val="wp-c3a-adj acc def inc taxes"/>
      <sheetName val="wp-c3d-diff btwn tax and book"/>
      <sheetName val="wp-c3c-adit computers"/>
      <sheetName val="wp-c3d-adit gross plant"/>
      <sheetName val="wp-d-rc.exp"/>
      <sheetName val="wp-e-toi"/>
      <sheetName val="wp-e2-tax accruals"/>
      <sheetName val="wp-f-CIAC AA"/>
      <sheetName val="w-f2 depr reclass"/>
      <sheetName val="wp-g-inc.tx"/>
      <sheetName val="wp.h-cap.struc"/>
      <sheetName val="wp-i-wc"/>
      <sheetName val="wp-j-pf.plant"/>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appendix"/>
      <sheetName val="wp-q Plant Removal"/>
      <sheetName val="wp-r  Insurance"/>
      <sheetName val="wp-s Woodbury Plant + CIAC"/>
      <sheetName val="wp-t Removal of Direct Exp"/>
      <sheetName val="wp-u Depreciation Recap "/>
      <sheetName val="Consumption Data"/>
      <sheetName val="xxxRate-Rev Comp"/>
      <sheetName val="12.31.13 ERC avail adjust  "/>
      <sheetName val="Compatibility Report"/>
    </sheetNames>
    <sheetDataSet>
      <sheetData sheetId="0">
        <row r="3">
          <cell r="C3" t="str">
            <v>Bradfield Farms Water Company</v>
          </cell>
        </row>
        <row r="5">
          <cell r="C5" t="str">
            <v>W-1044, SUB 19</v>
          </cell>
        </row>
        <row r="7">
          <cell r="C7">
            <v>41639</v>
          </cell>
        </row>
        <row r="11">
          <cell r="C11">
            <v>961.5</v>
          </cell>
          <cell r="D11">
            <v>0.39106190695044923</v>
          </cell>
        </row>
        <row r="12">
          <cell r="C12">
            <v>1497.19</v>
          </cell>
          <cell r="D12">
            <v>0.60893809304955082</v>
          </cell>
        </row>
        <row r="13">
          <cell r="C13">
            <v>2458.69</v>
          </cell>
        </row>
        <row r="29">
          <cell r="C29">
            <v>0.125</v>
          </cell>
          <cell r="D29">
            <v>0.125</v>
          </cell>
        </row>
        <row r="30">
          <cell r="C30">
            <v>0.25</v>
          </cell>
          <cell r="D30">
            <v>0.25</v>
          </cell>
        </row>
      </sheetData>
      <sheetData sheetId="1"/>
      <sheetData sheetId="2">
        <row r="2">
          <cell r="A2">
            <v>1020</v>
          </cell>
          <cell r="B2" t="str">
            <v xml:space="preserve">     ORGANIZATION</v>
          </cell>
          <cell r="D2">
            <v>33075</v>
          </cell>
        </row>
        <row r="3">
          <cell r="A3">
            <v>1025</v>
          </cell>
          <cell r="B3" t="str">
            <v xml:space="preserve">     FRANCHISES</v>
          </cell>
          <cell r="D3">
            <v>23493</v>
          </cell>
        </row>
        <row r="4">
          <cell r="A4">
            <v>1040</v>
          </cell>
          <cell r="B4" t="str">
            <v xml:space="preserve">     LAND &amp; LAND RIGHTS TRANS</v>
          </cell>
          <cell r="D4">
            <v>12000</v>
          </cell>
        </row>
        <row r="5">
          <cell r="A5">
            <v>1045</v>
          </cell>
          <cell r="B5" t="str">
            <v xml:space="preserve">     LAND &amp; LAND RIGHTS GEN PL</v>
          </cell>
          <cell r="D5">
            <v>48000</v>
          </cell>
        </row>
        <row r="6">
          <cell r="A6">
            <v>1050</v>
          </cell>
          <cell r="B6" t="str">
            <v xml:space="preserve">     STRUCT &amp; IMPRV SRC SUPPLY</v>
          </cell>
          <cell r="D6">
            <v>49927.35</v>
          </cell>
        </row>
        <row r="7">
          <cell r="A7">
            <v>1055</v>
          </cell>
          <cell r="B7" t="str">
            <v xml:space="preserve">     STRUCT &amp; IMPRV WTR TRT PL</v>
          </cell>
          <cell r="D7">
            <v>10174.370000000001</v>
          </cell>
        </row>
        <row r="8">
          <cell r="A8">
            <v>1060</v>
          </cell>
          <cell r="B8" t="str">
            <v xml:space="preserve">     STRUCT &amp; IMPRV TRANS DIST</v>
          </cell>
          <cell r="D8">
            <v>-200</v>
          </cell>
        </row>
        <row r="9">
          <cell r="A9">
            <v>1065</v>
          </cell>
          <cell r="B9" t="str">
            <v xml:space="preserve">     STRUCT &amp; IMPRV GEN PLT</v>
          </cell>
          <cell r="D9">
            <v>407</v>
          </cell>
        </row>
        <row r="10">
          <cell r="A10">
            <v>1080</v>
          </cell>
          <cell r="B10" t="str">
            <v xml:space="preserve">     WELLS &amp; SPRINGS</v>
          </cell>
          <cell r="D10">
            <v>446094.21</v>
          </cell>
        </row>
        <row r="11">
          <cell r="A11">
            <v>1090</v>
          </cell>
          <cell r="B11" t="str">
            <v xml:space="preserve">     SUPPLY MAINS</v>
          </cell>
          <cell r="D11">
            <v>308.56</v>
          </cell>
        </row>
        <row r="12">
          <cell r="A12">
            <v>1100</v>
          </cell>
          <cell r="B12" t="str">
            <v xml:space="preserve">     ELECTRIC PUMP EQUIP SRC P</v>
          </cell>
          <cell r="D12">
            <v>22146.98</v>
          </cell>
        </row>
        <row r="13">
          <cell r="A13">
            <v>1105</v>
          </cell>
          <cell r="B13" t="str">
            <v xml:space="preserve">     ELECTRIC PUMP EQUIP WTP</v>
          </cell>
          <cell r="D13">
            <v>86615.27</v>
          </cell>
        </row>
        <row r="14">
          <cell r="A14">
            <v>1110</v>
          </cell>
          <cell r="B14" t="str">
            <v xml:space="preserve">     ELECTRIC PUMP EQUIP TRANS</v>
          </cell>
          <cell r="D14">
            <v>1436.89</v>
          </cell>
        </row>
        <row r="15">
          <cell r="A15">
            <v>1115</v>
          </cell>
          <cell r="B15" t="str">
            <v xml:space="preserve">     WATER TREATMENT EQPT</v>
          </cell>
          <cell r="D15">
            <v>9263.7999999999993</v>
          </cell>
        </row>
        <row r="16">
          <cell r="A16">
            <v>1120</v>
          </cell>
          <cell r="B16" t="str">
            <v xml:space="preserve">     DIST RESV &amp; STANDPIPES</v>
          </cell>
          <cell r="D16">
            <v>408083.79</v>
          </cell>
        </row>
        <row r="17">
          <cell r="A17">
            <v>1125</v>
          </cell>
          <cell r="B17" t="str">
            <v xml:space="preserve">     TRANS &amp; DISTR MAINS</v>
          </cell>
          <cell r="D17">
            <v>433298.18</v>
          </cell>
        </row>
        <row r="18">
          <cell r="A18">
            <v>1130</v>
          </cell>
          <cell r="B18" t="str">
            <v xml:space="preserve">     SERVICE LINES</v>
          </cell>
          <cell r="D18">
            <v>425542.42</v>
          </cell>
        </row>
        <row r="19">
          <cell r="A19">
            <v>1135</v>
          </cell>
          <cell r="B19" t="str">
            <v xml:space="preserve">     METERS</v>
          </cell>
          <cell r="D19">
            <v>5987.44</v>
          </cell>
        </row>
        <row r="20">
          <cell r="A20">
            <v>1140</v>
          </cell>
          <cell r="B20" t="str">
            <v xml:space="preserve">     METER INSTALLATIONS</v>
          </cell>
          <cell r="D20">
            <v>61266.36</v>
          </cell>
        </row>
        <row r="21">
          <cell r="A21">
            <v>1145</v>
          </cell>
          <cell r="B21" t="str">
            <v xml:space="preserve">     HYDRANTS</v>
          </cell>
          <cell r="D21">
            <v>27057.22</v>
          </cell>
        </row>
        <row r="22">
          <cell r="A22">
            <v>1150</v>
          </cell>
          <cell r="B22" t="str">
            <v xml:space="preserve">     BACKFLOW PREVENTION DEVIC</v>
          </cell>
          <cell r="D22">
            <v>98</v>
          </cell>
        </row>
        <row r="23">
          <cell r="A23">
            <v>1170</v>
          </cell>
          <cell r="B23" t="str">
            <v xml:space="preserve">     OTH PLT&amp;MISC EQUIP TRANS</v>
          </cell>
          <cell r="D23">
            <v>0</v>
          </cell>
        </row>
        <row r="24">
          <cell r="A24">
            <v>1175</v>
          </cell>
          <cell r="B24" t="str">
            <v xml:space="preserve">     OFFICE STRUCT &amp; IMPRV</v>
          </cell>
          <cell r="D24">
            <v>1745</v>
          </cell>
        </row>
        <row r="25">
          <cell r="A25">
            <v>1180</v>
          </cell>
          <cell r="B25" t="str">
            <v xml:space="preserve">     OFFICE FURN &amp; EQPT</v>
          </cell>
          <cell r="D25">
            <v>1259</v>
          </cell>
        </row>
        <row r="26">
          <cell r="A26">
            <v>1190</v>
          </cell>
          <cell r="B26" t="str">
            <v xml:space="preserve">     TOOL SHOP &amp; MISC EQPT</v>
          </cell>
          <cell r="D26">
            <v>5661</v>
          </cell>
        </row>
        <row r="27">
          <cell r="A27">
            <v>1195</v>
          </cell>
          <cell r="B27" t="str">
            <v xml:space="preserve">     LABORATORY EQUIPMENT</v>
          </cell>
          <cell r="D27">
            <v>4853</v>
          </cell>
        </row>
        <row r="28">
          <cell r="A28">
            <v>1200</v>
          </cell>
          <cell r="B28" t="str">
            <v xml:space="preserve">     POWER OPERATED EQUIP</v>
          </cell>
          <cell r="D28">
            <v>16.12</v>
          </cell>
        </row>
        <row r="29">
          <cell r="A29">
            <v>1205</v>
          </cell>
          <cell r="B29" t="str">
            <v xml:space="preserve">     COMMUNICATION EQPT</v>
          </cell>
          <cell r="D29">
            <v>9425.24</v>
          </cell>
        </row>
        <row r="30">
          <cell r="A30">
            <v>1210</v>
          </cell>
          <cell r="B30" t="str">
            <v xml:space="preserve">     MISC EQUIPMENT</v>
          </cell>
          <cell r="D30">
            <v>18</v>
          </cell>
        </row>
        <row r="31">
          <cell r="A31">
            <v>1220</v>
          </cell>
          <cell r="B31" t="str">
            <v xml:space="preserve">     OTHER TANGIBLE PLT WATER</v>
          </cell>
          <cell r="D31">
            <v>2066.14</v>
          </cell>
        </row>
        <row r="32">
          <cell r="A32">
            <v>1245</v>
          </cell>
          <cell r="B32" t="str">
            <v xml:space="preserve">     ORGANIZATION</v>
          </cell>
          <cell r="D32">
            <v>8508</v>
          </cell>
        </row>
        <row r="33">
          <cell r="A33">
            <v>1250</v>
          </cell>
          <cell r="B33" t="str">
            <v xml:space="preserve">     FRANCHISES INTANG PLT</v>
          </cell>
          <cell r="D33">
            <v>20351</v>
          </cell>
        </row>
        <row r="34">
          <cell r="A34">
            <v>1285</v>
          </cell>
          <cell r="B34" t="str">
            <v xml:space="preserve">     LAND &amp; LAND RIGHTS GEN PL</v>
          </cell>
          <cell r="D34">
            <v>27000</v>
          </cell>
        </row>
        <row r="35">
          <cell r="A35">
            <v>1290</v>
          </cell>
          <cell r="B35" t="str">
            <v xml:space="preserve">     STRUCT/IMPRV COLL PLT</v>
          </cell>
          <cell r="D35">
            <v>0</v>
          </cell>
        </row>
        <row r="36">
          <cell r="A36">
            <v>1295</v>
          </cell>
          <cell r="B36" t="str">
            <v xml:space="preserve">     STRUCT/IMPRV PUMP PLT LS</v>
          </cell>
          <cell r="D36">
            <v>20550.84</v>
          </cell>
        </row>
        <row r="37">
          <cell r="A37">
            <v>1300</v>
          </cell>
          <cell r="B37" t="str">
            <v xml:space="preserve">     STRUCT/IMPRV TREAT PLT</v>
          </cell>
          <cell r="D37">
            <v>6308.1</v>
          </cell>
        </row>
        <row r="38">
          <cell r="A38">
            <v>1305</v>
          </cell>
          <cell r="B38" t="str">
            <v xml:space="preserve">     STRUCT/IMPRV RECLAIM WTP</v>
          </cell>
          <cell r="D38">
            <v>0</v>
          </cell>
        </row>
        <row r="39">
          <cell r="A39">
            <v>1310</v>
          </cell>
          <cell r="B39" t="str">
            <v xml:space="preserve">     STRUCT/IMPRV RECLAIM WTR</v>
          </cell>
          <cell r="D39">
            <v>2477</v>
          </cell>
        </row>
        <row r="40">
          <cell r="A40">
            <v>1315</v>
          </cell>
          <cell r="B40" t="str">
            <v xml:space="preserve">     STRUCT/IMPRV GEN PLT</v>
          </cell>
          <cell r="D40">
            <v>814750.15</v>
          </cell>
        </row>
        <row r="41">
          <cell r="A41">
            <v>1330</v>
          </cell>
          <cell r="B41" t="str">
            <v xml:space="preserve">     POWER GEN EQUIP TREAT PLT</v>
          </cell>
          <cell r="D41">
            <v>0</v>
          </cell>
        </row>
        <row r="42">
          <cell r="A42">
            <v>1345</v>
          </cell>
          <cell r="B42" t="str">
            <v xml:space="preserve">     SEWER FORCE MAIN</v>
          </cell>
          <cell r="D42">
            <v>-154985.98000000001</v>
          </cell>
        </row>
        <row r="43">
          <cell r="A43">
            <v>1350</v>
          </cell>
          <cell r="B43" t="str">
            <v xml:space="preserve">     SEWER GRAVITY MAIN</v>
          </cell>
          <cell r="D43">
            <v>1081563.97</v>
          </cell>
        </row>
        <row r="44">
          <cell r="A44">
            <v>1353</v>
          </cell>
          <cell r="B44" t="str">
            <v xml:space="preserve">     MANHOLES</v>
          </cell>
          <cell r="D44">
            <v>-1359</v>
          </cell>
        </row>
        <row r="45">
          <cell r="A45">
            <v>1355</v>
          </cell>
          <cell r="B45" t="str">
            <v xml:space="preserve">     SPECIAL COLL STRUCTURES</v>
          </cell>
          <cell r="D45">
            <v>775</v>
          </cell>
        </row>
        <row r="46">
          <cell r="A46">
            <v>1360</v>
          </cell>
          <cell r="B46" t="str">
            <v xml:space="preserve">     SERVICES TO CUSTOMERS</v>
          </cell>
          <cell r="D46">
            <v>16210.62</v>
          </cell>
        </row>
        <row r="47">
          <cell r="A47">
            <v>1365</v>
          </cell>
          <cell r="B47" t="str">
            <v xml:space="preserve">     FLOW MEASURE DEVICES</v>
          </cell>
          <cell r="D47">
            <v>6299.64</v>
          </cell>
        </row>
        <row r="48">
          <cell r="A48">
            <v>1370</v>
          </cell>
          <cell r="B48" t="str">
            <v xml:space="preserve">     FLOW MEASURE INSTALL</v>
          </cell>
          <cell r="D48">
            <v>0</v>
          </cell>
        </row>
        <row r="49">
          <cell r="A49">
            <v>1380</v>
          </cell>
          <cell r="B49" t="str">
            <v xml:space="preserve">     PUMPING EQUIPMENT PUMP PL</v>
          </cell>
          <cell r="D49">
            <v>60734.879999999997</v>
          </cell>
        </row>
        <row r="50">
          <cell r="A50">
            <v>1385</v>
          </cell>
          <cell r="B50" t="str">
            <v xml:space="preserve">     PUMPING EQUIPMENT RECLAIM</v>
          </cell>
          <cell r="D50">
            <v>-50</v>
          </cell>
        </row>
        <row r="51">
          <cell r="A51">
            <v>1400</v>
          </cell>
          <cell r="B51" t="str">
            <v xml:space="preserve">     TREAT/DISP EQUIP TRT PLT</v>
          </cell>
          <cell r="D51">
            <v>112125.52</v>
          </cell>
        </row>
        <row r="52">
          <cell r="A52">
            <v>1410</v>
          </cell>
          <cell r="B52" t="str">
            <v xml:space="preserve">     PLANT SEWERS TRTMT PLT</v>
          </cell>
          <cell r="D52">
            <v>351036.84</v>
          </cell>
        </row>
        <row r="53">
          <cell r="A53">
            <v>1430</v>
          </cell>
          <cell r="B53" t="str">
            <v xml:space="preserve">     OTHER PLT COLLECTION</v>
          </cell>
          <cell r="D53">
            <v>-224</v>
          </cell>
        </row>
        <row r="54">
          <cell r="A54">
            <v>1435</v>
          </cell>
          <cell r="B54" t="str">
            <v xml:space="preserve">     OTHER PLT PUMP</v>
          </cell>
          <cell r="D54">
            <v>2587.2600000000002</v>
          </cell>
        </row>
        <row r="55">
          <cell r="A55">
            <v>1455</v>
          </cell>
          <cell r="B55" t="str">
            <v xml:space="preserve">     OFFICE STRUCT &amp; IMPRV</v>
          </cell>
          <cell r="D55">
            <v>13509.51</v>
          </cell>
        </row>
        <row r="56">
          <cell r="A56">
            <v>1465</v>
          </cell>
          <cell r="B56" t="str">
            <v xml:space="preserve">     STORES EQUIPMENT</v>
          </cell>
          <cell r="D56">
            <v>2575</v>
          </cell>
        </row>
        <row r="57">
          <cell r="A57">
            <v>1470</v>
          </cell>
          <cell r="B57" t="str">
            <v xml:space="preserve">     TOOL SHOP &amp; MISC EQPT</v>
          </cell>
          <cell r="D57">
            <v>0</v>
          </cell>
        </row>
        <row r="58">
          <cell r="A58">
            <v>1475</v>
          </cell>
          <cell r="B58" t="str">
            <v xml:space="preserve">     LABORATORY EQPT</v>
          </cell>
          <cell r="D58">
            <v>-1</v>
          </cell>
        </row>
        <row r="59">
          <cell r="A59">
            <v>1480</v>
          </cell>
          <cell r="B59" t="str">
            <v xml:space="preserve">     POWER OPERATED EQUIP</v>
          </cell>
          <cell r="D59">
            <v>1695.64</v>
          </cell>
        </row>
        <row r="60">
          <cell r="A60">
            <v>1485</v>
          </cell>
          <cell r="B60" t="str">
            <v xml:space="preserve">     COMMUNICATION EQPT</v>
          </cell>
          <cell r="D60">
            <v>0</v>
          </cell>
        </row>
        <row r="61">
          <cell r="A61">
            <v>1490</v>
          </cell>
          <cell r="B61" t="str">
            <v xml:space="preserve">     MISC EQUIP SEWER</v>
          </cell>
          <cell r="D61">
            <v>6866</v>
          </cell>
        </row>
        <row r="62">
          <cell r="A62">
            <v>1535</v>
          </cell>
          <cell r="B62" t="str">
            <v xml:space="preserve">     REUSE DIST RESERVOIRS</v>
          </cell>
          <cell r="D62">
            <v>2763</v>
          </cell>
        </row>
        <row r="63">
          <cell r="A63">
            <v>1540</v>
          </cell>
          <cell r="B63" t="str">
            <v xml:space="preserve">     REUSE TRANMISSION &amp; DIST</v>
          </cell>
          <cell r="D63">
            <v>-2475.21</v>
          </cell>
        </row>
        <row r="64">
          <cell r="A64">
            <v>1705</v>
          </cell>
          <cell r="B64" t="str">
            <v xml:space="preserve">     WIP-CAP TIME EXPAND/MO</v>
          </cell>
          <cell r="D64">
            <v>1359.13</v>
          </cell>
        </row>
        <row r="65">
          <cell r="A65">
            <v>1706</v>
          </cell>
          <cell r="B65" t="str">
            <v xml:space="preserve">     WIP - INTEREST DURING </v>
          </cell>
          <cell r="D65">
            <v>6140.08</v>
          </cell>
        </row>
        <row r="66">
          <cell r="A66">
            <v>1707</v>
          </cell>
          <cell r="B66" t="str">
            <v xml:space="preserve">     WIP - ENGINEERING</v>
          </cell>
          <cell r="D66">
            <v>27243.61</v>
          </cell>
        </row>
        <row r="67">
          <cell r="A67">
            <v>1708</v>
          </cell>
          <cell r="B67" t="str">
            <v xml:space="preserve">     WIP - LABOR/INSTALLATI</v>
          </cell>
          <cell r="D67">
            <v>67019.23000000001</v>
          </cell>
        </row>
        <row r="68">
          <cell r="A68">
            <v>1709</v>
          </cell>
          <cell r="B68" t="str">
            <v xml:space="preserve">     WIP - EQUIPMENT</v>
          </cell>
          <cell r="D68">
            <v>248396.14</v>
          </cell>
        </row>
        <row r="69">
          <cell r="A69">
            <v>1739</v>
          </cell>
          <cell r="B69" t="str">
            <v xml:space="preserve">     WIP - TRANSFER TO FIXE</v>
          </cell>
          <cell r="D69">
            <v>-105074.6</v>
          </cell>
        </row>
        <row r="70">
          <cell r="A70">
            <v>1835</v>
          </cell>
          <cell r="B70" t="str">
            <v xml:space="preserve">     ACC DEPR-ORGANIZATION</v>
          </cell>
          <cell r="D70">
            <v>-7187.04</v>
          </cell>
        </row>
        <row r="71">
          <cell r="A71">
            <v>1840</v>
          </cell>
          <cell r="B71" t="str">
            <v xml:space="preserve">     ACC DEPR-FRANCHISES</v>
          </cell>
          <cell r="D71">
            <v>-6423.98</v>
          </cell>
        </row>
        <row r="72">
          <cell r="A72">
            <v>1845</v>
          </cell>
          <cell r="B72" t="str">
            <v xml:space="preserve">     ACC DEPR-STRUCT&amp;IMPRV SRC</v>
          </cell>
          <cell r="D72">
            <v>-9071.7900000000009</v>
          </cell>
        </row>
        <row r="73">
          <cell r="A73">
            <v>1850</v>
          </cell>
          <cell r="B73" t="str">
            <v xml:space="preserve">     ACC DEPR-STRUCT&amp;IMPRV WTP</v>
          </cell>
          <cell r="D73">
            <v>1307.02</v>
          </cell>
        </row>
        <row r="74">
          <cell r="A74">
            <v>1855</v>
          </cell>
          <cell r="B74" t="str">
            <v xml:space="preserve">     ACC DEPR-STRUCT&amp;IMPRV TRN</v>
          </cell>
          <cell r="D74">
            <v>21.82</v>
          </cell>
        </row>
        <row r="75">
          <cell r="A75">
            <v>1860</v>
          </cell>
          <cell r="B75" t="str">
            <v xml:space="preserve">     ACC DEPR-STRUCT&amp;IMPRV GEN</v>
          </cell>
          <cell r="D75">
            <v>-35.729999999999997</v>
          </cell>
        </row>
        <row r="76">
          <cell r="A76">
            <v>1875</v>
          </cell>
          <cell r="B76" t="str">
            <v xml:space="preserve">     ACC DEPR-WELLS &amp; SPRINGS</v>
          </cell>
          <cell r="D76">
            <v>-336490.83</v>
          </cell>
        </row>
        <row r="77">
          <cell r="A77">
            <v>1885</v>
          </cell>
          <cell r="B77" t="str">
            <v xml:space="preserve">     ACC DEPR-SUPPLY MAINS</v>
          </cell>
          <cell r="D77">
            <v>0.8</v>
          </cell>
        </row>
        <row r="78">
          <cell r="A78">
            <v>1895</v>
          </cell>
          <cell r="B78" t="str">
            <v xml:space="preserve">     ACC DEPR-ELECT PUMP EQUIP</v>
          </cell>
          <cell r="D78">
            <v>40215.72</v>
          </cell>
        </row>
        <row r="79">
          <cell r="A79">
            <v>1900</v>
          </cell>
          <cell r="B79" t="str">
            <v xml:space="preserve">     ACC DEPR-ELECT PUMP EQUIP</v>
          </cell>
          <cell r="D79">
            <v>-79243.91</v>
          </cell>
        </row>
        <row r="80">
          <cell r="A80">
            <v>1905</v>
          </cell>
          <cell r="B80" t="str">
            <v xml:space="preserve">     ACC DEPR-ELECT PUMP EQUIP</v>
          </cell>
          <cell r="D80">
            <v>781.96</v>
          </cell>
        </row>
        <row r="81">
          <cell r="A81">
            <v>1910</v>
          </cell>
          <cell r="B81" t="str">
            <v xml:space="preserve">     ACC DEPR-WATER TREATMENT</v>
          </cell>
          <cell r="D81">
            <v>-704.15</v>
          </cell>
        </row>
        <row r="82">
          <cell r="A82">
            <v>1915</v>
          </cell>
          <cell r="B82" t="str">
            <v xml:space="preserve">     ACC DEPR-DIST RESV &amp; STAN</v>
          </cell>
          <cell r="D82">
            <v>-83064.03</v>
          </cell>
        </row>
        <row r="83">
          <cell r="A83">
            <v>1920</v>
          </cell>
          <cell r="B83" t="str">
            <v xml:space="preserve">     ACC DEPR-TRANS &amp; DISTR MA</v>
          </cell>
          <cell r="D83">
            <v>-69475.55</v>
          </cell>
        </row>
        <row r="84">
          <cell r="A84">
            <v>1925</v>
          </cell>
          <cell r="B84" t="str">
            <v xml:space="preserve">     ACC DEPR-SERVICE LINES</v>
          </cell>
          <cell r="D84">
            <v>-83102.12</v>
          </cell>
        </row>
        <row r="85">
          <cell r="A85">
            <v>1930</v>
          </cell>
          <cell r="B85" t="str">
            <v xml:space="preserve">     ACC DEPR-METERS</v>
          </cell>
          <cell r="D85">
            <v>-953.43</v>
          </cell>
        </row>
        <row r="86">
          <cell r="A86">
            <v>1935</v>
          </cell>
          <cell r="B86" t="str">
            <v xml:space="preserve">     ACC DEPR-METER INSTALLS</v>
          </cell>
          <cell r="D86">
            <v>-10791.62</v>
          </cell>
        </row>
        <row r="87">
          <cell r="A87">
            <v>1940</v>
          </cell>
          <cell r="B87" t="str">
            <v xml:space="preserve">     ACC DEPR-HYDRANTS</v>
          </cell>
          <cell r="D87">
            <v>-6629.72</v>
          </cell>
        </row>
        <row r="88">
          <cell r="A88">
            <v>1945</v>
          </cell>
          <cell r="B88" t="str">
            <v xml:space="preserve">     ACC DEPR-BACKFLOW PREVENT</v>
          </cell>
          <cell r="D88">
            <v>-9.98</v>
          </cell>
        </row>
        <row r="89">
          <cell r="A89">
            <v>1965</v>
          </cell>
          <cell r="B89" t="str">
            <v xml:space="preserve">     ACC DEPR-OTH PLANT&amp;MISC T</v>
          </cell>
          <cell r="D89">
            <v>47.96</v>
          </cell>
        </row>
        <row r="90">
          <cell r="A90">
            <v>1970</v>
          </cell>
          <cell r="B90" t="str">
            <v xml:space="preserve">     ACC DEPR-OFFICE STRUCTURE</v>
          </cell>
          <cell r="D90">
            <v>-392.96</v>
          </cell>
        </row>
        <row r="91">
          <cell r="A91">
            <v>1975</v>
          </cell>
          <cell r="B91" t="str">
            <v xml:space="preserve">     ACC DEPR-OFFICE FURN/EQPT</v>
          </cell>
          <cell r="D91">
            <v>-455.16</v>
          </cell>
        </row>
        <row r="92">
          <cell r="A92">
            <v>1985</v>
          </cell>
          <cell r="B92" t="str">
            <v xml:space="preserve">     ACC DEPR-TOOL SHOP &amp; MISC</v>
          </cell>
          <cell r="D92">
            <v>-3195.18</v>
          </cell>
        </row>
        <row r="93">
          <cell r="A93">
            <v>1990</v>
          </cell>
          <cell r="B93" t="str">
            <v xml:space="preserve">     ACC DEPR-LABORATORY EQUIP</v>
          </cell>
          <cell r="D93">
            <v>-3672.78</v>
          </cell>
        </row>
        <row r="94">
          <cell r="A94">
            <v>1995</v>
          </cell>
          <cell r="B94" t="str">
            <v xml:space="preserve">     ACC DEPR-POWER OPERATED</v>
          </cell>
          <cell r="D94">
            <v>155.53</v>
          </cell>
        </row>
        <row r="95">
          <cell r="A95">
            <v>2000</v>
          </cell>
          <cell r="B95" t="str">
            <v xml:space="preserve">     ACC DEPR-COMMUNICATION EQ</v>
          </cell>
          <cell r="D95">
            <v>-4496.83</v>
          </cell>
        </row>
        <row r="96">
          <cell r="A96">
            <v>2005</v>
          </cell>
          <cell r="B96" t="str">
            <v xml:space="preserve">     ACC DEPR-MISC EQUIPMENT</v>
          </cell>
          <cell r="D96">
            <v>-5</v>
          </cell>
        </row>
        <row r="97">
          <cell r="A97">
            <v>2010</v>
          </cell>
          <cell r="B97" t="str">
            <v xml:space="preserve">     ACC DEPR-OTHER TANG PLT W</v>
          </cell>
          <cell r="D97">
            <v>-753.35</v>
          </cell>
        </row>
        <row r="98">
          <cell r="A98">
            <v>2030</v>
          </cell>
          <cell r="B98" t="str">
            <v xml:space="preserve">     ACC DEPR-ORGANIZATION</v>
          </cell>
          <cell r="D98">
            <v>-2388.98</v>
          </cell>
        </row>
        <row r="99">
          <cell r="A99">
            <v>2040</v>
          </cell>
          <cell r="B99" t="str">
            <v xml:space="preserve">     ACC DEPR FRANCHISES INTAN</v>
          </cell>
          <cell r="D99">
            <v>-5477.65</v>
          </cell>
        </row>
        <row r="100">
          <cell r="A100">
            <v>2050</v>
          </cell>
          <cell r="B100" t="str">
            <v xml:space="preserve">     ACC DEPR-STRUCT/IMPRV COL</v>
          </cell>
          <cell r="D100">
            <v>22.86</v>
          </cell>
        </row>
        <row r="101">
          <cell r="A101">
            <v>2055</v>
          </cell>
          <cell r="B101" t="str">
            <v xml:space="preserve">     ACC DEPR-STRUCT/IMPRV PUM</v>
          </cell>
          <cell r="D101">
            <v>13585.53</v>
          </cell>
        </row>
        <row r="102">
          <cell r="A102">
            <v>2060</v>
          </cell>
          <cell r="B102" t="str">
            <v xml:space="preserve">     ACC DEPR-STRUCT/IMPRV TRE</v>
          </cell>
          <cell r="D102">
            <v>4136.32</v>
          </cell>
        </row>
        <row r="103">
          <cell r="A103">
            <v>2065</v>
          </cell>
          <cell r="B103" t="str">
            <v xml:space="preserve">     ACC DEPR-STRUCT/IMPRV RCL</v>
          </cell>
          <cell r="D103">
            <v>7.01</v>
          </cell>
        </row>
        <row r="104">
          <cell r="A104">
            <v>2070</v>
          </cell>
          <cell r="B104" t="str">
            <v xml:space="preserve">     ACC DEPR-STRUCT/IMPRV RCL</v>
          </cell>
          <cell r="D104">
            <v>-212.1</v>
          </cell>
        </row>
        <row r="105">
          <cell r="A105">
            <v>2075</v>
          </cell>
          <cell r="B105" t="str">
            <v xml:space="preserve">     ACC DEPR-STRUCT/IMPRV GEN</v>
          </cell>
          <cell r="D105">
            <v>-414200.3</v>
          </cell>
        </row>
        <row r="106">
          <cell r="A106">
            <v>2090</v>
          </cell>
          <cell r="B106" t="str">
            <v xml:space="preserve">     ACC DEPR-PWR GEN EQP TRT</v>
          </cell>
          <cell r="D106">
            <v>37.61</v>
          </cell>
        </row>
        <row r="107">
          <cell r="A107">
            <v>2105</v>
          </cell>
          <cell r="B107" t="str">
            <v xml:space="preserve">     ACC DEPR-SEWER FORCE MAIN</v>
          </cell>
          <cell r="D107">
            <v>7029.31</v>
          </cell>
        </row>
        <row r="108">
          <cell r="A108">
            <v>2110</v>
          </cell>
          <cell r="B108" t="str">
            <v xml:space="preserve">     ACC DEPR-SEWER GRAVITY MA</v>
          </cell>
          <cell r="D108">
            <v>-24864.58</v>
          </cell>
        </row>
        <row r="109">
          <cell r="A109">
            <v>2113</v>
          </cell>
          <cell r="B109" t="str">
            <v xml:space="preserve">     ACC DEPR-MANHOLES</v>
          </cell>
          <cell r="D109">
            <v>-1195.6500000000001</v>
          </cell>
        </row>
        <row r="110">
          <cell r="A110">
            <v>2115</v>
          </cell>
          <cell r="B110" t="str">
            <v xml:space="preserve">     ACC DEPR-SPECIAL COLL STR</v>
          </cell>
          <cell r="D110">
            <v>-38.92</v>
          </cell>
        </row>
        <row r="111">
          <cell r="A111">
            <v>2120</v>
          </cell>
          <cell r="B111" t="str">
            <v xml:space="preserve">     ACC DEPR-SERVICES TO CUST</v>
          </cell>
          <cell r="D111">
            <v>-891.01</v>
          </cell>
        </row>
        <row r="112">
          <cell r="A112">
            <v>2125</v>
          </cell>
          <cell r="B112" t="str">
            <v xml:space="preserve">     ACC DEPR-FLOW MEASURE DEV</v>
          </cell>
          <cell r="D112">
            <v>-1686.93</v>
          </cell>
        </row>
        <row r="113">
          <cell r="A113">
            <v>2130</v>
          </cell>
          <cell r="B113" t="str">
            <v xml:space="preserve">     ACC DEPR-FLOW MEASURE INS</v>
          </cell>
          <cell r="D113">
            <v>584.78</v>
          </cell>
        </row>
        <row r="114">
          <cell r="A114">
            <v>2140</v>
          </cell>
          <cell r="B114" t="str">
            <v xml:space="preserve">     ACC DEPR-PUMP EQP PUMP PL</v>
          </cell>
          <cell r="D114">
            <v>8291.0499999999993</v>
          </cell>
        </row>
        <row r="115">
          <cell r="A115">
            <v>2145</v>
          </cell>
          <cell r="B115" t="str">
            <v xml:space="preserve">     ACC DEPR-PUMP EQP RCLM WT</v>
          </cell>
          <cell r="D115">
            <v>81.150000000000006</v>
          </cell>
        </row>
        <row r="116">
          <cell r="A116">
            <v>2160</v>
          </cell>
          <cell r="B116" t="str">
            <v xml:space="preserve">     ACC DEPR-TREAT/DISP EQP T</v>
          </cell>
          <cell r="D116">
            <v>35313.81</v>
          </cell>
        </row>
        <row r="117">
          <cell r="A117">
            <v>2170</v>
          </cell>
          <cell r="B117" t="str">
            <v xml:space="preserve">     ACC DEPR-PLANT SEWERS TRT</v>
          </cell>
          <cell r="D117">
            <v>-77289.67</v>
          </cell>
        </row>
        <row r="118">
          <cell r="A118">
            <v>2180</v>
          </cell>
          <cell r="B118" t="str">
            <v xml:space="preserve">     ACC DEPR-OUTFALL LINES</v>
          </cell>
          <cell r="D118">
            <v>0</v>
          </cell>
        </row>
        <row r="119">
          <cell r="A119">
            <v>2190</v>
          </cell>
          <cell r="B119" t="str">
            <v xml:space="preserve">     ACC DEPR-OTHER PLT COLL</v>
          </cell>
          <cell r="D119">
            <v>942.99</v>
          </cell>
        </row>
        <row r="120">
          <cell r="A120">
            <v>2195</v>
          </cell>
          <cell r="B120" t="str">
            <v xml:space="preserve">     ACC DEPR-OTHER PLT PUMP</v>
          </cell>
          <cell r="D120">
            <v>-59.83</v>
          </cell>
        </row>
        <row r="121">
          <cell r="A121">
            <v>2225</v>
          </cell>
          <cell r="B121" t="str">
            <v xml:space="preserve">     ACC DEPR-STORES EQUIPMENT</v>
          </cell>
          <cell r="D121">
            <v>-121.61</v>
          </cell>
        </row>
        <row r="122">
          <cell r="A122">
            <v>2230</v>
          </cell>
          <cell r="B122" t="str">
            <v xml:space="preserve">     ACC DEPR-TOOL SHOP &amp; MISC</v>
          </cell>
          <cell r="D122">
            <v>6.36</v>
          </cell>
        </row>
        <row r="123">
          <cell r="A123">
            <v>2235</v>
          </cell>
          <cell r="B123" t="str">
            <v xml:space="preserve">     ACC DEPR-LABORATORY EQPT</v>
          </cell>
          <cell r="D123">
            <v>6.61</v>
          </cell>
        </row>
        <row r="124">
          <cell r="A124">
            <v>2240</v>
          </cell>
          <cell r="B124" t="str">
            <v xml:space="preserve">     ACC DEPR-POWER OPERATED E</v>
          </cell>
          <cell r="D124">
            <v>-240.78</v>
          </cell>
        </row>
        <row r="125">
          <cell r="A125">
            <v>2245</v>
          </cell>
          <cell r="B125" t="str">
            <v xml:space="preserve">     ACC DEPR-COMMUNICATION EQ</v>
          </cell>
          <cell r="D125">
            <v>57.61</v>
          </cell>
        </row>
        <row r="126">
          <cell r="A126">
            <v>2250</v>
          </cell>
          <cell r="B126" t="str">
            <v xml:space="preserve">     ACC DEPR-MISC EQUIP SEWER</v>
          </cell>
          <cell r="D126">
            <v>-1217.1300000000001</v>
          </cell>
        </row>
        <row r="127">
          <cell r="A127">
            <v>2280</v>
          </cell>
          <cell r="B127" t="str">
            <v xml:space="preserve">     ACC DEPR-REUSE DIST RESER</v>
          </cell>
          <cell r="D127">
            <v>-385.78</v>
          </cell>
        </row>
        <row r="128">
          <cell r="A128">
            <v>2285</v>
          </cell>
          <cell r="B128" t="str">
            <v xml:space="preserve">     ACC DEPR-REUSE TRANS/DIST</v>
          </cell>
          <cell r="D128">
            <v>185.64</v>
          </cell>
        </row>
        <row r="129">
          <cell r="A129">
            <v>2325</v>
          </cell>
          <cell r="B129" t="str">
            <v xml:space="preserve">     ACC DEPR-MINI COMP WTR</v>
          </cell>
          <cell r="D129">
            <v>-972.15</v>
          </cell>
        </row>
        <row r="130">
          <cell r="A130">
            <v>2420</v>
          </cell>
          <cell r="B130" t="str">
            <v xml:space="preserve">     ACC AMORT UTIL PAA-WATER</v>
          </cell>
          <cell r="D130">
            <v>1519.03</v>
          </cell>
        </row>
        <row r="131">
          <cell r="A131">
            <v>2675</v>
          </cell>
          <cell r="B131" t="str">
            <v xml:space="preserve">     A/R-CUSTOMER TRADE CC&amp;B</v>
          </cell>
          <cell r="D131">
            <v>46247.88</v>
          </cell>
        </row>
        <row r="132">
          <cell r="A132">
            <v>2680</v>
          </cell>
          <cell r="B132" t="str">
            <v xml:space="preserve">     A/R-CUSTOMER ACCRUAL</v>
          </cell>
          <cell r="D132">
            <v>30675</v>
          </cell>
        </row>
        <row r="133">
          <cell r="A133">
            <v>2685</v>
          </cell>
          <cell r="B133" t="str">
            <v xml:space="preserve">     A/R-CUSTOMER REFUNDS</v>
          </cell>
          <cell r="D133">
            <v>-100.35</v>
          </cell>
        </row>
        <row r="134">
          <cell r="A134">
            <v>2690</v>
          </cell>
          <cell r="B134" t="str">
            <v xml:space="preserve">    ACCUM PROV UNCOLLECT ACCTS</v>
          </cell>
          <cell r="D134">
            <v>-1656</v>
          </cell>
        </row>
        <row r="135">
          <cell r="A135">
            <v>2710</v>
          </cell>
          <cell r="B135" t="str">
            <v xml:space="preserve">    A/R ASSOC COS</v>
          </cell>
          <cell r="D135">
            <v>1749714.8</v>
          </cell>
        </row>
        <row r="136">
          <cell r="A136">
            <v>2755</v>
          </cell>
          <cell r="B136" t="str">
            <v xml:space="preserve">     INVENTORY</v>
          </cell>
          <cell r="D136">
            <v>1378</v>
          </cell>
        </row>
        <row r="137">
          <cell r="A137">
            <v>2785</v>
          </cell>
          <cell r="B137" t="str">
            <v xml:space="preserve">    PREPAYMENTS</v>
          </cell>
          <cell r="D137">
            <v>0</v>
          </cell>
        </row>
        <row r="138">
          <cell r="A138">
            <v>2906</v>
          </cell>
          <cell r="B138" t="str">
            <v xml:space="preserve">    RCIP - ATTORNEY FEES</v>
          </cell>
          <cell r="D138">
            <v>9694.91</v>
          </cell>
        </row>
        <row r="139">
          <cell r="A139">
            <v>2907</v>
          </cell>
          <cell r="B139" t="str">
            <v xml:space="preserve">    RCIP - CAPITALIZED TIM</v>
          </cell>
          <cell r="D139">
            <v>97159.28</v>
          </cell>
        </row>
        <row r="140">
          <cell r="A140">
            <v>2908</v>
          </cell>
          <cell r="B140" t="str">
            <v xml:space="preserve">    RCIP - ADMINISTRATIVE </v>
          </cell>
          <cell r="D140">
            <v>1551.04</v>
          </cell>
        </row>
        <row r="141">
          <cell r="A141">
            <v>2909</v>
          </cell>
          <cell r="B141" t="str">
            <v xml:space="preserve">    RCIP - TRAVEL</v>
          </cell>
          <cell r="D141">
            <v>343.09</v>
          </cell>
        </row>
        <row r="142">
          <cell r="A142">
            <v>2914</v>
          </cell>
          <cell r="B142" t="str">
            <v xml:space="preserve">    RCIP - TRANSFER TO DEF</v>
          </cell>
          <cell r="D142">
            <v>-108748.32</v>
          </cell>
        </row>
        <row r="143">
          <cell r="A143">
            <v>2920</v>
          </cell>
          <cell r="B143" t="str">
            <v xml:space="preserve">     RATE CASE ACCUM AMORT</v>
          </cell>
          <cell r="D143">
            <v>109962.39</v>
          </cell>
        </row>
        <row r="144">
          <cell r="A144">
            <v>2930</v>
          </cell>
          <cell r="B144" t="str">
            <v xml:space="preserve">     RATE CASE ACCUM AMORT</v>
          </cell>
          <cell r="D144">
            <v>-64175.43</v>
          </cell>
        </row>
        <row r="145">
          <cell r="A145">
            <v>3005</v>
          </cell>
          <cell r="B145" t="str">
            <v xml:space="preserve">     DEF CHGS-VOC TESTING</v>
          </cell>
          <cell r="D145">
            <v>2093.36</v>
          </cell>
        </row>
        <row r="146">
          <cell r="A146">
            <v>3040</v>
          </cell>
          <cell r="B146" t="str">
            <v xml:space="preserve">     DEF CHGS-TANK MAINT&amp;REP</v>
          </cell>
          <cell r="D146">
            <v>13451.69</v>
          </cell>
        </row>
        <row r="147">
          <cell r="A147">
            <v>3160</v>
          </cell>
          <cell r="B147" t="str">
            <v xml:space="preserve">     AMORT - VOC TESTING</v>
          </cell>
          <cell r="D147">
            <v>-842.23</v>
          </cell>
        </row>
        <row r="148">
          <cell r="A148">
            <v>3195</v>
          </cell>
          <cell r="B148" t="str">
            <v xml:space="preserve">    AMORT - TANK MAINT&amp;REP </v>
          </cell>
          <cell r="D148">
            <v>-1356.23</v>
          </cell>
        </row>
        <row r="149">
          <cell r="A149">
            <v>3430</v>
          </cell>
          <cell r="B149" t="str">
            <v xml:space="preserve">     CIAC-OTHER TANGIBLE PLT W</v>
          </cell>
          <cell r="D149">
            <v>337541.75</v>
          </cell>
        </row>
        <row r="150">
          <cell r="A150">
            <v>3435</v>
          </cell>
          <cell r="B150" t="str">
            <v xml:space="preserve">     CIAC-WATER-TAP</v>
          </cell>
          <cell r="D150">
            <v>-14000</v>
          </cell>
        </row>
        <row r="151">
          <cell r="A151">
            <v>3455</v>
          </cell>
          <cell r="B151" t="str">
            <v xml:space="preserve">     CIAC-WTR PLT MTR FEE</v>
          </cell>
          <cell r="D151">
            <v>-525</v>
          </cell>
        </row>
        <row r="152">
          <cell r="A152">
            <v>3500</v>
          </cell>
          <cell r="B152" t="str">
            <v xml:space="preserve">     CIAC-STRUCT/IMPRV PUMP PL</v>
          </cell>
          <cell r="D152">
            <v>0</v>
          </cell>
        </row>
        <row r="153">
          <cell r="A153">
            <v>3520</v>
          </cell>
          <cell r="B153" t="str">
            <v xml:space="preserve">     CIAC-STRUCT/IMPRV GEN PLT</v>
          </cell>
          <cell r="D153">
            <v>-102150</v>
          </cell>
        </row>
        <row r="154">
          <cell r="A154">
            <v>3550</v>
          </cell>
          <cell r="B154" t="str">
            <v xml:space="preserve">     CIAC-SEWER FORCE MAIN</v>
          </cell>
          <cell r="D154">
            <v>0</v>
          </cell>
        </row>
        <row r="155">
          <cell r="A155">
            <v>3555</v>
          </cell>
          <cell r="B155" t="str">
            <v xml:space="preserve">     CIAC-SEWER GRAVITY MAIN/M</v>
          </cell>
          <cell r="D155">
            <v>0</v>
          </cell>
        </row>
        <row r="156">
          <cell r="A156">
            <v>3715</v>
          </cell>
          <cell r="B156" t="str">
            <v xml:space="preserve">     CIAC-SWR RES CAP FEE</v>
          </cell>
          <cell r="D156">
            <v>-298365.75</v>
          </cell>
        </row>
        <row r="157">
          <cell r="A157">
            <v>3800</v>
          </cell>
          <cell r="B157" t="str">
            <v xml:space="preserve">     ACC AMORT ORGANIZATION</v>
          </cell>
          <cell r="D157">
            <v>-49456.42</v>
          </cell>
        </row>
        <row r="158">
          <cell r="A158">
            <v>3975</v>
          </cell>
          <cell r="B158" t="str">
            <v xml:space="preserve">     ACC AMORT OTHER TANG PLT</v>
          </cell>
          <cell r="D158">
            <v>73741.64</v>
          </cell>
        </row>
        <row r="159">
          <cell r="A159">
            <v>3980</v>
          </cell>
          <cell r="B159" t="str">
            <v xml:space="preserve">     ACC AMORT WATER-CIAC TAP</v>
          </cell>
          <cell r="D159">
            <v>3418.67</v>
          </cell>
        </row>
        <row r="160">
          <cell r="A160">
            <v>4005</v>
          </cell>
          <cell r="B160" t="str">
            <v xml:space="preserve">     ACC AMORT WTR PLT MTR FEE</v>
          </cell>
          <cell r="D160">
            <v>34.58</v>
          </cell>
        </row>
        <row r="161">
          <cell r="A161">
            <v>4050</v>
          </cell>
          <cell r="B161" t="str">
            <v xml:space="preserve">     ACC AMORTSTRUCT/IMPRV PUM</v>
          </cell>
          <cell r="D161">
            <v>0</v>
          </cell>
        </row>
        <row r="162">
          <cell r="A162">
            <v>4070</v>
          </cell>
          <cell r="B162" t="str">
            <v xml:space="preserve">     ACC AMORTSTRUCT/IMPRV GEN</v>
          </cell>
          <cell r="D162">
            <v>53413.52</v>
          </cell>
        </row>
        <row r="163">
          <cell r="A163">
            <v>4100</v>
          </cell>
          <cell r="B163" t="str">
            <v xml:space="preserve">     ACC AMORT SEWER FORCE MAI</v>
          </cell>
          <cell r="D163">
            <v>0</v>
          </cell>
        </row>
        <row r="164">
          <cell r="A164">
            <v>4105</v>
          </cell>
          <cell r="B164" t="str">
            <v xml:space="preserve">     ACC AMORT SEWER GRAVITY M</v>
          </cell>
          <cell r="D164">
            <v>0</v>
          </cell>
        </row>
        <row r="165">
          <cell r="A165">
            <v>4265</v>
          </cell>
          <cell r="B165" t="str">
            <v xml:space="preserve">     ACC AMORT SEWER-TAP</v>
          </cell>
          <cell r="D165">
            <v>840.84</v>
          </cell>
        </row>
        <row r="166">
          <cell r="A166">
            <v>4275</v>
          </cell>
          <cell r="B166" t="str">
            <v xml:space="preserve">     ACC AMORT SWR RES CAP FEE</v>
          </cell>
          <cell r="D166">
            <v>38733.449999999997</v>
          </cell>
        </row>
        <row r="167">
          <cell r="A167">
            <v>4371</v>
          </cell>
          <cell r="B167" t="str">
            <v xml:space="preserve">     DEF FED TAX - TAP FEE POS</v>
          </cell>
          <cell r="D167">
            <v>26076</v>
          </cell>
        </row>
        <row r="168">
          <cell r="A168">
            <v>4375</v>
          </cell>
          <cell r="B168" t="str">
            <v xml:space="preserve">     DEF FED TAX - RATE CASE</v>
          </cell>
          <cell r="D168">
            <v>-14488</v>
          </cell>
        </row>
        <row r="169">
          <cell r="A169">
            <v>4377</v>
          </cell>
          <cell r="B169" t="str">
            <v xml:space="preserve">     DEF FED TAX - DEF MAINT</v>
          </cell>
          <cell r="D169">
            <v>-4220.6499999999996</v>
          </cell>
        </row>
        <row r="170">
          <cell r="A170">
            <v>4383</v>
          </cell>
          <cell r="B170" t="str">
            <v xml:space="preserve">     DEF FED TAX - ORGN EXP</v>
          </cell>
          <cell r="D170">
            <v>-13441</v>
          </cell>
        </row>
        <row r="171">
          <cell r="A171">
            <v>4385</v>
          </cell>
          <cell r="B171" t="str">
            <v xml:space="preserve">     DEF FED TAX - BAD DEBT</v>
          </cell>
          <cell r="D171">
            <v>-202</v>
          </cell>
        </row>
        <row r="172">
          <cell r="A172">
            <v>4387</v>
          </cell>
          <cell r="B172" t="str">
            <v xml:space="preserve">     DEF FED TAX - DEPRECIATIO</v>
          </cell>
          <cell r="D172">
            <v>-901195.13</v>
          </cell>
        </row>
        <row r="173">
          <cell r="A173">
            <v>4389</v>
          </cell>
          <cell r="B173" t="str">
            <v xml:space="preserve">     DEF FED TAX - NOL</v>
          </cell>
          <cell r="D173">
            <v>64841</v>
          </cell>
        </row>
        <row r="174">
          <cell r="A174">
            <v>4421</v>
          </cell>
          <cell r="B174" t="str">
            <v xml:space="preserve">     DEF ST TAX - TAP FEE POST</v>
          </cell>
          <cell r="D174">
            <v>5684</v>
          </cell>
        </row>
        <row r="175">
          <cell r="A175">
            <v>4425</v>
          </cell>
          <cell r="B175" t="str">
            <v xml:space="preserve">     DEF ST TAX - RATE CASE</v>
          </cell>
          <cell r="D175">
            <v>-3179</v>
          </cell>
        </row>
        <row r="176">
          <cell r="A176">
            <v>4427</v>
          </cell>
          <cell r="B176" t="str">
            <v xml:space="preserve">     DEF ST TAX - DEF MAINT</v>
          </cell>
          <cell r="D176">
            <v>-920.05</v>
          </cell>
        </row>
        <row r="177">
          <cell r="A177">
            <v>4433</v>
          </cell>
          <cell r="B177" t="str">
            <v xml:space="preserve">     DEF ST TAX - ORGN EXP</v>
          </cell>
          <cell r="D177">
            <v>-8597</v>
          </cell>
        </row>
        <row r="178">
          <cell r="A178">
            <v>4435</v>
          </cell>
          <cell r="B178" t="str">
            <v xml:space="preserve">     DEF ST TAX - BAD DEBT</v>
          </cell>
          <cell r="D178">
            <v>-44</v>
          </cell>
        </row>
        <row r="179">
          <cell r="A179">
            <v>4437</v>
          </cell>
          <cell r="B179" t="str">
            <v xml:space="preserve">     DEF ST TAX - DEPRECIATION</v>
          </cell>
          <cell r="D179">
            <v>-86475.07</v>
          </cell>
        </row>
        <row r="180">
          <cell r="A180">
            <v>4439</v>
          </cell>
          <cell r="B180" t="str">
            <v xml:space="preserve">     DEF ST TAX - NOL</v>
          </cell>
          <cell r="D180">
            <v>14028</v>
          </cell>
        </row>
        <row r="181">
          <cell r="A181">
            <v>4515</v>
          </cell>
          <cell r="B181" t="str">
            <v xml:space="preserve">     A/P TRADE</v>
          </cell>
          <cell r="D181">
            <v>-279995.18</v>
          </cell>
        </row>
        <row r="182">
          <cell r="A182">
            <v>4525</v>
          </cell>
          <cell r="B182" t="str">
            <v xml:space="preserve">     A/P TRADE - ACCRUAL</v>
          </cell>
          <cell r="D182">
            <v>-7249.77</v>
          </cell>
        </row>
        <row r="183">
          <cell r="A183">
            <v>4527</v>
          </cell>
          <cell r="B183" t="str">
            <v xml:space="preserve">     A/P TRADE - RECD NOT VOUC</v>
          </cell>
          <cell r="D183">
            <v>-8927.64</v>
          </cell>
        </row>
        <row r="184">
          <cell r="A184">
            <v>4535</v>
          </cell>
          <cell r="B184" t="str">
            <v xml:space="preserve">     A/P-ASSOC COMPANIES</v>
          </cell>
          <cell r="D184">
            <v>1834205.59</v>
          </cell>
        </row>
        <row r="185">
          <cell r="A185">
            <v>4545</v>
          </cell>
          <cell r="B185" t="str">
            <v xml:space="preserve">     A/P MISCELLANEOUS</v>
          </cell>
          <cell r="D185">
            <v>-1420.17</v>
          </cell>
        </row>
        <row r="186">
          <cell r="A186">
            <v>4555</v>
          </cell>
          <cell r="B186" t="str">
            <v xml:space="preserve">     DEF CREDITS OTHER</v>
          </cell>
          <cell r="D186">
            <v>0</v>
          </cell>
        </row>
        <row r="187">
          <cell r="A187">
            <v>4565</v>
          </cell>
          <cell r="B187" t="str">
            <v xml:space="preserve">    ADVANCES FROM UTILITIES IN</v>
          </cell>
          <cell r="D187">
            <v>-18562.240000000002</v>
          </cell>
        </row>
        <row r="188">
          <cell r="A188">
            <v>4595</v>
          </cell>
          <cell r="B188" t="str">
            <v xml:space="preserve">    CUSTOMER DEPOSITS</v>
          </cell>
          <cell r="D188">
            <v>-9291.11</v>
          </cell>
        </row>
        <row r="189">
          <cell r="A189">
            <v>4612</v>
          </cell>
          <cell r="B189" t="str">
            <v xml:space="preserve">     ACCRUED TAXES GENERAL</v>
          </cell>
          <cell r="D189">
            <v>0</v>
          </cell>
        </row>
        <row r="190">
          <cell r="A190">
            <v>4614</v>
          </cell>
          <cell r="B190" t="str">
            <v xml:space="preserve">     ACCRUED GROSS RECEIPT TAX</v>
          </cell>
          <cell r="D190">
            <v>-9241.2800000000007</v>
          </cell>
        </row>
        <row r="191">
          <cell r="A191">
            <v>4618</v>
          </cell>
          <cell r="B191" t="str">
            <v xml:space="preserve">     ACCRUED UTIL OR COMM TA</v>
          </cell>
          <cell r="D191">
            <v>-256.98</v>
          </cell>
        </row>
        <row r="192">
          <cell r="A192">
            <v>4635</v>
          </cell>
          <cell r="B192" t="str">
            <v xml:space="preserve">     ACCRUED USE TAX</v>
          </cell>
          <cell r="D192">
            <v>-134.99</v>
          </cell>
        </row>
        <row r="193">
          <cell r="A193">
            <v>4659</v>
          </cell>
          <cell r="B193" t="str">
            <v xml:space="preserve">     ACCRUED FED INCOME TAX</v>
          </cell>
          <cell r="D193">
            <v>-5455</v>
          </cell>
        </row>
        <row r="194">
          <cell r="A194">
            <v>4661</v>
          </cell>
          <cell r="B194" t="str">
            <v xml:space="preserve">     ACCRUED ST INCOME TAX</v>
          </cell>
          <cell r="D194">
            <v>-74350.03</v>
          </cell>
        </row>
        <row r="195">
          <cell r="A195">
            <v>4685</v>
          </cell>
          <cell r="B195" t="str">
            <v xml:space="preserve">     ACCRUED CUST DEP INTEREST</v>
          </cell>
          <cell r="D195">
            <v>-5100.71</v>
          </cell>
        </row>
        <row r="196">
          <cell r="A196">
            <v>4760</v>
          </cell>
          <cell r="B196" t="str">
            <v xml:space="preserve">     COMMON STOCK</v>
          </cell>
          <cell r="D196">
            <v>-965000</v>
          </cell>
        </row>
        <row r="197">
          <cell r="A197">
            <v>4780</v>
          </cell>
          <cell r="B197" t="str">
            <v xml:space="preserve">    PAID IN CAPITAL</v>
          </cell>
          <cell r="D197">
            <v>-2167617</v>
          </cell>
        </row>
        <row r="198">
          <cell r="A198">
            <v>4785</v>
          </cell>
          <cell r="B198" t="str">
            <v xml:space="preserve">    MISC PAID IN CAPITAL</v>
          </cell>
          <cell r="D198">
            <v>-376077.7</v>
          </cell>
        </row>
        <row r="199">
          <cell r="A199">
            <v>4998</v>
          </cell>
          <cell r="B199" t="str">
            <v xml:space="preserve">    RETAINED EARN-PRIOR YEARS</v>
          </cell>
          <cell r="D199">
            <v>-2239081.4300000002</v>
          </cell>
        </row>
        <row r="200">
          <cell r="A200">
            <v>5025</v>
          </cell>
          <cell r="B200" t="str">
            <v xml:space="preserve">    WATER REVENUE-RESIDENTIAL</v>
          </cell>
          <cell r="D200">
            <v>-221684.14</v>
          </cell>
        </row>
        <row r="201">
          <cell r="A201">
            <v>5030</v>
          </cell>
          <cell r="B201" t="str">
            <v xml:space="preserve">    WATER REVENUE-ACCRUALS</v>
          </cell>
          <cell r="D201">
            <v>-773.35</v>
          </cell>
        </row>
        <row r="202">
          <cell r="A202">
            <v>5100</v>
          </cell>
          <cell r="B202" t="str">
            <v xml:space="preserve">    SEWER REVENUE-RESIDENTIAL</v>
          </cell>
          <cell r="D202">
            <v>-452489.24</v>
          </cell>
        </row>
        <row r="203">
          <cell r="A203">
            <v>5105</v>
          </cell>
          <cell r="B203" t="str">
            <v xml:space="preserve">    SEWER REVENUE-ACCRUALS</v>
          </cell>
          <cell r="D203">
            <v>-2204.65</v>
          </cell>
        </row>
        <row r="204">
          <cell r="A204">
            <v>5265</v>
          </cell>
          <cell r="B204" t="str">
            <v xml:space="preserve">   FORFEITED DISCOUNTS</v>
          </cell>
          <cell r="D204">
            <v>-2737.7200000000003</v>
          </cell>
        </row>
        <row r="205">
          <cell r="A205">
            <v>5285</v>
          </cell>
          <cell r="B205" t="str">
            <v xml:space="preserve">   OTHER W/S REVENUES</v>
          </cell>
          <cell r="D205">
            <v>-5121.5</v>
          </cell>
        </row>
        <row r="206">
          <cell r="A206">
            <v>5465</v>
          </cell>
          <cell r="B206" t="str">
            <v xml:space="preserve">    ELEC PWR - WTR SYSTEM SRC</v>
          </cell>
          <cell r="D206">
            <v>34179.96</v>
          </cell>
        </row>
        <row r="207">
          <cell r="A207">
            <v>5470</v>
          </cell>
          <cell r="B207" t="str">
            <v xml:space="preserve">    ELEC PWR - SWR SYSTEM COLL</v>
          </cell>
          <cell r="D207">
            <v>64632.32</v>
          </cell>
        </row>
        <row r="208">
          <cell r="A208">
            <v>5480</v>
          </cell>
          <cell r="B208" t="str">
            <v xml:space="preserve">    CHLORINE</v>
          </cell>
          <cell r="D208">
            <v>11505.54</v>
          </cell>
        </row>
        <row r="209">
          <cell r="A209">
            <v>5485</v>
          </cell>
          <cell r="B209" t="str">
            <v xml:space="preserve">    ODOR CONTROL CHEMICALS</v>
          </cell>
          <cell r="D209">
            <v>500</v>
          </cell>
        </row>
        <row r="210">
          <cell r="A210">
            <v>5490</v>
          </cell>
          <cell r="B210" t="str">
            <v xml:space="preserve">    OTHER TREATMENT CHEMICA</v>
          </cell>
          <cell r="D210">
            <v>25607.39</v>
          </cell>
        </row>
        <row r="211">
          <cell r="A211">
            <v>5495</v>
          </cell>
          <cell r="B211" t="str">
            <v xml:space="preserve">   METER READING</v>
          </cell>
          <cell r="D211">
            <v>8276.7999999999993</v>
          </cell>
        </row>
        <row r="212">
          <cell r="A212">
            <v>5510</v>
          </cell>
          <cell r="B212" t="str">
            <v xml:space="preserve">    UNCOLLECTIBLE ACCOUNTS</v>
          </cell>
          <cell r="D212">
            <v>6225.66</v>
          </cell>
        </row>
        <row r="213">
          <cell r="A213">
            <v>5515</v>
          </cell>
          <cell r="B213" t="str">
            <v xml:space="preserve">    UNCOLL ACCOUNTS ACCRUAL</v>
          </cell>
          <cell r="D213">
            <v>817.07</v>
          </cell>
        </row>
        <row r="214">
          <cell r="A214">
            <v>5545</v>
          </cell>
          <cell r="B214" t="str">
            <v xml:space="preserve">    CUSTOMER SERVICE PRINTI</v>
          </cell>
          <cell r="D214">
            <v>59.58</v>
          </cell>
        </row>
        <row r="215">
          <cell r="A215">
            <v>5800</v>
          </cell>
          <cell r="B215" t="str">
            <v xml:space="preserve">    LETTER OF CREDIT FEE</v>
          </cell>
          <cell r="D215">
            <v>0</v>
          </cell>
        </row>
        <row r="216">
          <cell r="A216">
            <v>5810</v>
          </cell>
          <cell r="B216" t="str">
            <v xml:space="preserve">    MEMBERSHIPS</v>
          </cell>
          <cell r="D216">
            <v>0</v>
          </cell>
        </row>
        <row r="217">
          <cell r="A217">
            <v>5820</v>
          </cell>
          <cell r="B217" t="str">
            <v xml:space="preserve">    TRAINING EXPENSE</v>
          </cell>
          <cell r="D217">
            <v>0</v>
          </cell>
        </row>
        <row r="218">
          <cell r="A218">
            <v>5825</v>
          </cell>
          <cell r="B218" t="str">
            <v xml:space="preserve">    OTHER MISC EXPENSE</v>
          </cell>
          <cell r="D218">
            <v>108.85</v>
          </cell>
        </row>
        <row r="219">
          <cell r="A219">
            <v>5860</v>
          </cell>
          <cell r="B219" t="str">
            <v xml:space="preserve">    CLEANING SUPPLIES</v>
          </cell>
          <cell r="D219">
            <v>80.95</v>
          </cell>
        </row>
        <row r="220">
          <cell r="A220">
            <v>5880</v>
          </cell>
          <cell r="B220" t="str">
            <v xml:space="preserve">    OFFICE SUPPLY STORES</v>
          </cell>
          <cell r="D220">
            <v>12.24</v>
          </cell>
        </row>
        <row r="221">
          <cell r="A221">
            <v>5885</v>
          </cell>
          <cell r="B221" t="str">
            <v xml:space="preserve">    PRINTING/BLUEPRINTS</v>
          </cell>
          <cell r="D221">
            <v>0</v>
          </cell>
        </row>
        <row r="222">
          <cell r="A222">
            <v>5895</v>
          </cell>
          <cell r="B222" t="str">
            <v xml:space="preserve">    SHIPPING CHARGES</v>
          </cell>
          <cell r="D222">
            <v>24.450000000000003</v>
          </cell>
        </row>
        <row r="223">
          <cell r="A223">
            <v>5900</v>
          </cell>
          <cell r="B223" t="str">
            <v xml:space="preserve">    OTHER OFFICE EXPENSES</v>
          </cell>
          <cell r="D223">
            <v>0</v>
          </cell>
        </row>
        <row r="224">
          <cell r="A224">
            <v>5935</v>
          </cell>
          <cell r="B224" t="str">
            <v xml:space="preserve">    OFFICE GAS</v>
          </cell>
          <cell r="D224">
            <v>0</v>
          </cell>
        </row>
        <row r="225">
          <cell r="A225">
            <v>5940</v>
          </cell>
          <cell r="B225" t="str">
            <v xml:space="preserve">    OFFICE WATER</v>
          </cell>
          <cell r="D225">
            <v>0</v>
          </cell>
        </row>
        <row r="226">
          <cell r="A226">
            <v>5950</v>
          </cell>
          <cell r="B226" t="str">
            <v xml:space="preserve">    OFFICE GARBAGE REMOVAL</v>
          </cell>
          <cell r="D226">
            <v>1775.03</v>
          </cell>
        </row>
        <row r="227">
          <cell r="A227">
            <v>5955</v>
          </cell>
          <cell r="B227" t="str">
            <v xml:space="preserve">    OFFICE LANDSCAPE / MOW / P</v>
          </cell>
          <cell r="D227">
            <v>6361.49</v>
          </cell>
        </row>
        <row r="228">
          <cell r="A228">
            <v>5985</v>
          </cell>
          <cell r="B228" t="str">
            <v xml:space="preserve">    TELEMETERING PHONE EXPENSE</v>
          </cell>
          <cell r="D228">
            <v>1308.25</v>
          </cell>
        </row>
        <row r="229">
          <cell r="A229">
            <v>6065</v>
          </cell>
          <cell r="B229" t="str">
            <v xml:space="preserve">    RATE CASE AMORT EXPENSE</v>
          </cell>
          <cell r="D229">
            <v>33430.879999999997</v>
          </cell>
        </row>
        <row r="230">
          <cell r="A230">
            <v>6070</v>
          </cell>
          <cell r="B230" t="str">
            <v xml:space="preserve">    MISC REG MATTERS COMM EXP</v>
          </cell>
          <cell r="D230">
            <v>66.08</v>
          </cell>
        </row>
        <row r="231">
          <cell r="A231">
            <v>6135</v>
          </cell>
          <cell r="B231" t="str">
            <v xml:space="preserve">    SALARIES-LEADERSHIP OPS</v>
          </cell>
          <cell r="D231">
            <v>126.88</v>
          </cell>
        </row>
        <row r="232">
          <cell r="A232">
            <v>6140</v>
          </cell>
          <cell r="B232" t="str">
            <v xml:space="preserve">    SALARIES-REGULATORY</v>
          </cell>
          <cell r="D232">
            <v>10007.870000000001</v>
          </cell>
        </row>
        <row r="233">
          <cell r="A233">
            <v>6150</v>
          </cell>
          <cell r="B233" t="str">
            <v xml:space="preserve">    SALARIES-OPERATIONS FIELD</v>
          </cell>
          <cell r="D233">
            <v>60224.990000000005</v>
          </cell>
        </row>
        <row r="234">
          <cell r="A234">
            <v>6155</v>
          </cell>
          <cell r="B234" t="str">
            <v xml:space="preserve">    SALARIES-OPERATIONS OFFICE</v>
          </cell>
          <cell r="D234">
            <v>1170.19</v>
          </cell>
        </row>
        <row r="235">
          <cell r="A235">
            <v>6165</v>
          </cell>
          <cell r="B235" t="str">
            <v xml:space="preserve">    CAPITALIZED TIME ADJUSTMEN</v>
          </cell>
          <cell r="D235">
            <v>-14618.529999999999</v>
          </cell>
        </row>
        <row r="236">
          <cell r="A236">
            <v>6185</v>
          </cell>
          <cell r="B236" t="str">
            <v xml:space="preserve">    TRAVEL LODGING</v>
          </cell>
          <cell r="D236">
            <v>0</v>
          </cell>
        </row>
        <row r="237">
          <cell r="A237">
            <v>6200</v>
          </cell>
          <cell r="B237" t="str">
            <v xml:space="preserve">    TRAVEL MEALS</v>
          </cell>
          <cell r="D237">
            <v>4.37</v>
          </cell>
        </row>
        <row r="238">
          <cell r="A238">
            <v>6255</v>
          </cell>
          <cell r="B238" t="str">
            <v xml:space="preserve">    TEST-WATER</v>
          </cell>
          <cell r="D238">
            <v>897</v>
          </cell>
        </row>
        <row r="239">
          <cell r="A239">
            <v>6260</v>
          </cell>
          <cell r="B239" t="str">
            <v xml:space="preserve">    TEST-EQUIP/CHEMICAL</v>
          </cell>
          <cell r="D239">
            <v>507.76</v>
          </cell>
        </row>
        <row r="240">
          <cell r="A240">
            <v>6270</v>
          </cell>
          <cell r="B240" t="str">
            <v xml:space="preserve">    TEST-SEWER</v>
          </cell>
          <cell r="D240">
            <v>6169.86</v>
          </cell>
        </row>
        <row r="241">
          <cell r="A241">
            <v>6285</v>
          </cell>
          <cell r="B241" t="str">
            <v xml:space="preserve">    WATER-MAINT SUPPLIES</v>
          </cell>
          <cell r="D241">
            <v>526.1</v>
          </cell>
        </row>
        <row r="242">
          <cell r="A242">
            <v>6290</v>
          </cell>
          <cell r="B242" t="str">
            <v xml:space="preserve">    WATER-MAINT REPAIRS</v>
          </cell>
          <cell r="D242">
            <v>1978.37</v>
          </cell>
        </row>
        <row r="243">
          <cell r="A243">
            <v>6295</v>
          </cell>
          <cell r="B243" t="str">
            <v xml:space="preserve">    WATER-MAIN BREAKS</v>
          </cell>
          <cell r="D243">
            <v>100</v>
          </cell>
        </row>
        <row r="244">
          <cell r="A244">
            <v>6305</v>
          </cell>
          <cell r="B244" t="str">
            <v xml:space="preserve">    WATER-PERMITS</v>
          </cell>
          <cell r="D244">
            <v>870</v>
          </cell>
        </row>
        <row r="245">
          <cell r="A245">
            <v>6310</v>
          </cell>
          <cell r="B245" t="str">
            <v xml:space="preserve">    WATER-OTHER MAINT EXP</v>
          </cell>
          <cell r="D245">
            <v>1966.88</v>
          </cell>
        </row>
        <row r="246">
          <cell r="A246">
            <v>6320</v>
          </cell>
          <cell r="B246" t="str">
            <v xml:space="preserve">    SEWER-MAINT SUPPLIES</v>
          </cell>
          <cell r="D246">
            <v>856.61</v>
          </cell>
        </row>
        <row r="247">
          <cell r="A247">
            <v>6325</v>
          </cell>
          <cell r="B247" t="str">
            <v xml:space="preserve">    SEWER-MAINT REPAIRS</v>
          </cell>
          <cell r="D247">
            <v>7138.86</v>
          </cell>
        </row>
        <row r="248">
          <cell r="A248">
            <v>6335</v>
          </cell>
          <cell r="B248" t="str">
            <v xml:space="preserve">    SEWER-ELEC EQUIPT REPAIR</v>
          </cell>
          <cell r="D248">
            <v>144.19999999999999</v>
          </cell>
        </row>
        <row r="249">
          <cell r="A249">
            <v>6340</v>
          </cell>
          <cell r="B249" t="str">
            <v xml:space="preserve">    SEWER-PERMITS</v>
          </cell>
          <cell r="D249">
            <v>1670</v>
          </cell>
        </row>
        <row r="250">
          <cell r="A250">
            <v>6345</v>
          </cell>
          <cell r="B250" t="str">
            <v xml:space="preserve">    SEWER-OTHER MAINT EXP</v>
          </cell>
          <cell r="D250">
            <v>13164.53</v>
          </cell>
        </row>
        <row r="251">
          <cell r="A251">
            <v>6355</v>
          </cell>
          <cell r="B251" t="str">
            <v xml:space="preserve">    DEFERRED MAINT EXPENSE</v>
          </cell>
          <cell r="D251">
            <v>2002.8899999999999</v>
          </cell>
        </row>
        <row r="252">
          <cell r="A252">
            <v>6385</v>
          </cell>
          <cell r="B252" t="str">
            <v xml:space="preserve">    UNIFORMS</v>
          </cell>
          <cell r="D252">
            <v>0</v>
          </cell>
        </row>
        <row r="253">
          <cell r="A253">
            <v>6390</v>
          </cell>
          <cell r="B253" t="str">
            <v xml:space="preserve">    WEATHER/HURRICANE/FUEL </v>
          </cell>
          <cell r="D253">
            <v>1335.81</v>
          </cell>
        </row>
        <row r="254">
          <cell r="A254">
            <v>6400</v>
          </cell>
          <cell r="B254" t="str">
            <v xml:space="preserve">   SEWER RODDING</v>
          </cell>
          <cell r="D254">
            <v>9183.32</v>
          </cell>
        </row>
        <row r="255">
          <cell r="A255">
            <v>6410</v>
          </cell>
          <cell r="B255" t="str">
            <v xml:space="preserve">   SLUDGE HAULING</v>
          </cell>
          <cell r="D255">
            <v>34694.81</v>
          </cell>
        </row>
        <row r="256">
          <cell r="A256">
            <v>6445</v>
          </cell>
          <cell r="B256" t="str">
            <v xml:space="preserve">    DEPREC-ORGANIZATION</v>
          </cell>
          <cell r="D256">
            <v>0.02</v>
          </cell>
        </row>
        <row r="257">
          <cell r="A257">
            <v>6450</v>
          </cell>
          <cell r="B257" t="str">
            <v xml:space="preserve">    DEPREC-FRANCHISES</v>
          </cell>
          <cell r="D257">
            <v>-0.01</v>
          </cell>
        </row>
        <row r="258">
          <cell r="A258">
            <v>6455</v>
          </cell>
          <cell r="B258" t="str">
            <v xml:space="preserve">    DEPREC-STRUCT &amp; IMPRV SRC</v>
          </cell>
          <cell r="D258">
            <v>997.5</v>
          </cell>
        </row>
        <row r="259">
          <cell r="A259">
            <v>6460</v>
          </cell>
          <cell r="B259" t="str">
            <v xml:space="preserve">    DEPREC-STRUCT &amp; IMPRV WTP</v>
          </cell>
          <cell r="D259">
            <v>190.78</v>
          </cell>
        </row>
        <row r="260">
          <cell r="A260">
            <v>6465</v>
          </cell>
          <cell r="B260" t="str">
            <v xml:space="preserve">    DEPREC-STRUCT &amp; IMPRV DIST</v>
          </cell>
          <cell r="D260">
            <v>-4.0199999999999996</v>
          </cell>
        </row>
        <row r="261">
          <cell r="A261">
            <v>6470</v>
          </cell>
          <cell r="B261" t="str">
            <v xml:space="preserve">    DEPREC-STRUCT &amp; IMPRV GEN</v>
          </cell>
          <cell r="D261">
            <v>8.16</v>
          </cell>
        </row>
        <row r="262">
          <cell r="A262">
            <v>6485</v>
          </cell>
          <cell r="B262" t="str">
            <v xml:space="preserve">    DEPREC-WELLS &amp; SPRINGS</v>
          </cell>
          <cell r="D262">
            <v>2456.71</v>
          </cell>
        </row>
        <row r="263">
          <cell r="A263">
            <v>6495</v>
          </cell>
          <cell r="B263" t="str">
            <v xml:space="preserve">    DEPREC-SUPPLY MAINS</v>
          </cell>
          <cell r="D263">
            <v>0.44</v>
          </cell>
        </row>
        <row r="264">
          <cell r="A264">
            <v>6505</v>
          </cell>
          <cell r="B264" t="str">
            <v xml:space="preserve">    DEPREC-ELEC PUMP EQP SRC P</v>
          </cell>
          <cell r="D264">
            <v>1064.29</v>
          </cell>
        </row>
        <row r="265">
          <cell r="A265">
            <v>6510</v>
          </cell>
          <cell r="B265" t="str">
            <v xml:space="preserve">    DEPREC-ELEC PUMP EQP WTP</v>
          </cell>
          <cell r="D265">
            <v>8628.74</v>
          </cell>
        </row>
        <row r="266">
          <cell r="A266">
            <v>6515</v>
          </cell>
          <cell r="B266" t="str">
            <v xml:space="preserve">    DEPREC-ELEC PUMP EQP TRANS</v>
          </cell>
          <cell r="D266">
            <v>124.72</v>
          </cell>
        </row>
        <row r="267">
          <cell r="A267">
            <v>6520</v>
          </cell>
          <cell r="B267" t="str">
            <v xml:space="preserve">    DEPREC-WATER TREATMENT EQP</v>
          </cell>
          <cell r="D267">
            <v>257.82</v>
          </cell>
        </row>
        <row r="268">
          <cell r="A268">
            <v>6525</v>
          </cell>
          <cell r="B268" t="str">
            <v xml:space="preserve">    DEPREC-DIST RESV &amp; STANDPI</v>
          </cell>
          <cell r="D268">
            <v>739.02</v>
          </cell>
        </row>
        <row r="269">
          <cell r="A269">
            <v>6530</v>
          </cell>
          <cell r="B269" t="str">
            <v xml:space="preserve">    DEPREC-TRANS &amp; DISTR MAINS</v>
          </cell>
          <cell r="D269">
            <v>-68.400000000000006</v>
          </cell>
        </row>
        <row r="270">
          <cell r="A270">
            <v>6535</v>
          </cell>
          <cell r="B270" t="str">
            <v xml:space="preserve">    DEPREC-SERVICE LINES</v>
          </cell>
          <cell r="D270">
            <v>811.56</v>
          </cell>
        </row>
        <row r="271">
          <cell r="A271">
            <v>6540</v>
          </cell>
          <cell r="B271" t="str">
            <v xml:space="preserve">    DEPREC-METERS</v>
          </cell>
          <cell r="D271">
            <v>148.44</v>
          </cell>
        </row>
        <row r="272">
          <cell r="A272">
            <v>6545</v>
          </cell>
          <cell r="B272" t="str">
            <v xml:space="preserve">    DEPREC-METER INSTALLS</v>
          </cell>
          <cell r="D272">
            <v>2025.99</v>
          </cell>
        </row>
        <row r="273">
          <cell r="A273">
            <v>6550</v>
          </cell>
          <cell r="B273" t="str">
            <v xml:space="preserve">    DEPREC-HYDRANTS</v>
          </cell>
          <cell r="D273">
            <v>48.33</v>
          </cell>
        </row>
        <row r="274">
          <cell r="A274">
            <v>6555</v>
          </cell>
          <cell r="B274" t="str">
            <v xml:space="preserve">    DEPREC-BACKFLOW PREVENT DE</v>
          </cell>
          <cell r="D274">
            <v>3.27</v>
          </cell>
        </row>
        <row r="275">
          <cell r="A275">
            <v>6575</v>
          </cell>
          <cell r="B275" t="str">
            <v xml:space="preserve">    DEPREC-OTH PLT&amp;MISC EQP DI</v>
          </cell>
          <cell r="D275">
            <v>-20.74</v>
          </cell>
        </row>
        <row r="276">
          <cell r="A276">
            <v>6580</v>
          </cell>
          <cell r="B276" t="str">
            <v xml:space="preserve">    DEPREC-OFFICE STRUCTURE</v>
          </cell>
          <cell r="D276">
            <v>174.48</v>
          </cell>
        </row>
        <row r="277">
          <cell r="A277">
            <v>6585</v>
          </cell>
          <cell r="B277" t="str">
            <v xml:space="preserve">    DEPREC-OFFICE FURN/EQPT</v>
          </cell>
          <cell r="D277">
            <v>80.22</v>
          </cell>
        </row>
        <row r="278">
          <cell r="A278">
            <v>6595</v>
          </cell>
          <cell r="B278" t="str">
            <v xml:space="preserve">    DEPREC-TOOL SHOP &amp; MISC EQ</v>
          </cell>
          <cell r="D278">
            <v>283.08999999999997</v>
          </cell>
        </row>
        <row r="279">
          <cell r="A279">
            <v>6600</v>
          </cell>
          <cell r="B279" t="str">
            <v xml:space="preserve">    DEPREC-LABORATORY EQUIP</v>
          </cell>
          <cell r="D279">
            <v>-0.1</v>
          </cell>
        </row>
        <row r="280">
          <cell r="A280">
            <v>6605</v>
          </cell>
          <cell r="B280" t="str">
            <v xml:space="preserve">    DEPREC-POWER OPERATED E</v>
          </cell>
          <cell r="D280">
            <v>0.24</v>
          </cell>
        </row>
        <row r="281">
          <cell r="A281">
            <v>6610</v>
          </cell>
          <cell r="B281" t="str">
            <v xml:space="preserve">    DEPREC-COMMUNICATION EQPT</v>
          </cell>
          <cell r="D281">
            <v>914.25</v>
          </cell>
        </row>
        <row r="282">
          <cell r="A282">
            <v>6615</v>
          </cell>
          <cell r="B282" t="str">
            <v xml:space="preserve">    DEPREC-MISC EQUIPMENT</v>
          </cell>
          <cell r="D282">
            <v>1.84</v>
          </cell>
        </row>
        <row r="283">
          <cell r="A283">
            <v>6620</v>
          </cell>
          <cell r="B283" t="str">
            <v xml:space="preserve">    DEPREC-OTHER TANG PLT WATE</v>
          </cell>
          <cell r="D283">
            <v>-6.16</v>
          </cell>
        </row>
        <row r="284">
          <cell r="A284">
            <v>6640</v>
          </cell>
          <cell r="B284" t="str">
            <v xml:space="preserve">    DEPREC-ORGANIZATION</v>
          </cell>
          <cell r="D284">
            <v>-0.01</v>
          </cell>
        </row>
        <row r="285">
          <cell r="A285">
            <v>6645</v>
          </cell>
          <cell r="B285" t="str">
            <v xml:space="preserve">    DEPREC-FRANCHISES INTANG PLT</v>
          </cell>
          <cell r="D285">
            <v>32.29</v>
          </cell>
        </row>
        <row r="286">
          <cell r="A286">
            <v>6655</v>
          </cell>
          <cell r="B286" t="str">
            <v xml:space="preserve">    DEPREC-STRUCT/IMPRV COLL P</v>
          </cell>
          <cell r="D286">
            <v>-8.7200000000000006</v>
          </cell>
        </row>
        <row r="287">
          <cell r="A287">
            <v>6660</v>
          </cell>
          <cell r="B287" t="str">
            <v xml:space="preserve">    DEPREC-STRUCT/IMPRV PUMP</v>
          </cell>
          <cell r="D287">
            <v>410.88</v>
          </cell>
        </row>
        <row r="288">
          <cell r="A288">
            <v>6665</v>
          </cell>
          <cell r="B288" t="str">
            <v xml:space="preserve">    DEPREC-STRUCT/IMPRV TREAT</v>
          </cell>
          <cell r="D288">
            <v>157.05000000000001</v>
          </cell>
        </row>
        <row r="289">
          <cell r="A289">
            <v>6670</v>
          </cell>
          <cell r="B289" t="str">
            <v xml:space="preserve">    DEPREC-STRUCT/IMPRV RCLM W</v>
          </cell>
          <cell r="D289">
            <v>0.06</v>
          </cell>
        </row>
        <row r="290">
          <cell r="A290">
            <v>6675</v>
          </cell>
          <cell r="B290" t="str">
            <v xml:space="preserve">    DEPREC-STRUCT/IMPRV RCLM D</v>
          </cell>
          <cell r="D290">
            <v>49.55</v>
          </cell>
        </row>
        <row r="291">
          <cell r="A291">
            <v>6680</v>
          </cell>
          <cell r="B291" t="str">
            <v xml:space="preserve">    DEPREC-STRUCT/IMPRV GEN PL</v>
          </cell>
          <cell r="D291">
            <v>211.47</v>
          </cell>
        </row>
        <row r="292">
          <cell r="A292">
            <v>6695</v>
          </cell>
          <cell r="B292" t="str">
            <v xml:space="preserve">    DEPREC-POWER GEN EQUIP TRE</v>
          </cell>
          <cell r="D292">
            <v>-15.33</v>
          </cell>
        </row>
        <row r="293">
          <cell r="A293">
            <v>6710</v>
          </cell>
          <cell r="B293" t="str">
            <v xml:space="preserve">    DEPREC-SEWER FORCE MAIN</v>
          </cell>
          <cell r="D293">
            <v>-52.88</v>
          </cell>
        </row>
        <row r="294">
          <cell r="A294">
            <v>6715</v>
          </cell>
          <cell r="B294" t="str">
            <v xml:space="preserve">    DEPREC-SEWER GRAVITY MAIN</v>
          </cell>
          <cell r="D294">
            <v>-29.47</v>
          </cell>
        </row>
        <row r="295">
          <cell r="A295">
            <v>6717</v>
          </cell>
          <cell r="B295" t="str">
            <v xml:space="preserve">    DEPREC-MANHOLES</v>
          </cell>
          <cell r="D295">
            <v>-27</v>
          </cell>
        </row>
        <row r="296">
          <cell r="A296">
            <v>6720</v>
          </cell>
          <cell r="B296" t="str">
            <v xml:space="preserve">    DEPREC-SPECIAL COLL STRUCT</v>
          </cell>
          <cell r="D296">
            <v>7.14</v>
          </cell>
        </row>
        <row r="297">
          <cell r="A297">
            <v>6725</v>
          </cell>
          <cell r="B297" t="str">
            <v xml:space="preserve">    DEPREC-SERVICES TO CUSTOME</v>
          </cell>
          <cell r="D297">
            <v>250.1</v>
          </cell>
        </row>
        <row r="298">
          <cell r="A298">
            <v>6730</v>
          </cell>
          <cell r="B298" t="str">
            <v xml:space="preserve">    DEPREC-FLOW MEASURE DEVICE</v>
          </cell>
          <cell r="D298">
            <v>349.46</v>
          </cell>
        </row>
        <row r="299">
          <cell r="A299">
            <v>6735</v>
          </cell>
          <cell r="B299" t="str">
            <v xml:space="preserve">    DEPREC-FLOW MEASURE INSTAL</v>
          </cell>
          <cell r="D299">
            <v>-254.9</v>
          </cell>
        </row>
        <row r="300">
          <cell r="A300">
            <v>6745</v>
          </cell>
          <cell r="B300" t="str">
            <v xml:space="preserve">    DEPREC-PUMP EQP PUMP PLT</v>
          </cell>
          <cell r="D300">
            <v>1303.93</v>
          </cell>
        </row>
        <row r="301">
          <cell r="A301">
            <v>6750</v>
          </cell>
          <cell r="B301" t="str">
            <v xml:space="preserve">    DEPREC-PUMP EQP RCLM WTP</v>
          </cell>
          <cell r="D301">
            <v>-7.14</v>
          </cell>
        </row>
        <row r="302">
          <cell r="A302">
            <v>6765</v>
          </cell>
          <cell r="B302" t="str">
            <v xml:space="preserve">    DEPREC-TREAT/DISP EQ TRT P</v>
          </cell>
          <cell r="D302">
            <v>1576.22</v>
          </cell>
        </row>
        <row r="303">
          <cell r="A303">
            <v>6775</v>
          </cell>
          <cell r="B303" t="str">
            <v xml:space="preserve">    DEPREC-PLANT SEWERS TRTMT</v>
          </cell>
          <cell r="D303">
            <v>8775.7199999999993</v>
          </cell>
        </row>
        <row r="304">
          <cell r="A304">
            <v>6795</v>
          </cell>
          <cell r="B304" t="str">
            <v xml:space="preserve">    DEPREC-OTHER PLT COLLEC</v>
          </cell>
          <cell r="D304">
            <v>-387.11</v>
          </cell>
        </row>
        <row r="305">
          <cell r="A305">
            <v>6800</v>
          </cell>
          <cell r="B305" t="str">
            <v xml:space="preserve">    DEPREC-OTHER PLT PUMP</v>
          </cell>
          <cell r="D305">
            <v>-17.36</v>
          </cell>
        </row>
        <row r="306">
          <cell r="A306">
            <v>6830</v>
          </cell>
          <cell r="B306" t="str">
            <v xml:space="preserve">    DEPREC-STORES EQUIPMENT</v>
          </cell>
          <cell r="D306">
            <v>34.020000000000003</v>
          </cell>
        </row>
        <row r="307">
          <cell r="A307">
            <v>6835</v>
          </cell>
          <cell r="B307" t="str">
            <v xml:space="preserve">    DEPREC-TOOL SHOP &amp; MISC EQ</v>
          </cell>
          <cell r="D307">
            <v>-1.97</v>
          </cell>
        </row>
        <row r="308">
          <cell r="A308">
            <v>6840</v>
          </cell>
          <cell r="B308" t="str">
            <v xml:space="preserve">    DEPREC-LABORATORY EQPT</v>
          </cell>
          <cell r="D308">
            <v>0</v>
          </cell>
        </row>
        <row r="309">
          <cell r="A309">
            <v>6845</v>
          </cell>
          <cell r="B309" t="str">
            <v xml:space="preserve">    DEPREC-POWER OPERATED EQUI</v>
          </cell>
          <cell r="D309">
            <v>41.16</v>
          </cell>
        </row>
        <row r="310">
          <cell r="A310">
            <v>6850</v>
          </cell>
          <cell r="B310" t="str">
            <v xml:space="preserve">    DEPREC-COMMUNICATION EQPT</v>
          </cell>
          <cell r="D310">
            <v>-24.91</v>
          </cell>
        </row>
        <row r="311">
          <cell r="A311">
            <v>6855</v>
          </cell>
          <cell r="B311" t="str">
            <v xml:space="preserve">    DEPREC-MISC EQUIP SEWER</v>
          </cell>
          <cell r="D311">
            <v>228.92</v>
          </cell>
        </row>
        <row r="312">
          <cell r="A312">
            <v>6885</v>
          </cell>
          <cell r="B312" t="str">
            <v xml:space="preserve">    DEPREC-REUSE DIST RESERVOI</v>
          </cell>
          <cell r="D312">
            <v>88.26</v>
          </cell>
        </row>
        <row r="313">
          <cell r="A313">
            <v>6890</v>
          </cell>
          <cell r="B313" t="str">
            <v xml:space="preserve">    DEPREC-REUSE TRANSM / DIST</v>
          </cell>
          <cell r="D313">
            <v>-82.6</v>
          </cell>
        </row>
        <row r="314">
          <cell r="A314">
            <v>6960</v>
          </cell>
          <cell r="B314" t="str">
            <v xml:space="preserve">    AMORT OF UTIL PAA-WATER</v>
          </cell>
          <cell r="D314">
            <v>-1519.03</v>
          </cell>
        </row>
        <row r="315">
          <cell r="A315">
            <v>6985</v>
          </cell>
          <cell r="B315" t="str">
            <v xml:space="preserve">    AMORT-ORGANIZATION</v>
          </cell>
          <cell r="D315">
            <v>8727.7099999999991</v>
          </cell>
        </row>
        <row r="316">
          <cell r="A316">
            <v>7160</v>
          </cell>
          <cell r="B316" t="str">
            <v xml:space="preserve">    AMORT-OTHER TANGIBLE PLT W</v>
          </cell>
          <cell r="D316">
            <v>-6055.2</v>
          </cell>
        </row>
        <row r="317">
          <cell r="A317">
            <v>7165</v>
          </cell>
          <cell r="B317" t="str">
            <v xml:space="preserve">    AMORT-WATER-TAP</v>
          </cell>
          <cell r="D317">
            <v>-482.76</v>
          </cell>
        </row>
        <row r="318">
          <cell r="A318">
            <v>7185</v>
          </cell>
          <cell r="B318" t="str">
            <v xml:space="preserve">    AMORT-WTR PLT MTR FEE</v>
          </cell>
          <cell r="D318">
            <v>-16.32</v>
          </cell>
        </row>
        <row r="319">
          <cell r="A319">
            <v>7225</v>
          </cell>
          <cell r="B319" t="str">
            <v xml:space="preserve">    AMORT-STRUCT/IMPRV PUMP PL</v>
          </cell>
          <cell r="D319">
            <v>0</v>
          </cell>
        </row>
        <row r="320">
          <cell r="A320">
            <v>7245</v>
          </cell>
          <cell r="B320" t="str">
            <v xml:space="preserve">    AMORT-STRUCT/IMPRV GEN PLT</v>
          </cell>
          <cell r="D320">
            <v>-1357.07</v>
          </cell>
        </row>
        <row r="321">
          <cell r="A321">
            <v>7275</v>
          </cell>
          <cell r="B321" t="str">
            <v xml:space="preserve">    AMORT-SEWER FORCE MAIN</v>
          </cell>
          <cell r="D321">
            <v>0</v>
          </cell>
        </row>
        <row r="322">
          <cell r="A322">
            <v>7280</v>
          </cell>
          <cell r="B322" t="str">
            <v xml:space="preserve">    AMORT-SEWER GRAVITY MAIN</v>
          </cell>
          <cell r="D322">
            <v>0</v>
          </cell>
        </row>
        <row r="323">
          <cell r="A323">
            <v>7440</v>
          </cell>
          <cell r="B323" t="str">
            <v xml:space="preserve">    AMORT-SWR RES CAP FEE</v>
          </cell>
          <cell r="D323">
            <v>-7412.76</v>
          </cell>
        </row>
        <row r="324">
          <cell r="A324">
            <v>7535</v>
          </cell>
          <cell r="B324" t="str">
            <v xml:space="preserve">    FRANCHISE TAX</v>
          </cell>
          <cell r="D324">
            <v>25</v>
          </cell>
        </row>
        <row r="325">
          <cell r="A325">
            <v>7540</v>
          </cell>
          <cell r="B325" t="str">
            <v xml:space="preserve">    GROSS RECEIPTS TAX</v>
          </cell>
          <cell r="D325">
            <v>36640</v>
          </cell>
        </row>
        <row r="326">
          <cell r="A326">
            <v>7550</v>
          </cell>
          <cell r="B326" t="str">
            <v xml:space="preserve">    PROPERTY/OTHER GENERAL TAX</v>
          </cell>
          <cell r="D326">
            <v>0</v>
          </cell>
        </row>
        <row r="327">
          <cell r="A327">
            <v>7555</v>
          </cell>
          <cell r="B327" t="str">
            <v xml:space="preserve">    REAL ESTATE TAX</v>
          </cell>
          <cell r="D327">
            <v>11516.82</v>
          </cell>
        </row>
        <row r="328">
          <cell r="A328">
            <v>7570</v>
          </cell>
          <cell r="B328" t="str">
            <v xml:space="preserve">    UTILITY/COMMISSION TAX</v>
          </cell>
          <cell r="D328">
            <v>831</v>
          </cell>
        </row>
        <row r="329">
          <cell r="A329">
            <v>7595</v>
          </cell>
          <cell r="B329" t="str">
            <v xml:space="preserve">   DEF INCOME TAX-FEDERAL</v>
          </cell>
          <cell r="D329">
            <v>9915.57</v>
          </cell>
        </row>
        <row r="330">
          <cell r="A330">
            <v>7600</v>
          </cell>
          <cell r="B330" t="str">
            <v xml:space="preserve">   DEF INCOME TAXES-STATE</v>
          </cell>
          <cell r="D330">
            <v>-31042.21</v>
          </cell>
        </row>
        <row r="331">
          <cell r="A331">
            <v>7605</v>
          </cell>
          <cell r="B331" t="str">
            <v xml:space="preserve">   INCOME TAXES-FEDERAL</v>
          </cell>
          <cell r="D331">
            <v>0</v>
          </cell>
        </row>
        <row r="332">
          <cell r="A332">
            <v>7610</v>
          </cell>
          <cell r="B332" t="str">
            <v xml:space="preserve">   INCOME TAXES-STATE</v>
          </cell>
          <cell r="D332">
            <v>0</v>
          </cell>
        </row>
        <row r="333">
          <cell r="A333">
            <v>7680</v>
          </cell>
          <cell r="B333" t="str">
            <v xml:space="preserve">    RENTAL INCOME</v>
          </cell>
          <cell r="D333">
            <v>-27822.58</v>
          </cell>
        </row>
        <row r="334">
          <cell r="A334">
            <v>7691</v>
          </cell>
          <cell r="B334" t="str">
            <v xml:space="preserve">    NET BOOK VALUE-DISPOSAL</v>
          </cell>
          <cell r="D334">
            <v>0</v>
          </cell>
        </row>
        <row r="335">
          <cell r="A335">
            <v>7735</v>
          </cell>
          <cell r="B335" t="str">
            <v xml:space="preserve">    S/T INT EXP CUSTOMERS DEP</v>
          </cell>
          <cell r="D335">
            <v>807.1</v>
          </cell>
        </row>
        <row r="336">
          <cell r="A336">
            <v>7735</v>
          </cell>
          <cell r="B336" t="str">
            <v xml:space="preserve">    S/T INT EXP OTHER</v>
          </cell>
          <cell r="D336">
            <v>3851.1</v>
          </cell>
        </row>
        <row r="337">
          <cell r="A337">
            <v>7750</v>
          </cell>
          <cell r="B337" t="str">
            <v>INTEREST DURING CONSTRUC</v>
          </cell>
          <cell r="D337">
            <v>-1825.99</v>
          </cell>
        </row>
        <row r="338">
          <cell r="D338">
            <v>0</v>
          </cell>
        </row>
      </sheetData>
      <sheetData sheetId="3">
        <row r="584">
          <cell r="B584" t="str">
            <v>CUSTOMERS</v>
          </cell>
          <cell r="C584">
            <v>961.5</v>
          </cell>
          <cell r="D584">
            <v>1497.19</v>
          </cell>
          <cell r="E584">
            <v>2458.69</v>
          </cell>
          <cell r="F584">
            <v>0.39106190695044923</v>
          </cell>
          <cell r="G584">
            <v>0.60893809304955082</v>
          </cell>
          <cell r="H584">
            <v>1</v>
          </cell>
        </row>
        <row r="585">
          <cell r="B585" t="str">
            <v>REVENUES</v>
          </cell>
          <cell r="C585">
            <v>-222457.49000000002</v>
          </cell>
          <cell r="D585">
            <v>-454693.89</v>
          </cell>
          <cell r="E585">
            <v>-677151.38</v>
          </cell>
          <cell r="F585">
            <v>0.32851958449822549</v>
          </cell>
          <cell r="G585">
            <v>0.67148041550177451</v>
          </cell>
          <cell r="H585">
            <v>1</v>
          </cell>
        </row>
        <row r="586">
          <cell r="B586" t="str">
            <v>PLANT IN SERVICE</v>
          </cell>
          <cell r="C586">
            <v>2129119.3400000008</v>
          </cell>
          <cell r="D586">
            <v>2399592.7799999998</v>
          </cell>
          <cell r="E586">
            <v>4528712.120000001</v>
          </cell>
          <cell r="F586">
            <v>0.47013792963285117</v>
          </cell>
          <cell r="G586">
            <v>0.52986207036714872</v>
          </cell>
          <cell r="H586">
            <v>0.99999999999999989</v>
          </cell>
        </row>
        <row r="587">
          <cell r="B587" t="str">
            <v>NET PLANT</v>
          </cell>
          <cell r="C587">
            <v>1466041.8900000006</v>
          </cell>
          <cell r="D587">
            <v>1939609.4999999998</v>
          </cell>
          <cell r="E587">
            <v>3405651.3900000006</v>
          </cell>
          <cell r="F587">
            <v>0.43047326990212004</v>
          </cell>
          <cell r="G587">
            <v>0.56952673009787991</v>
          </cell>
          <cell r="H587">
            <v>1</v>
          </cell>
        </row>
        <row r="588">
          <cell r="B588" t="str">
            <v>DEFERRED MAINTENANCE</v>
          </cell>
          <cell r="C588">
            <v>23124.878827749726</v>
          </cell>
          <cell r="D588">
            <v>36008.671172250281</v>
          </cell>
          <cell r="E588">
            <v>59133.55</v>
          </cell>
          <cell r="F588">
            <v>0.39106190695044901</v>
          </cell>
          <cell r="G588">
            <v>0.60893809304955104</v>
          </cell>
          <cell r="H588">
            <v>1</v>
          </cell>
        </row>
        <row r="589">
          <cell r="B589" t="str">
            <v>CIAC</v>
          </cell>
          <cell r="C589">
            <v>400211.64</v>
          </cell>
          <cell r="D589">
            <v>-356984.35999999993</v>
          </cell>
          <cell r="E589">
            <v>43227.280000000086</v>
          </cell>
          <cell r="F589">
            <v>9.2583118808307905</v>
          </cell>
          <cell r="G589">
            <v>-8.2583118808307905</v>
          </cell>
          <cell r="H589">
            <v>1</v>
          </cell>
        </row>
        <row r="590">
          <cell r="B590" t="str">
            <v>CAP STRUCTURE</v>
          </cell>
          <cell r="C590">
            <v>784145.49742178875</v>
          </cell>
          <cell r="D590">
            <v>1660253.0425782127</v>
          </cell>
          <cell r="E590">
            <v>2444398.5400000014</v>
          </cell>
          <cell r="F590">
            <v>0.32079281859732589</v>
          </cell>
          <cell r="G590">
            <v>0.67920718140267411</v>
          </cell>
          <cell r="H590">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sheetName val="Trend Part-time"/>
      <sheetName val="Totals"/>
      <sheetName val="Approved"/>
      <sheetName val="Activity"/>
      <sheetName val="Open Positions"/>
      <sheetName val="Atlantic"/>
      <sheetName val="Midwest"/>
      <sheetName val="Southeast"/>
      <sheetName val="South"/>
      <sheetName val="West"/>
      <sheetName val="Corporate"/>
      <sheetName val="Paychex Report (Active)"/>
      <sheetName val="Headcount Audit"/>
      <sheetName val="Paychex Audit"/>
    </sheetNames>
    <sheetDataSet>
      <sheetData sheetId="0"/>
      <sheetData sheetId="1"/>
      <sheetData sheetId="2"/>
      <sheetData sheetId="3"/>
      <sheetData sheetId="4"/>
      <sheetData sheetId="5"/>
      <sheetData sheetId="6">
        <row r="2">
          <cell r="B2" t="str">
            <v>Atlantic</v>
          </cell>
        </row>
        <row r="4">
          <cell r="B4" t="str">
            <v>ID</v>
          </cell>
          <cell r="F4" t="str">
            <v>PT/FT</v>
          </cell>
        </row>
        <row r="5">
          <cell r="B5">
            <v>99991</v>
          </cell>
          <cell r="F5" t="str">
            <v>FT</v>
          </cell>
        </row>
        <row r="6">
          <cell r="B6">
            <v>99661</v>
          </cell>
          <cell r="F6" t="str">
            <v>FT</v>
          </cell>
        </row>
        <row r="7">
          <cell r="B7">
            <v>98955</v>
          </cell>
          <cell r="F7" t="str">
            <v>FT</v>
          </cell>
        </row>
        <row r="8">
          <cell r="B8">
            <v>464</v>
          </cell>
          <cell r="F8" t="str">
            <v>PT</v>
          </cell>
        </row>
        <row r="9">
          <cell r="B9">
            <v>99937</v>
          </cell>
          <cell r="F9" t="str">
            <v>PT</v>
          </cell>
        </row>
        <row r="10">
          <cell r="B10">
            <v>99935</v>
          </cell>
          <cell r="F10" t="str">
            <v>FT</v>
          </cell>
        </row>
        <row r="11">
          <cell r="B11">
            <v>2021</v>
          </cell>
          <cell r="F11" t="str">
            <v>FT</v>
          </cell>
        </row>
        <row r="12">
          <cell r="B12">
            <v>99572</v>
          </cell>
          <cell r="F12" t="str">
            <v>FT</v>
          </cell>
        </row>
        <row r="13">
          <cell r="B13">
            <v>99741</v>
          </cell>
          <cell r="F13" t="str">
            <v>FT</v>
          </cell>
        </row>
        <row r="14">
          <cell r="B14">
            <v>98654</v>
          </cell>
          <cell r="F14" t="str">
            <v>FT</v>
          </cell>
        </row>
        <row r="15">
          <cell r="B15">
            <v>99601</v>
          </cell>
          <cell r="F15" t="str">
            <v>FT</v>
          </cell>
        </row>
        <row r="16">
          <cell r="B16">
            <v>99632</v>
          </cell>
          <cell r="F16" t="str">
            <v>FT</v>
          </cell>
        </row>
        <row r="17">
          <cell r="B17">
            <v>385</v>
          </cell>
          <cell r="F17" t="str">
            <v>FT</v>
          </cell>
        </row>
        <row r="18">
          <cell r="B18">
            <v>13635</v>
          </cell>
          <cell r="F18" t="str">
            <v>FT</v>
          </cell>
        </row>
        <row r="19">
          <cell r="B19">
            <v>99207</v>
          </cell>
          <cell r="F19" t="str">
            <v>FT</v>
          </cell>
        </row>
        <row r="20">
          <cell r="B20">
            <v>99988</v>
          </cell>
          <cell r="F20" t="str">
            <v>FT</v>
          </cell>
        </row>
        <row r="21">
          <cell r="B21">
            <v>570</v>
          </cell>
          <cell r="F21" t="str">
            <v>FT</v>
          </cell>
        </row>
        <row r="22">
          <cell r="B22">
            <v>99352</v>
          </cell>
          <cell r="F22" t="str">
            <v>FT</v>
          </cell>
        </row>
        <row r="23">
          <cell r="B23">
            <v>99675</v>
          </cell>
          <cell r="F23" t="str">
            <v>FT</v>
          </cell>
        </row>
        <row r="24">
          <cell r="B24">
            <v>99629</v>
          </cell>
          <cell r="F24" t="str">
            <v>FT</v>
          </cell>
        </row>
        <row r="25">
          <cell r="B25">
            <v>99672</v>
          </cell>
          <cell r="F25" t="str">
            <v>FT</v>
          </cell>
        </row>
        <row r="26">
          <cell r="B26">
            <v>99574</v>
          </cell>
          <cell r="F26" t="str">
            <v>FT</v>
          </cell>
        </row>
        <row r="27">
          <cell r="B27">
            <v>99680</v>
          </cell>
          <cell r="F27" t="str">
            <v>FT</v>
          </cell>
        </row>
        <row r="28">
          <cell r="B28">
            <v>566</v>
          </cell>
          <cell r="F28" t="str">
            <v>FT</v>
          </cell>
        </row>
        <row r="29">
          <cell r="B29">
            <v>99560</v>
          </cell>
          <cell r="F29" t="str">
            <v>FT</v>
          </cell>
        </row>
        <row r="30">
          <cell r="B30">
            <v>98943</v>
          </cell>
          <cell r="F30" t="str">
            <v>FT</v>
          </cell>
        </row>
        <row r="31">
          <cell r="B31">
            <v>99755</v>
          </cell>
          <cell r="F31" t="str">
            <v>FT</v>
          </cell>
        </row>
        <row r="32">
          <cell r="B32">
            <v>99726</v>
          </cell>
          <cell r="F32" t="str">
            <v>FT</v>
          </cell>
        </row>
        <row r="33">
          <cell r="B33">
            <v>537</v>
          </cell>
          <cell r="F33" t="str">
            <v>FT</v>
          </cell>
        </row>
        <row r="34">
          <cell r="B34">
            <v>733</v>
          </cell>
          <cell r="F34" t="str">
            <v>FT</v>
          </cell>
        </row>
        <row r="35">
          <cell r="B35">
            <v>99878</v>
          </cell>
          <cell r="F35" t="str">
            <v>FT</v>
          </cell>
        </row>
        <row r="36">
          <cell r="B36">
            <v>99616</v>
          </cell>
          <cell r="F36" t="str">
            <v>FT</v>
          </cell>
        </row>
        <row r="37">
          <cell r="B37">
            <v>42425</v>
          </cell>
          <cell r="F37" t="str">
            <v>FT</v>
          </cell>
        </row>
        <row r="38">
          <cell r="B38">
            <v>99566</v>
          </cell>
          <cell r="F38" t="str">
            <v>FT</v>
          </cell>
        </row>
        <row r="39">
          <cell r="B39">
            <v>1011</v>
          </cell>
          <cell r="F39" t="str">
            <v>FT</v>
          </cell>
        </row>
        <row r="40">
          <cell r="B40">
            <v>99725</v>
          </cell>
          <cell r="F40" t="str">
            <v>FT</v>
          </cell>
        </row>
        <row r="41">
          <cell r="B41">
            <v>49109</v>
          </cell>
          <cell r="F41" t="str">
            <v>FT</v>
          </cell>
        </row>
        <row r="42">
          <cell r="B42">
            <v>99813</v>
          </cell>
          <cell r="F42" t="str">
            <v>FT</v>
          </cell>
        </row>
        <row r="43">
          <cell r="B43">
            <v>99949</v>
          </cell>
          <cell r="F43" t="str">
            <v>FT</v>
          </cell>
        </row>
        <row r="44">
          <cell r="B44">
            <v>99992</v>
          </cell>
          <cell r="F44" t="str">
            <v>FT</v>
          </cell>
        </row>
        <row r="45">
          <cell r="B45">
            <v>527</v>
          </cell>
          <cell r="F45" t="str">
            <v>FT</v>
          </cell>
        </row>
        <row r="46">
          <cell r="B46">
            <v>99321</v>
          </cell>
          <cell r="F46" t="str">
            <v>FT</v>
          </cell>
        </row>
        <row r="47">
          <cell r="B47">
            <v>99561</v>
          </cell>
          <cell r="F47" t="str">
            <v>FT</v>
          </cell>
        </row>
        <row r="48">
          <cell r="B48">
            <v>99759</v>
          </cell>
          <cell r="F48" t="str">
            <v>FT</v>
          </cell>
        </row>
        <row r="49">
          <cell r="B49">
            <v>1012</v>
          </cell>
          <cell r="F49" t="str">
            <v>FT</v>
          </cell>
        </row>
        <row r="50">
          <cell r="B50">
            <v>99743</v>
          </cell>
          <cell r="F50" t="str">
            <v>FT</v>
          </cell>
        </row>
        <row r="51">
          <cell r="B51">
            <v>99998</v>
          </cell>
          <cell r="F51" t="str">
            <v>FT</v>
          </cell>
        </row>
        <row r="52">
          <cell r="B52">
            <v>98882</v>
          </cell>
          <cell r="F52" t="str">
            <v>FT</v>
          </cell>
        </row>
        <row r="53">
          <cell r="B53">
            <v>56686</v>
          </cell>
          <cell r="F53" t="str">
            <v>FT</v>
          </cell>
        </row>
        <row r="54">
          <cell r="B54">
            <v>99123</v>
          </cell>
          <cell r="F54" t="str">
            <v>FT</v>
          </cell>
        </row>
        <row r="55">
          <cell r="B55">
            <v>58686</v>
          </cell>
          <cell r="F55" t="str">
            <v>FT</v>
          </cell>
        </row>
        <row r="56">
          <cell r="B56">
            <v>99770</v>
          </cell>
          <cell r="F56" t="str">
            <v>FT</v>
          </cell>
        </row>
        <row r="57">
          <cell r="B57">
            <v>99319</v>
          </cell>
          <cell r="F57" t="str">
            <v>FT</v>
          </cell>
        </row>
        <row r="58">
          <cell r="B58">
            <v>465</v>
          </cell>
          <cell r="F58" t="str">
            <v>PT</v>
          </cell>
        </row>
        <row r="59">
          <cell r="B59">
            <v>99535</v>
          </cell>
          <cell r="F59" t="str">
            <v>FT</v>
          </cell>
        </row>
        <row r="60">
          <cell r="B60">
            <v>99098</v>
          </cell>
          <cell r="F60" t="str">
            <v>FT</v>
          </cell>
        </row>
        <row r="61">
          <cell r="B61">
            <v>99627</v>
          </cell>
          <cell r="F61" t="str">
            <v>FT</v>
          </cell>
        </row>
        <row r="62">
          <cell r="B62">
            <v>99365</v>
          </cell>
          <cell r="F62" t="str">
            <v>FT</v>
          </cell>
        </row>
        <row r="63">
          <cell r="B63">
            <v>65873</v>
          </cell>
          <cell r="F63" t="str">
            <v>FT</v>
          </cell>
        </row>
        <row r="64">
          <cell r="B64">
            <v>99397</v>
          </cell>
          <cell r="F64" t="str">
            <v>PT</v>
          </cell>
        </row>
        <row r="65">
          <cell r="B65">
            <v>470</v>
          </cell>
          <cell r="F65" t="str">
            <v>FT</v>
          </cell>
        </row>
        <row r="66">
          <cell r="B66">
            <v>99933</v>
          </cell>
          <cell r="F66" t="str">
            <v>FT</v>
          </cell>
        </row>
        <row r="67">
          <cell r="B67">
            <v>99562</v>
          </cell>
          <cell r="F67" t="str">
            <v>FT</v>
          </cell>
        </row>
        <row r="68">
          <cell r="B68">
            <v>99974</v>
          </cell>
          <cell r="F68" t="str">
            <v>FT</v>
          </cell>
        </row>
        <row r="69">
          <cell r="B69">
            <v>99528</v>
          </cell>
          <cell r="F69" t="str">
            <v>FT</v>
          </cell>
        </row>
        <row r="70">
          <cell r="B70">
            <v>99565</v>
          </cell>
          <cell r="F70" t="str">
            <v>FT</v>
          </cell>
        </row>
        <row r="71">
          <cell r="B71">
            <v>99082</v>
          </cell>
          <cell r="F71" t="str">
            <v>FT</v>
          </cell>
        </row>
        <row r="72">
          <cell r="B72">
            <v>99112</v>
          </cell>
          <cell r="F72" t="str">
            <v>FT</v>
          </cell>
        </row>
        <row r="73">
          <cell r="B73">
            <v>99129</v>
          </cell>
          <cell r="F73" t="str">
            <v>FT</v>
          </cell>
        </row>
        <row r="74">
          <cell r="B74">
            <v>99070</v>
          </cell>
          <cell r="F74" t="str">
            <v>FT</v>
          </cell>
        </row>
        <row r="75">
          <cell r="B75">
            <v>99577</v>
          </cell>
          <cell r="F75" t="str">
            <v>FT</v>
          </cell>
        </row>
        <row r="76">
          <cell r="B76">
            <v>99234</v>
          </cell>
          <cell r="F76" t="str">
            <v>FT</v>
          </cell>
        </row>
        <row r="77">
          <cell r="B77">
            <v>99635</v>
          </cell>
          <cell r="F77" t="str">
            <v>FT</v>
          </cell>
        </row>
        <row r="78">
          <cell r="B78">
            <v>99999</v>
          </cell>
          <cell r="F78" t="str">
            <v>FT</v>
          </cell>
        </row>
        <row r="79">
          <cell r="B79">
            <v>99702</v>
          </cell>
          <cell r="F79" t="str">
            <v>FT</v>
          </cell>
        </row>
        <row r="80">
          <cell r="B80">
            <v>99050</v>
          </cell>
          <cell r="F80" t="str">
            <v>FT</v>
          </cell>
        </row>
        <row r="81">
          <cell r="B81">
            <v>98921</v>
          </cell>
          <cell r="F81" t="str">
            <v>FT</v>
          </cell>
        </row>
        <row r="82">
          <cell r="B82">
            <v>99989</v>
          </cell>
          <cell r="F82" t="str">
            <v>FT</v>
          </cell>
        </row>
        <row r="83">
          <cell r="B83">
            <v>99811</v>
          </cell>
          <cell r="F83" t="str">
            <v>FT</v>
          </cell>
        </row>
        <row r="84">
          <cell r="B84">
            <v>755</v>
          </cell>
          <cell r="F84" t="str">
            <v>FT</v>
          </cell>
        </row>
        <row r="85">
          <cell r="B85">
            <v>99533</v>
          </cell>
          <cell r="F85" t="str">
            <v>FT</v>
          </cell>
        </row>
        <row r="86">
          <cell r="B86">
            <v>77860</v>
          </cell>
          <cell r="F86" t="str">
            <v>FT</v>
          </cell>
        </row>
        <row r="87">
          <cell r="B87">
            <v>99619</v>
          </cell>
          <cell r="F87" t="str">
            <v>FT</v>
          </cell>
        </row>
        <row r="88">
          <cell r="B88">
            <v>99458</v>
          </cell>
          <cell r="F88" t="str">
            <v>FT</v>
          </cell>
        </row>
        <row r="89">
          <cell r="B89">
            <v>99422</v>
          </cell>
          <cell r="F89" t="str">
            <v>FT</v>
          </cell>
        </row>
        <row r="90">
          <cell r="B90">
            <v>369</v>
          </cell>
          <cell r="F90" t="str">
            <v>FT</v>
          </cell>
        </row>
        <row r="91">
          <cell r="B91">
            <v>595</v>
          </cell>
          <cell r="F91" t="str">
            <v>FT</v>
          </cell>
        </row>
        <row r="92">
          <cell r="B92">
            <v>99835</v>
          </cell>
          <cell r="F92" t="str">
            <v>FT</v>
          </cell>
        </row>
        <row r="93">
          <cell r="B93">
            <v>99582</v>
          </cell>
          <cell r="F93" t="str">
            <v>FT</v>
          </cell>
        </row>
        <row r="94">
          <cell r="B94">
            <v>99957</v>
          </cell>
          <cell r="F94" t="str">
            <v>FT</v>
          </cell>
        </row>
        <row r="95">
          <cell r="B95">
            <v>98740</v>
          </cell>
          <cell r="F95" t="str">
            <v>FT</v>
          </cell>
        </row>
        <row r="96">
          <cell r="B96">
            <v>674</v>
          </cell>
          <cell r="F96" t="str">
            <v>FT</v>
          </cell>
        </row>
        <row r="97">
          <cell r="B97">
            <v>99446</v>
          </cell>
          <cell r="F97" t="str">
            <v>FT</v>
          </cell>
        </row>
        <row r="98">
          <cell r="B98">
            <v>99385</v>
          </cell>
          <cell r="F98" t="str">
            <v>FT</v>
          </cell>
        </row>
        <row r="99">
          <cell r="B99">
            <v>98998</v>
          </cell>
          <cell r="F99" t="str">
            <v>FT</v>
          </cell>
        </row>
        <row r="100">
          <cell r="B100">
            <v>61028</v>
          </cell>
          <cell r="F100" t="str">
            <v>FT</v>
          </cell>
        </row>
        <row r="101">
          <cell r="B101">
            <v>98625</v>
          </cell>
          <cell r="F101" t="str">
            <v>FT</v>
          </cell>
        </row>
        <row r="102">
          <cell r="B102">
            <v>97120</v>
          </cell>
          <cell r="F102" t="str">
            <v>FT</v>
          </cell>
        </row>
        <row r="103">
          <cell r="B103">
            <v>99348</v>
          </cell>
          <cell r="F103" t="str">
            <v>FT</v>
          </cell>
        </row>
        <row r="104">
          <cell r="B104">
            <v>657</v>
          </cell>
          <cell r="F104" t="str">
            <v>FT</v>
          </cell>
        </row>
        <row r="105">
          <cell r="B105">
            <v>0</v>
          </cell>
          <cell r="F105" t="str">
            <v>VAC-FT</v>
          </cell>
        </row>
        <row r="106">
          <cell r="B106">
            <v>0</v>
          </cell>
          <cell r="F106" t="str">
            <v>VAC-FT</v>
          </cell>
        </row>
        <row r="107">
          <cell r="B107">
            <v>0</v>
          </cell>
          <cell r="F107">
            <v>0</v>
          </cell>
        </row>
        <row r="108">
          <cell r="B108">
            <v>0</v>
          </cell>
          <cell r="F108">
            <v>0</v>
          </cell>
        </row>
        <row r="109">
          <cell r="B109">
            <v>0</v>
          </cell>
          <cell r="F109">
            <v>0</v>
          </cell>
        </row>
      </sheetData>
      <sheetData sheetId="7">
        <row r="1">
          <cell r="B1">
            <v>0</v>
          </cell>
        </row>
        <row r="2">
          <cell r="B2" t="str">
            <v>Midwest</v>
          </cell>
        </row>
        <row r="3">
          <cell r="B3">
            <v>0</v>
          </cell>
        </row>
        <row r="4">
          <cell r="B4" t="str">
            <v>ID</v>
          </cell>
          <cell r="F4" t="str">
            <v>FT/PT</v>
          </cell>
        </row>
        <row r="5">
          <cell r="B5">
            <v>98741</v>
          </cell>
          <cell r="F5" t="str">
            <v>FT</v>
          </cell>
        </row>
        <row r="6">
          <cell r="B6">
            <v>99888</v>
          </cell>
          <cell r="F6" t="str">
            <v>FT</v>
          </cell>
        </row>
        <row r="7">
          <cell r="B7">
            <v>1608</v>
          </cell>
          <cell r="F7" t="str">
            <v>FT</v>
          </cell>
        </row>
        <row r="8">
          <cell r="B8">
            <v>99666</v>
          </cell>
          <cell r="F8" t="str">
            <v>FT</v>
          </cell>
        </row>
        <row r="9">
          <cell r="B9">
            <v>2859</v>
          </cell>
          <cell r="F9" t="str">
            <v>FT</v>
          </cell>
        </row>
        <row r="10">
          <cell r="B10">
            <v>99465</v>
          </cell>
          <cell r="F10" t="str">
            <v>FT</v>
          </cell>
        </row>
        <row r="11">
          <cell r="B11">
            <v>98824</v>
          </cell>
          <cell r="F11" t="str">
            <v>FT</v>
          </cell>
        </row>
        <row r="12">
          <cell r="B12">
            <v>99089</v>
          </cell>
          <cell r="F12" t="str">
            <v>FT</v>
          </cell>
        </row>
        <row r="13">
          <cell r="B13">
            <v>99869</v>
          </cell>
          <cell r="F13" t="str">
            <v>FT</v>
          </cell>
        </row>
        <row r="14">
          <cell r="B14">
            <v>553</v>
          </cell>
          <cell r="F14" t="str">
            <v>FT</v>
          </cell>
        </row>
        <row r="15">
          <cell r="B15">
            <v>13236</v>
          </cell>
          <cell r="F15" t="str">
            <v>FT</v>
          </cell>
        </row>
        <row r="16">
          <cell r="B16">
            <v>99769</v>
          </cell>
          <cell r="F16" t="str">
            <v>FT</v>
          </cell>
        </row>
        <row r="17">
          <cell r="B17">
            <v>99247</v>
          </cell>
          <cell r="F17" t="str">
            <v>FT</v>
          </cell>
        </row>
        <row r="18">
          <cell r="B18">
            <v>99737</v>
          </cell>
          <cell r="F18" t="str">
            <v>FT</v>
          </cell>
        </row>
        <row r="19">
          <cell r="B19">
            <v>99972</v>
          </cell>
          <cell r="F19" t="str">
            <v>FT</v>
          </cell>
        </row>
        <row r="20">
          <cell r="B20">
            <v>98821</v>
          </cell>
          <cell r="F20" t="str">
            <v>FT</v>
          </cell>
        </row>
        <row r="21">
          <cell r="B21">
            <v>99689</v>
          </cell>
          <cell r="F21" t="str">
            <v>FT</v>
          </cell>
        </row>
        <row r="22">
          <cell r="B22">
            <v>99363</v>
          </cell>
          <cell r="F22" t="str">
            <v>FT</v>
          </cell>
        </row>
        <row r="23">
          <cell r="B23">
            <v>99720</v>
          </cell>
          <cell r="F23" t="str">
            <v>FT</v>
          </cell>
        </row>
        <row r="24">
          <cell r="B24">
            <v>99609</v>
          </cell>
          <cell r="F24" t="str">
            <v>FT</v>
          </cell>
        </row>
        <row r="25">
          <cell r="B25">
            <v>99324</v>
          </cell>
          <cell r="F25" t="str">
            <v>FT</v>
          </cell>
        </row>
        <row r="26">
          <cell r="B26">
            <v>99648</v>
          </cell>
          <cell r="F26" t="str">
            <v>FT</v>
          </cell>
        </row>
        <row r="27">
          <cell r="B27">
            <v>98825</v>
          </cell>
          <cell r="F27" t="str">
            <v>FT</v>
          </cell>
        </row>
        <row r="28">
          <cell r="B28">
            <v>98822</v>
          </cell>
          <cell r="F28" t="str">
            <v>FT</v>
          </cell>
        </row>
        <row r="29">
          <cell r="B29">
            <v>98942</v>
          </cell>
          <cell r="F29" t="str">
            <v>FT</v>
          </cell>
        </row>
        <row r="30">
          <cell r="B30">
            <v>99460</v>
          </cell>
          <cell r="F30" t="str">
            <v>FT</v>
          </cell>
        </row>
        <row r="31">
          <cell r="B31">
            <v>99589</v>
          </cell>
          <cell r="F31" t="str">
            <v>FT</v>
          </cell>
        </row>
        <row r="32">
          <cell r="B32">
            <v>99936</v>
          </cell>
          <cell r="F32" t="str">
            <v>FT</v>
          </cell>
        </row>
        <row r="33">
          <cell r="B33">
            <v>99618</v>
          </cell>
          <cell r="F33" t="str">
            <v>FT</v>
          </cell>
        </row>
        <row r="34">
          <cell r="B34">
            <v>99394</v>
          </cell>
          <cell r="F34" t="str">
            <v>FT</v>
          </cell>
        </row>
        <row r="35">
          <cell r="B35">
            <v>98802</v>
          </cell>
          <cell r="F35" t="str">
            <v>FT</v>
          </cell>
        </row>
        <row r="36">
          <cell r="B36">
            <v>99246</v>
          </cell>
          <cell r="F36" t="str">
            <v>FT</v>
          </cell>
        </row>
        <row r="37">
          <cell r="B37">
            <v>99189</v>
          </cell>
          <cell r="F37" t="str">
            <v>FT</v>
          </cell>
        </row>
        <row r="38">
          <cell r="B38">
            <v>99911</v>
          </cell>
          <cell r="F38" t="str">
            <v>FT</v>
          </cell>
        </row>
        <row r="39">
          <cell r="B39">
            <v>99344</v>
          </cell>
          <cell r="F39" t="str">
            <v>FT</v>
          </cell>
        </row>
        <row r="40">
          <cell r="B40">
            <v>99555</v>
          </cell>
          <cell r="F40" t="str">
            <v>FT</v>
          </cell>
        </row>
        <row r="41">
          <cell r="B41">
            <v>98828</v>
          </cell>
          <cell r="F41" t="str">
            <v>FT</v>
          </cell>
        </row>
        <row r="42">
          <cell r="B42">
            <v>99579</v>
          </cell>
          <cell r="F42" t="str">
            <v>FT</v>
          </cell>
        </row>
        <row r="43">
          <cell r="B43">
            <v>99985</v>
          </cell>
          <cell r="F43" t="str">
            <v>FT</v>
          </cell>
        </row>
        <row r="44">
          <cell r="B44">
            <v>99445</v>
          </cell>
          <cell r="F44" t="str">
            <v>FT</v>
          </cell>
        </row>
        <row r="45">
          <cell r="B45">
            <v>0</v>
          </cell>
          <cell r="F45" t="str">
            <v>VAC-FT</v>
          </cell>
        </row>
        <row r="46">
          <cell r="B46">
            <v>0</v>
          </cell>
          <cell r="F46" t="str">
            <v>VAC-FT</v>
          </cell>
        </row>
      </sheetData>
      <sheetData sheetId="8">
        <row r="2">
          <cell r="B2" t="str">
            <v>Southeast</v>
          </cell>
        </row>
        <row r="4">
          <cell r="B4" t="str">
            <v>ID</v>
          </cell>
          <cell r="F4" t="str">
            <v>FT/PT</v>
          </cell>
        </row>
        <row r="5">
          <cell r="B5">
            <v>99626</v>
          </cell>
          <cell r="F5" t="str">
            <v>FT</v>
          </cell>
        </row>
        <row r="6">
          <cell r="B6">
            <v>99975</v>
          </cell>
          <cell r="F6" t="str">
            <v>FT</v>
          </cell>
        </row>
        <row r="7">
          <cell r="B7">
            <v>98840</v>
          </cell>
          <cell r="F7" t="str">
            <v>FT</v>
          </cell>
        </row>
        <row r="8">
          <cell r="B8">
            <v>99323</v>
          </cell>
          <cell r="F8" t="str">
            <v>FT</v>
          </cell>
        </row>
        <row r="9">
          <cell r="B9">
            <v>99449</v>
          </cell>
          <cell r="F9" t="str">
            <v>FT</v>
          </cell>
        </row>
        <row r="10">
          <cell r="B10">
            <v>99639</v>
          </cell>
          <cell r="F10" t="str">
            <v>FT</v>
          </cell>
        </row>
        <row r="11">
          <cell r="B11">
            <v>98807</v>
          </cell>
          <cell r="F11" t="str">
            <v>FT</v>
          </cell>
        </row>
        <row r="12">
          <cell r="B12">
            <v>10014</v>
          </cell>
          <cell r="F12" t="str">
            <v>FT</v>
          </cell>
        </row>
        <row r="13">
          <cell r="B13">
            <v>99542</v>
          </cell>
          <cell r="F13" t="str">
            <v>FT</v>
          </cell>
        </row>
        <row r="14">
          <cell r="B14">
            <v>99092</v>
          </cell>
          <cell r="F14" t="str">
            <v>FT</v>
          </cell>
        </row>
        <row r="15">
          <cell r="B15">
            <v>99410</v>
          </cell>
          <cell r="F15" t="str">
            <v>FT</v>
          </cell>
        </row>
        <row r="16">
          <cell r="B16">
            <v>99271</v>
          </cell>
          <cell r="F16" t="str">
            <v>FT</v>
          </cell>
        </row>
        <row r="17">
          <cell r="B17">
            <v>98805</v>
          </cell>
          <cell r="F17" t="str">
            <v>FT</v>
          </cell>
        </row>
        <row r="18">
          <cell r="B18">
            <v>99698</v>
          </cell>
          <cell r="F18" t="str">
            <v>FT</v>
          </cell>
        </row>
        <row r="19">
          <cell r="B19">
            <v>99432</v>
          </cell>
          <cell r="F19" t="str">
            <v>FT</v>
          </cell>
        </row>
        <row r="20">
          <cell r="B20">
            <v>99411</v>
          </cell>
          <cell r="F20" t="str">
            <v>FT</v>
          </cell>
        </row>
        <row r="21">
          <cell r="B21">
            <v>99329</v>
          </cell>
          <cell r="F21" t="str">
            <v>FT</v>
          </cell>
        </row>
        <row r="22">
          <cell r="B22">
            <v>99455</v>
          </cell>
          <cell r="F22" t="str">
            <v>FT</v>
          </cell>
        </row>
        <row r="23">
          <cell r="B23">
            <v>99683</v>
          </cell>
          <cell r="F23" t="str">
            <v>FT</v>
          </cell>
        </row>
        <row r="24">
          <cell r="B24">
            <v>13513</v>
          </cell>
          <cell r="F24" t="str">
            <v>FT</v>
          </cell>
        </row>
        <row r="25">
          <cell r="B25">
            <v>99219</v>
          </cell>
          <cell r="F25" t="str">
            <v>FT</v>
          </cell>
        </row>
        <row r="26">
          <cell r="B26">
            <v>714</v>
          </cell>
          <cell r="F26" t="str">
            <v>FT</v>
          </cell>
        </row>
        <row r="27">
          <cell r="B27">
            <v>1002</v>
          </cell>
          <cell r="F27" t="str">
            <v>PT</v>
          </cell>
        </row>
        <row r="28">
          <cell r="B28">
            <v>16157</v>
          </cell>
          <cell r="F28" t="str">
            <v>PT</v>
          </cell>
        </row>
        <row r="29">
          <cell r="B29">
            <v>99605</v>
          </cell>
          <cell r="F29" t="str">
            <v>FT</v>
          </cell>
        </row>
        <row r="30">
          <cell r="B30">
            <v>601</v>
          </cell>
          <cell r="F30" t="str">
            <v>FT</v>
          </cell>
        </row>
        <row r="31">
          <cell r="B31">
            <v>99205</v>
          </cell>
          <cell r="F31" t="str">
            <v>PT</v>
          </cell>
        </row>
        <row r="32">
          <cell r="B32">
            <v>99108</v>
          </cell>
          <cell r="F32" t="str">
            <v>FT</v>
          </cell>
        </row>
        <row r="33">
          <cell r="B33">
            <v>99353</v>
          </cell>
          <cell r="F33" t="str">
            <v>FT</v>
          </cell>
        </row>
        <row r="34">
          <cell r="B34">
            <v>98809</v>
          </cell>
          <cell r="F34" t="str">
            <v>FT</v>
          </cell>
        </row>
        <row r="35">
          <cell r="B35">
            <v>717</v>
          </cell>
          <cell r="F35" t="str">
            <v>FT</v>
          </cell>
        </row>
        <row r="36">
          <cell r="B36">
            <v>99206</v>
          </cell>
          <cell r="F36" t="str">
            <v>FT</v>
          </cell>
        </row>
        <row r="37">
          <cell r="B37">
            <v>10015</v>
          </cell>
          <cell r="F37" t="str">
            <v>FT</v>
          </cell>
        </row>
        <row r="38">
          <cell r="B38">
            <v>99612</v>
          </cell>
          <cell r="F38" t="str">
            <v>FT</v>
          </cell>
        </row>
        <row r="39">
          <cell r="B39">
            <v>99118</v>
          </cell>
          <cell r="F39" t="str">
            <v>FT</v>
          </cell>
        </row>
        <row r="40">
          <cell r="B40">
            <v>99655</v>
          </cell>
          <cell r="F40" t="str">
            <v>FT</v>
          </cell>
        </row>
        <row r="41">
          <cell r="B41">
            <v>10060</v>
          </cell>
          <cell r="F41" t="str">
            <v>FT</v>
          </cell>
        </row>
        <row r="42">
          <cell r="B42">
            <v>99954</v>
          </cell>
          <cell r="F42" t="str">
            <v>FT</v>
          </cell>
        </row>
        <row r="43">
          <cell r="B43">
            <v>362</v>
          </cell>
          <cell r="F43" t="str">
            <v>PT</v>
          </cell>
        </row>
        <row r="44">
          <cell r="B44">
            <v>99282</v>
          </cell>
          <cell r="F44" t="str">
            <v>FT</v>
          </cell>
        </row>
        <row r="45">
          <cell r="B45">
            <v>99987</v>
          </cell>
          <cell r="F45" t="str">
            <v>FT</v>
          </cell>
        </row>
        <row r="46">
          <cell r="B46">
            <v>524</v>
          </cell>
          <cell r="F46" t="str">
            <v>FT</v>
          </cell>
        </row>
        <row r="47">
          <cell r="B47">
            <v>99711</v>
          </cell>
          <cell r="F47" t="str">
            <v>FT</v>
          </cell>
        </row>
        <row r="48">
          <cell r="B48">
            <v>98971</v>
          </cell>
          <cell r="F48" t="str">
            <v>FT</v>
          </cell>
        </row>
        <row r="49">
          <cell r="B49">
            <v>523</v>
          </cell>
          <cell r="F49" t="str">
            <v>FT</v>
          </cell>
        </row>
        <row r="50">
          <cell r="B50">
            <v>98806</v>
          </cell>
          <cell r="F50" t="str">
            <v>FT</v>
          </cell>
        </row>
        <row r="51">
          <cell r="B51">
            <v>99859</v>
          </cell>
          <cell r="F51" t="str">
            <v>FT</v>
          </cell>
        </row>
        <row r="52">
          <cell r="B52">
            <v>98976</v>
          </cell>
          <cell r="F52" t="str">
            <v>FT</v>
          </cell>
        </row>
        <row r="53">
          <cell r="B53">
            <v>680</v>
          </cell>
          <cell r="F53" t="str">
            <v>FT</v>
          </cell>
        </row>
        <row r="54">
          <cell r="B54">
            <v>99334</v>
          </cell>
          <cell r="F54" t="str">
            <v>FT</v>
          </cell>
        </row>
        <row r="55">
          <cell r="B55">
            <v>99519</v>
          </cell>
          <cell r="F55" t="str">
            <v>FT</v>
          </cell>
        </row>
        <row r="56">
          <cell r="B56">
            <v>99587</v>
          </cell>
          <cell r="F56" t="str">
            <v>FT</v>
          </cell>
        </row>
        <row r="57">
          <cell r="B57">
            <v>99593</v>
          </cell>
          <cell r="F57" t="str">
            <v>FT</v>
          </cell>
        </row>
        <row r="58">
          <cell r="B58">
            <v>38956</v>
          </cell>
          <cell r="F58" t="str">
            <v>FT</v>
          </cell>
        </row>
        <row r="59">
          <cell r="B59">
            <v>99063</v>
          </cell>
          <cell r="F59" t="str">
            <v>FT</v>
          </cell>
        </row>
        <row r="60">
          <cell r="B60">
            <v>98668</v>
          </cell>
          <cell r="F60" t="str">
            <v>FT</v>
          </cell>
        </row>
        <row r="61">
          <cell r="B61">
            <v>99713</v>
          </cell>
          <cell r="F61" t="str">
            <v>FT</v>
          </cell>
        </row>
        <row r="62">
          <cell r="B62">
            <v>99576</v>
          </cell>
          <cell r="F62" t="str">
            <v>FT</v>
          </cell>
        </row>
        <row r="63">
          <cell r="B63">
            <v>98897</v>
          </cell>
          <cell r="F63" t="str">
            <v>FT</v>
          </cell>
        </row>
        <row r="64">
          <cell r="B64">
            <v>99017</v>
          </cell>
          <cell r="F64" t="str">
            <v>FT</v>
          </cell>
        </row>
        <row r="65">
          <cell r="B65">
            <v>99658</v>
          </cell>
          <cell r="F65" t="str">
            <v>FT</v>
          </cell>
        </row>
        <row r="66">
          <cell r="B66">
            <v>99969</v>
          </cell>
          <cell r="F66" t="str">
            <v>FT</v>
          </cell>
        </row>
        <row r="67">
          <cell r="B67">
            <v>99146</v>
          </cell>
          <cell r="F67" t="str">
            <v>FT</v>
          </cell>
        </row>
        <row r="68">
          <cell r="B68">
            <v>99983</v>
          </cell>
          <cell r="F68" t="str">
            <v>FT</v>
          </cell>
        </row>
        <row r="69">
          <cell r="B69">
            <v>99682</v>
          </cell>
          <cell r="F69" t="str">
            <v>FT</v>
          </cell>
        </row>
        <row r="70">
          <cell r="B70">
            <v>99986</v>
          </cell>
          <cell r="F70" t="str">
            <v>FT</v>
          </cell>
        </row>
        <row r="71">
          <cell r="B71">
            <v>99728</v>
          </cell>
          <cell r="F71" t="str">
            <v>FT</v>
          </cell>
        </row>
        <row r="72">
          <cell r="B72">
            <v>99938</v>
          </cell>
          <cell r="F72" t="str">
            <v>FT</v>
          </cell>
        </row>
        <row r="73">
          <cell r="B73">
            <v>99606</v>
          </cell>
          <cell r="F73" t="str">
            <v>FT</v>
          </cell>
        </row>
        <row r="74">
          <cell r="B74">
            <v>99729</v>
          </cell>
          <cell r="F74" t="str">
            <v>FT</v>
          </cell>
        </row>
        <row r="75">
          <cell r="B75">
            <v>99610</v>
          </cell>
          <cell r="F75" t="str">
            <v>FT</v>
          </cell>
        </row>
        <row r="76">
          <cell r="B76">
            <v>98860</v>
          </cell>
          <cell r="F76" t="str">
            <v>FT</v>
          </cell>
        </row>
        <row r="77">
          <cell r="B77">
            <v>99052</v>
          </cell>
          <cell r="F77" t="str">
            <v>FT</v>
          </cell>
        </row>
        <row r="78">
          <cell r="B78">
            <v>99080</v>
          </cell>
          <cell r="F78" t="str">
            <v>FT</v>
          </cell>
        </row>
        <row r="79">
          <cell r="B79">
            <v>99727</v>
          </cell>
          <cell r="F79" t="str">
            <v>FT</v>
          </cell>
        </row>
        <row r="80">
          <cell r="B80">
            <v>98726</v>
          </cell>
          <cell r="F80" t="str">
            <v>FT</v>
          </cell>
        </row>
        <row r="81">
          <cell r="B81">
            <v>99262</v>
          </cell>
          <cell r="F81" t="str">
            <v>FT</v>
          </cell>
        </row>
        <row r="82">
          <cell r="B82">
            <v>483</v>
          </cell>
          <cell r="F82" t="str">
            <v>FT</v>
          </cell>
        </row>
        <row r="83">
          <cell r="B83">
            <v>68605</v>
          </cell>
          <cell r="F83" t="str">
            <v>FT</v>
          </cell>
        </row>
        <row r="84">
          <cell r="B84">
            <v>99425</v>
          </cell>
          <cell r="F84" t="str">
            <v>FT</v>
          </cell>
        </row>
        <row r="85">
          <cell r="B85">
            <v>99076</v>
          </cell>
          <cell r="F85" t="str">
            <v>FT</v>
          </cell>
        </row>
        <row r="86">
          <cell r="B86">
            <v>99464</v>
          </cell>
          <cell r="F86" t="str">
            <v>FT</v>
          </cell>
        </row>
        <row r="87">
          <cell r="B87">
            <v>99939</v>
          </cell>
          <cell r="F87" t="str">
            <v>FT</v>
          </cell>
        </row>
        <row r="88">
          <cell r="B88">
            <v>99018</v>
          </cell>
          <cell r="F88" t="str">
            <v>FT</v>
          </cell>
        </row>
        <row r="89">
          <cell r="B89">
            <v>99571</v>
          </cell>
          <cell r="F89" t="str">
            <v>FT</v>
          </cell>
        </row>
        <row r="90">
          <cell r="B90">
            <v>99956</v>
          </cell>
          <cell r="F90" t="str">
            <v>FT</v>
          </cell>
        </row>
        <row r="91">
          <cell r="B91">
            <v>99982</v>
          </cell>
          <cell r="F91" t="str">
            <v>FT</v>
          </cell>
        </row>
        <row r="92">
          <cell r="B92">
            <v>99559</v>
          </cell>
          <cell r="F92" t="str">
            <v>FT</v>
          </cell>
        </row>
        <row r="93">
          <cell r="B93">
            <v>99940</v>
          </cell>
          <cell r="F93" t="str">
            <v>FT</v>
          </cell>
        </row>
        <row r="94">
          <cell r="B94">
            <v>99688</v>
          </cell>
          <cell r="F94" t="str">
            <v>FT</v>
          </cell>
        </row>
        <row r="95">
          <cell r="B95">
            <v>98954</v>
          </cell>
          <cell r="F95" t="str">
            <v>FT</v>
          </cell>
        </row>
        <row r="96">
          <cell r="B96">
            <v>99953</v>
          </cell>
          <cell r="F96" t="str">
            <v>FT</v>
          </cell>
        </row>
        <row r="97">
          <cell r="B97">
            <v>98743</v>
          </cell>
          <cell r="F97" t="str">
            <v>FT</v>
          </cell>
        </row>
        <row r="98">
          <cell r="B98">
            <v>710</v>
          </cell>
          <cell r="F98" t="str">
            <v>FT</v>
          </cell>
        </row>
        <row r="99">
          <cell r="B99">
            <v>98984</v>
          </cell>
          <cell r="F99" t="str">
            <v>FT</v>
          </cell>
        </row>
        <row r="100">
          <cell r="B100">
            <v>99747</v>
          </cell>
          <cell r="F100" t="str">
            <v>FT</v>
          </cell>
        </row>
        <row r="101">
          <cell r="B101">
            <v>99706</v>
          </cell>
          <cell r="F101" t="str">
            <v>FT</v>
          </cell>
        </row>
        <row r="102">
          <cell r="B102">
            <v>99583</v>
          </cell>
          <cell r="F102" t="str">
            <v>FT</v>
          </cell>
        </row>
        <row r="103">
          <cell r="B103">
            <v>652</v>
          </cell>
          <cell r="F103" t="str">
            <v>FT</v>
          </cell>
        </row>
        <row r="104">
          <cell r="B104">
            <v>360</v>
          </cell>
          <cell r="F104" t="str">
            <v>FT</v>
          </cell>
        </row>
        <row r="105">
          <cell r="B105">
            <v>98711</v>
          </cell>
          <cell r="F105" t="str">
            <v>FT</v>
          </cell>
        </row>
        <row r="106">
          <cell r="B106">
            <v>99233</v>
          </cell>
          <cell r="F106" t="str">
            <v>FT</v>
          </cell>
        </row>
        <row r="107">
          <cell r="B107">
            <v>1013</v>
          </cell>
          <cell r="F107" t="str">
            <v>FT</v>
          </cell>
        </row>
        <row r="108">
          <cell r="B108">
            <v>613</v>
          </cell>
          <cell r="F108" t="str">
            <v>FT</v>
          </cell>
        </row>
        <row r="109">
          <cell r="B109">
            <v>99356</v>
          </cell>
          <cell r="F109" t="str">
            <v>FT</v>
          </cell>
        </row>
        <row r="110">
          <cell r="B110">
            <v>99649</v>
          </cell>
          <cell r="F110" t="str">
            <v>FT</v>
          </cell>
        </row>
        <row r="111">
          <cell r="B111">
            <v>99185</v>
          </cell>
          <cell r="F111" t="str">
            <v>FT</v>
          </cell>
        </row>
        <row r="112">
          <cell r="B112">
            <v>99941</v>
          </cell>
          <cell r="F112" t="str">
            <v>FT</v>
          </cell>
        </row>
        <row r="113">
          <cell r="B113">
            <v>99795</v>
          </cell>
          <cell r="F113" t="str">
            <v>FT</v>
          </cell>
        </row>
        <row r="114">
          <cell r="B114">
            <v>99521</v>
          </cell>
          <cell r="F114" t="str">
            <v>FT</v>
          </cell>
        </row>
        <row r="115">
          <cell r="B115">
            <v>99326</v>
          </cell>
          <cell r="F115" t="str">
            <v>FT</v>
          </cell>
        </row>
        <row r="116">
          <cell r="B116">
            <v>697</v>
          </cell>
          <cell r="F116" t="str">
            <v>FT</v>
          </cell>
        </row>
        <row r="117">
          <cell r="B117">
            <v>0</v>
          </cell>
          <cell r="F117" t="str">
            <v>VAC-FT</v>
          </cell>
        </row>
        <row r="118">
          <cell r="B118">
            <v>0</v>
          </cell>
          <cell r="F118" t="str">
            <v>VAC-FT</v>
          </cell>
        </row>
        <row r="119">
          <cell r="B119">
            <v>0</v>
          </cell>
          <cell r="F119" t="str">
            <v>VAC-FT</v>
          </cell>
        </row>
      </sheetData>
      <sheetData sheetId="9">
        <row r="2">
          <cell r="B2" t="str">
            <v>South</v>
          </cell>
        </row>
        <row r="4">
          <cell r="B4" t="str">
            <v>ID</v>
          </cell>
          <cell r="F4" t="str">
            <v>FT/PT</v>
          </cell>
        </row>
        <row r="5">
          <cell r="B5">
            <v>99622</v>
          </cell>
          <cell r="F5" t="str">
            <v>FT</v>
          </cell>
        </row>
        <row r="6">
          <cell r="B6">
            <v>5427</v>
          </cell>
          <cell r="F6" t="str">
            <v>FT</v>
          </cell>
        </row>
        <row r="7">
          <cell r="B7">
            <v>293</v>
          </cell>
          <cell r="F7" t="str">
            <v>FT</v>
          </cell>
        </row>
        <row r="8">
          <cell r="B8">
            <v>99736</v>
          </cell>
          <cell r="F8" t="str">
            <v>FT</v>
          </cell>
        </row>
        <row r="9">
          <cell r="B9">
            <v>12246</v>
          </cell>
          <cell r="F9" t="str">
            <v>FT</v>
          </cell>
        </row>
        <row r="10">
          <cell r="B10">
            <v>10061</v>
          </cell>
          <cell r="F10" t="str">
            <v>FT</v>
          </cell>
        </row>
        <row r="11">
          <cell r="B11">
            <v>99431</v>
          </cell>
          <cell r="F11" t="str">
            <v>FT</v>
          </cell>
        </row>
        <row r="12">
          <cell r="B12">
            <v>446</v>
          </cell>
          <cell r="F12" t="str">
            <v>FT</v>
          </cell>
        </row>
        <row r="13">
          <cell r="B13">
            <v>99990</v>
          </cell>
          <cell r="F13" t="str">
            <v>FT</v>
          </cell>
        </row>
        <row r="14">
          <cell r="B14">
            <v>99020</v>
          </cell>
          <cell r="F14" t="str">
            <v>FT</v>
          </cell>
        </row>
        <row r="15">
          <cell r="B15">
            <v>30304</v>
          </cell>
          <cell r="F15" t="str">
            <v>FT</v>
          </cell>
        </row>
        <row r="16">
          <cell r="B16">
            <v>98957</v>
          </cell>
          <cell r="F16" t="str">
            <v>FT</v>
          </cell>
        </row>
        <row r="17">
          <cell r="B17">
            <v>99220</v>
          </cell>
          <cell r="F17" t="str">
            <v>FT</v>
          </cell>
        </row>
        <row r="18">
          <cell r="B18">
            <v>98902</v>
          </cell>
          <cell r="F18" t="str">
            <v>FT</v>
          </cell>
        </row>
        <row r="19">
          <cell r="B19">
            <v>48789</v>
          </cell>
          <cell r="F19" t="str">
            <v>FT</v>
          </cell>
        </row>
        <row r="20">
          <cell r="B20">
            <v>622</v>
          </cell>
          <cell r="F20" t="str">
            <v>FT</v>
          </cell>
        </row>
        <row r="21">
          <cell r="B21">
            <v>99947</v>
          </cell>
          <cell r="F21" t="str">
            <v>FT</v>
          </cell>
        </row>
        <row r="22">
          <cell r="B22">
            <v>99362</v>
          </cell>
          <cell r="F22" t="str">
            <v>FT</v>
          </cell>
        </row>
        <row r="23">
          <cell r="B23">
            <v>99754</v>
          </cell>
          <cell r="F23" t="str">
            <v>FT</v>
          </cell>
        </row>
        <row r="24">
          <cell r="B24">
            <v>98939</v>
          </cell>
          <cell r="F24" t="str">
            <v>FT</v>
          </cell>
        </row>
        <row r="25">
          <cell r="B25">
            <v>99762</v>
          </cell>
          <cell r="F25" t="str">
            <v>FT</v>
          </cell>
        </row>
        <row r="26">
          <cell r="B26">
            <v>99202</v>
          </cell>
          <cell r="F26" t="str">
            <v>FT</v>
          </cell>
        </row>
        <row r="27">
          <cell r="B27">
            <v>99532</v>
          </cell>
          <cell r="F27" t="str">
            <v>FT</v>
          </cell>
        </row>
        <row r="28">
          <cell r="B28">
            <v>99670</v>
          </cell>
          <cell r="F28" t="str">
            <v>FT</v>
          </cell>
        </row>
        <row r="29">
          <cell r="B29">
            <v>96892</v>
          </cell>
          <cell r="F29" t="str">
            <v>FT</v>
          </cell>
        </row>
        <row r="30">
          <cell r="B30">
            <v>294</v>
          </cell>
          <cell r="F30" t="str">
            <v>FT</v>
          </cell>
        </row>
        <row r="31">
          <cell r="B31">
            <v>99595</v>
          </cell>
          <cell r="F31" t="str">
            <v>PT</v>
          </cell>
        </row>
        <row r="32">
          <cell r="B32">
            <v>634</v>
          </cell>
          <cell r="F32" t="str">
            <v>PT</v>
          </cell>
        </row>
        <row r="33">
          <cell r="B33">
            <v>99350</v>
          </cell>
          <cell r="F33" t="str">
            <v>PT</v>
          </cell>
        </row>
        <row r="34">
          <cell r="B34">
            <v>99768</v>
          </cell>
          <cell r="F34" t="str">
            <v>PT</v>
          </cell>
        </row>
        <row r="35">
          <cell r="B35">
            <v>1005</v>
          </cell>
          <cell r="F35" t="str">
            <v>PT</v>
          </cell>
        </row>
        <row r="36">
          <cell r="B36">
            <v>0</v>
          </cell>
          <cell r="F36" t="str">
            <v>VAC-FT</v>
          </cell>
        </row>
        <row r="37">
          <cell r="B37">
            <v>0</v>
          </cell>
          <cell r="F37" t="str">
            <v>VAC-PT</v>
          </cell>
        </row>
      </sheetData>
      <sheetData sheetId="10">
        <row r="1">
          <cell r="B1">
            <v>0</v>
          </cell>
        </row>
        <row r="2">
          <cell r="B2" t="str">
            <v>West</v>
          </cell>
        </row>
        <row r="3">
          <cell r="B3">
            <v>0</v>
          </cell>
        </row>
        <row r="4">
          <cell r="B4" t="str">
            <v>ID</v>
          </cell>
          <cell r="F4" t="str">
            <v>FT/PT</v>
          </cell>
        </row>
        <row r="5">
          <cell r="B5">
            <v>99296</v>
          </cell>
          <cell r="F5" t="str">
            <v>FT</v>
          </cell>
        </row>
        <row r="6">
          <cell r="B6">
            <v>99786</v>
          </cell>
          <cell r="F6" t="str">
            <v>FT</v>
          </cell>
        </row>
        <row r="7">
          <cell r="B7">
            <v>99423</v>
          </cell>
          <cell r="F7" t="str">
            <v>FT</v>
          </cell>
        </row>
        <row r="8">
          <cell r="B8">
            <v>99641</v>
          </cell>
          <cell r="F8" t="str">
            <v>FT</v>
          </cell>
        </row>
        <row r="9">
          <cell r="B9">
            <v>99756</v>
          </cell>
          <cell r="F9" t="str">
            <v>FT</v>
          </cell>
        </row>
        <row r="10">
          <cell r="B10">
            <v>99638</v>
          </cell>
          <cell r="F10" t="str">
            <v>FT</v>
          </cell>
        </row>
        <row r="11">
          <cell r="B11">
            <v>99679</v>
          </cell>
          <cell r="F11" t="str">
            <v>FT</v>
          </cell>
        </row>
        <row r="12">
          <cell r="B12">
            <v>99580</v>
          </cell>
          <cell r="F12" t="str">
            <v>FT</v>
          </cell>
        </row>
        <row r="13">
          <cell r="B13">
            <v>99883</v>
          </cell>
          <cell r="F13" t="str">
            <v>FT</v>
          </cell>
        </row>
        <row r="14">
          <cell r="B14">
            <v>1007</v>
          </cell>
          <cell r="F14" t="str">
            <v>FT</v>
          </cell>
        </row>
        <row r="15">
          <cell r="B15">
            <v>99964</v>
          </cell>
          <cell r="F15" t="str">
            <v>FT</v>
          </cell>
        </row>
        <row r="16">
          <cell r="B16">
            <v>99963</v>
          </cell>
          <cell r="F16" t="str">
            <v>FT</v>
          </cell>
        </row>
        <row r="17">
          <cell r="B17">
            <v>99773</v>
          </cell>
          <cell r="F17" t="str">
            <v>FT</v>
          </cell>
        </row>
        <row r="18">
          <cell r="B18">
            <v>98992</v>
          </cell>
          <cell r="F18" t="str">
            <v>FT</v>
          </cell>
        </row>
        <row r="19">
          <cell r="B19">
            <v>99739</v>
          </cell>
          <cell r="F19" t="str">
            <v>FT</v>
          </cell>
        </row>
        <row r="20">
          <cell r="B20">
            <v>98861</v>
          </cell>
          <cell r="F20" t="str">
            <v>FT</v>
          </cell>
        </row>
        <row r="21">
          <cell r="B21">
            <v>99977</v>
          </cell>
          <cell r="F21" t="str">
            <v>FT</v>
          </cell>
        </row>
        <row r="22">
          <cell r="B22">
            <v>99929</v>
          </cell>
          <cell r="F22" t="str">
            <v>FT</v>
          </cell>
        </row>
        <row r="23">
          <cell r="B23">
            <v>99931</v>
          </cell>
          <cell r="F23" t="str">
            <v>FT</v>
          </cell>
        </row>
        <row r="24">
          <cell r="B24">
            <v>99184</v>
          </cell>
          <cell r="F24" t="str">
            <v>FT</v>
          </cell>
        </row>
        <row r="25">
          <cell r="B25">
            <v>1014</v>
          </cell>
          <cell r="F25" t="str">
            <v>FT</v>
          </cell>
        </row>
        <row r="26">
          <cell r="B26">
            <v>99400</v>
          </cell>
          <cell r="F26" t="str">
            <v>FT</v>
          </cell>
        </row>
        <row r="27">
          <cell r="B27">
            <v>99881</v>
          </cell>
          <cell r="F27" t="str">
            <v>FT</v>
          </cell>
        </row>
        <row r="28">
          <cell r="B28">
            <v>1003</v>
          </cell>
          <cell r="F28" t="str">
            <v>FT</v>
          </cell>
        </row>
        <row r="29">
          <cell r="B29">
            <v>99500</v>
          </cell>
          <cell r="F29" t="str">
            <v>FT</v>
          </cell>
        </row>
        <row r="30">
          <cell r="B30">
            <v>99147</v>
          </cell>
          <cell r="F30" t="str">
            <v>FT</v>
          </cell>
        </row>
        <row r="31">
          <cell r="B31">
            <v>99217</v>
          </cell>
          <cell r="F31" t="str">
            <v>FT</v>
          </cell>
        </row>
        <row r="32">
          <cell r="B32">
            <v>99966</v>
          </cell>
          <cell r="F32" t="str">
            <v>FT</v>
          </cell>
        </row>
        <row r="33">
          <cell r="B33">
            <v>99976</v>
          </cell>
          <cell r="F33" t="str">
            <v>FT</v>
          </cell>
        </row>
        <row r="34">
          <cell r="B34">
            <v>99995</v>
          </cell>
          <cell r="F34" t="str">
            <v>FT</v>
          </cell>
        </row>
        <row r="35">
          <cell r="B35">
            <v>99724</v>
          </cell>
          <cell r="F35" t="str">
            <v>FT</v>
          </cell>
        </row>
        <row r="36">
          <cell r="B36">
            <v>99066</v>
          </cell>
          <cell r="F36" t="str">
            <v>FT</v>
          </cell>
        </row>
        <row r="37">
          <cell r="B37">
            <v>99748</v>
          </cell>
          <cell r="F37" t="str">
            <v>FT</v>
          </cell>
        </row>
        <row r="38">
          <cell r="B38">
            <v>1004</v>
          </cell>
          <cell r="F38" t="str">
            <v>FT</v>
          </cell>
        </row>
        <row r="39">
          <cell r="B39">
            <v>99475</v>
          </cell>
          <cell r="F39" t="str">
            <v>FT</v>
          </cell>
        </row>
      </sheetData>
      <sheetData sheetId="11">
        <row r="1">
          <cell r="B1">
            <v>0</v>
          </cell>
          <cell r="G1">
            <v>0</v>
          </cell>
        </row>
        <row r="2">
          <cell r="B2" t="str">
            <v>Corporate</v>
          </cell>
          <cell r="G2">
            <v>0</v>
          </cell>
        </row>
        <row r="3">
          <cell r="B3">
            <v>0</v>
          </cell>
          <cell r="G3">
            <v>0</v>
          </cell>
        </row>
        <row r="4">
          <cell r="B4" t="str">
            <v>ID</v>
          </cell>
          <cell r="G4" t="str">
            <v>FT/PT</v>
          </cell>
        </row>
        <row r="5">
          <cell r="B5">
            <v>99915</v>
          </cell>
          <cell r="G5" t="str">
            <v>FT</v>
          </cell>
        </row>
        <row r="6">
          <cell r="B6">
            <v>99660</v>
          </cell>
          <cell r="G6" t="str">
            <v>FT</v>
          </cell>
        </row>
        <row r="7">
          <cell r="B7">
            <v>99503</v>
          </cell>
          <cell r="G7" t="str">
            <v>FT</v>
          </cell>
        </row>
        <row r="8">
          <cell r="B8">
            <v>99738</v>
          </cell>
          <cell r="G8" t="str">
            <v>FT</v>
          </cell>
        </row>
        <row r="9">
          <cell r="B9">
            <v>99820</v>
          </cell>
          <cell r="G9" t="str">
            <v>FT</v>
          </cell>
        </row>
        <row r="10">
          <cell r="B10">
            <v>99677</v>
          </cell>
          <cell r="G10" t="str">
            <v>FT</v>
          </cell>
        </row>
        <row r="11">
          <cell r="B11">
            <v>625</v>
          </cell>
          <cell r="G11" t="str">
            <v>FT</v>
          </cell>
        </row>
        <row r="12">
          <cell r="B12">
            <v>99961</v>
          </cell>
          <cell r="G12" t="str">
            <v>FT</v>
          </cell>
        </row>
        <row r="13">
          <cell r="B13">
            <v>1001</v>
          </cell>
          <cell r="G13" t="str">
            <v>FT</v>
          </cell>
        </row>
        <row r="14">
          <cell r="B14">
            <v>99621</v>
          </cell>
          <cell r="G14" t="str">
            <v>FT</v>
          </cell>
        </row>
        <row r="15">
          <cell r="B15">
            <v>99624</v>
          </cell>
          <cell r="G15" t="str">
            <v>FT</v>
          </cell>
        </row>
        <row r="16">
          <cell r="B16">
            <v>99823</v>
          </cell>
          <cell r="G16" t="str">
            <v>FT</v>
          </cell>
        </row>
        <row r="17">
          <cell r="B17">
            <v>760</v>
          </cell>
          <cell r="G17" t="str">
            <v>FT</v>
          </cell>
        </row>
        <row r="18">
          <cell r="B18">
            <v>98872</v>
          </cell>
          <cell r="G18" t="str">
            <v>FT</v>
          </cell>
        </row>
        <row r="19">
          <cell r="B19">
            <v>99191</v>
          </cell>
          <cell r="G19" t="str">
            <v>FT</v>
          </cell>
        </row>
        <row r="20">
          <cell r="B20">
            <v>99895</v>
          </cell>
          <cell r="G20" t="str">
            <v>FT</v>
          </cell>
        </row>
        <row r="21">
          <cell r="B21">
            <v>99945</v>
          </cell>
          <cell r="G21" t="str">
            <v>FT</v>
          </cell>
        </row>
        <row r="22">
          <cell r="B22">
            <v>99997</v>
          </cell>
          <cell r="G22" t="str">
            <v>FT</v>
          </cell>
        </row>
        <row r="23">
          <cell r="B23">
            <v>99946</v>
          </cell>
          <cell r="G23" t="str">
            <v>PT</v>
          </cell>
        </row>
        <row r="24">
          <cell r="B24">
            <v>99694</v>
          </cell>
          <cell r="G24" t="str">
            <v>FT</v>
          </cell>
        </row>
        <row r="25">
          <cell r="B25">
            <v>99548</v>
          </cell>
          <cell r="G25" t="str">
            <v>FT</v>
          </cell>
        </row>
        <row r="26">
          <cell r="B26">
            <v>0</v>
          </cell>
          <cell r="G26" t="str">
            <v>VAC-FT</v>
          </cell>
        </row>
        <row r="27">
          <cell r="B27">
            <v>0</v>
          </cell>
          <cell r="G27" t="str">
            <v>FT: 20 PT: 1</v>
          </cell>
        </row>
        <row r="28">
          <cell r="B28">
            <v>0</v>
          </cell>
          <cell r="G28">
            <v>0</v>
          </cell>
        </row>
        <row r="29">
          <cell r="B29">
            <v>99687</v>
          </cell>
          <cell r="G29" t="str">
            <v>FT</v>
          </cell>
        </row>
        <row r="30">
          <cell r="B30">
            <v>99918</v>
          </cell>
          <cell r="G30" t="str">
            <v>FT</v>
          </cell>
        </row>
        <row r="31">
          <cell r="B31">
            <v>99981</v>
          </cell>
          <cell r="G31" t="str">
            <v>FT</v>
          </cell>
        </row>
        <row r="32">
          <cell r="B32">
            <v>99980</v>
          </cell>
          <cell r="G32" t="str">
            <v>FT</v>
          </cell>
        </row>
        <row r="33">
          <cell r="B33">
            <v>98886</v>
          </cell>
          <cell r="G33" t="str">
            <v>FT</v>
          </cell>
        </row>
        <row r="34">
          <cell r="B34">
            <v>0</v>
          </cell>
          <cell r="G34" t="str">
            <v>FT: 5 PT: 0</v>
          </cell>
        </row>
        <row r="35">
          <cell r="B35">
            <v>0</v>
          </cell>
          <cell r="G35">
            <v>0</v>
          </cell>
        </row>
        <row r="36">
          <cell r="B36">
            <v>99914</v>
          </cell>
          <cell r="G36" t="str">
            <v>FT</v>
          </cell>
        </row>
        <row r="37">
          <cell r="B37">
            <v>99855</v>
          </cell>
          <cell r="G37" t="str">
            <v>FT</v>
          </cell>
        </row>
        <row r="38">
          <cell r="B38">
            <v>99907</v>
          </cell>
          <cell r="G38" t="str">
            <v>FT</v>
          </cell>
        </row>
        <row r="39">
          <cell r="B39">
            <v>99696</v>
          </cell>
          <cell r="G39" t="str">
            <v>FT</v>
          </cell>
        </row>
        <row r="40">
          <cell r="B40">
            <v>99921</v>
          </cell>
          <cell r="G40" t="str">
            <v>FT</v>
          </cell>
        </row>
        <row r="41">
          <cell r="B41">
            <v>99925</v>
          </cell>
          <cell r="G41" t="str">
            <v>FT</v>
          </cell>
        </row>
        <row r="42">
          <cell r="B42">
            <v>99710</v>
          </cell>
          <cell r="G42" t="str">
            <v>FT</v>
          </cell>
        </row>
        <row r="43">
          <cell r="B43">
            <v>99779</v>
          </cell>
          <cell r="G43" t="str">
            <v>FT</v>
          </cell>
        </row>
        <row r="44">
          <cell r="B44">
            <v>0</v>
          </cell>
          <cell r="G44" t="str">
            <v>FT: 8 PT: 0</v>
          </cell>
        </row>
        <row r="45">
          <cell r="B45">
            <v>0</v>
          </cell>
          <cell r="G45">
            <v>0</v>
          </cell>
        </row>
        <row r="46">
          <cell r="B46">
            <v>99436</v>
          </cell>
          <cell r="G46" t="str">
            <v>FT</v>
          </cell>
        </row>
        <row r="47">
          <cell r="B47">
            <v>99875</v>
          </cell>
          <cell r="G47" t="str">
            <v>FT</v>
          </cell>
        </row>
        <row r="48">
          <cell r="B48">
            <v>99315</v>
          </cell>
          <cell r="G48" t="str">
            <v>FT</v>
          </cell>
        </row>
        <row r="49">
          <cell r="B49">
            <v>99717</v>
          </cell>
          <cell r="G49" t="str">
            <v>FT</v>
          </cell>
        </row>
        <row r="50">
          <cell r="B50">
            <v>99851</v>
          </cell>
          <cell r="G50" t="str">
            <v>FT</v>
          </cell>
        </row>
        <row r="51">
          <cell r="B51">
            <v>0</v>
          </cell>
          <cell r="G51" t="str">
            <v>FT: 5 PT: 0</v>
          </cell>
        </row>
        <row r="52">
          <cell r="B52">
            <v>0</v>
          </cell>
          <cell r="G52">
            <v>0</v>
          </cell>
        </row>
        <row r="53">
          <cell r="B53">
            <v>99803</v>
          </cell>
          <cell r="G53" t="str">
            <v>FT</v>
          </cell>
        </row>
        <row r="54">
          <cell r="B54">
            <v>99678</v>
          </cell>
          <cell r="G54" t="str">
            <v>FT</v>
          </cell>
        </row>
        <row r="55">
          <cell r="B55">
            <v>99924</v>
          </cell>
          <cell r="G55" t="str">
            <v>FT</v>
          </cell>
        </row>
        <row r="56">
          <cell r="B56">
            <v>99901</v>
          </cell>
          <cell r="G56" t="str">
            <v>FT</v>
          </cell>
        </row>
        <row r="57">
          <cell r="B57">
            <v>99970</v>
          </cell>
          <cell r="G57" t="str">
            <v>FT</v>
          </cell>
        </row>
        <row r="58">
          <cell r="B58">
            <v>99767</v>
          </cell>
          <cell r="G58" t="str">
            <v>FT</v>
          </cell>
        </row>
        <row r="59">
          <cell r="B59">
            <v>99971</v>
          </cell>
          <cell r="G59" t="str">
            <v>FT</v>
          </cell>
        </row>
        <row r="60">
          <cell r="B60">
            <v>99932</v>
          </cell>
          <cell r="G60" t="str">
            <v>FT</v>
          </cell>
        </row>
        <row r="61">
          <cell r="B61">
            <v>99427</v>
          </cell>
          <cell r="G61" t="str">
            <v>FT</v>
          </cell>
        </row>
        <row r="62">
          <cell r="B62">
            <v>99827</v>
          </cell>
          <cell r="G62" t="str">
            <v>FT</v>
          </cell>
        </row>
        <row r="63">
          <cell r="B63">
            <v>99876</v>
          </cell>
          <cell r="G63" t="str">
            <v>FT</v>
          </cell>
        </row>
        <row r="64">
          <cell r="B64">
            <v>99944</v>
          </cell>
          <cell r="G64" t="str">
            <v>FT</v>
          </cell>
        </row>
        <row r="65">
          <cell r="B65">
            <v>99790</v>
          </cell>
          <cell r="G65" t="str">
            <v>FT</v>
          </cell>
        </row>
        <row r="66">
          <cell r="B66">
            <v>0</v>
          </cell>
          <cell r="G66" t="str">
            <v>VAC-FT</v>
          </cell>
        </row>
        <row r="67">
          <cell r="B67">
            <v>0</v>
          </cell>
          <cell r="G67" t="str">
            <v>VAC-FT</v>
          </cell>
        </row>
        <row r="68">
          <cell r="B68">
            <v>0</v>
          </cell>
          <cell r="G68" t="str">
            <v>VAC-FT</v>
          </cell>
        </row>
        <row r="69">
          <cell r="B69">
            <v>0</v>
          </cell>
          <cell r="G69" t="str">
            <v>VAC-FT</v>
          </cell>
        </row>
        <row r="70">
          <cell r="B70">
            <v>0</v>
          </cell>
          <cell r="G70" t="str">
            <v>FT: 13 PT: 0</v>
          </cell>
        </row>
        <row r="71">
          <cell r="B71">
            <v>0</v>
          </cell>
          <cell r="G71">
            <v>0</v>
          </cell>
        </row>
        <row r="72">
          <cell r="B72">
            <v>98885</v>
          </cell>
          <cell r="G72" t="str">
            <v>FT</v>
          </cell>
        </row>
        <row r="73">
          <cell r="B73">
            <v>99644</v>
          </cell>
          <cell r="G73" t="str">
            <v>FT</v>
          </cell>
        </row>
        <row r="74">
          <cell r="B74">
            <v>99735</v>
          </cell>
          <cell r="G74" t="str">
            <v>FT</v>
          </cell>
        </row>
        <row r="75">
          <cell r="B75">
            <v>98717</v>
          </cell>
          <cell r="G75" t="str">
            <v>FT</v>
          </cell>
        </row>
        <row r="76">
          <cell r="B76">
            <v>99760</v>
          </cell>
          <cell r="G76" t="str">
            <v>FT</v>
          </cell>
        </row>
        <row r="77">
          <cell r="B77">
            <v>99714</v>
          </cell>
          <cell r="G77" t="str">
            <v>FT</v>
          </cell>
        </row>
        <row r="78">
          <cell r="B78">
            <v>98875</v>
          </cell>
          <cell r="G78" t="str">
            <v>FT</v>
          </cell>
        </row>
        <row r="79">
          <cell r="B79">
            <v>98989</v>
          </cell>
          <cell r="G79" t="str">
            <v>FT</v>
          </cell>
        </row>
        <row r="80">
          <cell r="B80">
            <v>99039</v>
          </cell>
          <cell r="G80" t="str">
            <v>FT</v>
          </cell>
        </row>
        <row r="81">
          <cell r="B81">
            <v>99538</v>
          </cell>
          <cell r="G81" t="str">
            <v>PT</v>
          </cell>
        </row>
        <row r="82">
          <cell r="B82">
            <v>0</v>
          </cell>
          <cell r="G82" t="str">
            <v>FT: 9 PT: 1</v>
          </cell>
        </row>
        <row r="83">
          <cell r="B83">
            <v>0</v>
          </cell>
          <cell r="G83">
            <v>0</v>
          </cell>
        </row>
        <row r="84">
          <cell r="B84">
            <v>99849</v>
          </cell>
          <cell r="G84" t="str">
            <v>FT</v>
          </cell>
        </row>
        <row r="85">
          <cell r="B85">
            <v>0</v>
          </cell>
          <cell r="G85" t="str">
            <v>FT: 1 PT: 0</v>
          </cell>
        </row>
        <row r="86">
          <cell r="B86">
            <v>0</v>
          </cell>
          <cell r="G86">
            <v>0</v>
          </cell>
        </row>
        <row r="87">
          <cell r="B87">
            <v>99856</v>
          </cell>
          <cell r="G87" t="str">
            <v>FT</v>
          </cell>
        </row>
        <row r="88">
          <cell r="B88">
            <v>99791</v>
          </cell>
          <cell r="G88" t="str">
            <v>FT</v>
          </cell>
        </row>
        <row r="89">
          <cell r="B89">
            <v>0</v>
          </cell>
          <cell r="G89" t="str">
            <v>FT: 2 PT: 0</v>
          </cell>
        </row>
        <row r="90">
          <cell r="B90">
            <v>0</v>
          </cell>
          <cell r="G90">
            <v>0</v>
          </cell>
        </row>
        <row r="91">
          <cell r="B91">
            <v>98669</v>
          </cell>
          <cell r="G91" t="str">
            <v>FT</v>
          </cell>
        </row>
        <row r="92">
          <cell r="B92">
            <v>99968</v>
          </cell>
          <cell r="G92" t="str">
            <v>FT</v>
          </cell>
        </row>
        <row r="93">
          <cell r="B93">
            <v>766</v>
          </cell>
          <cell r="G93" t="str">
            <v>FT</v>
          </cell>
        </row>
        <row r="94">
          <cell r="B94">
            <v>1008</v>
          </cell>
          <cell r="G94" t="str">
            <v>FT</v>
          </cell>
        </row>
        <row r="95">
          <cell r="B95">
            <v>98986</v>
          </cell>
          <cell r="G95" t="str">
            <v>FT</v>
          </cell>
        </row>
        <row r="96">
          <cell r="B96">
            <v>98712</v>
          </cell>
          <cell r="G96" t="str">
            <v>FT</v>
          </cell>
        </row>
        <row r="97">
          <cell r="B97">
            <v>99704</v>
          </cell>
          <cell r="G97" t="str">
            <v>FT</v>
          </cell>
        </row>
        <row r="98">
          <cell r="B98">
            <v>99942</v>
          </cell>
          <cell r="G98" t="str">
            <v>FT</v>
          </cell>
        </row>
        <row r="99">
          <cell r="B99">
            <v>1006</v>
          </cell>
          <cell r="G99" t="str">
            <v>FT</v>
          </cell>
        </row>
        <row r="100">
          <cell r="B100">
            <v>99558</v>
          </cell>
          <cell r="G100" t="str">
            <v>FT</v>
          </cell>
        </row>
        <row r="101">
          <cell r="B101">
            <v>99967</v>
          </cell>
          <cell r="G101" t="str">
            <v>FT</v>
          </cell>
        </row>
        <row r="102">
          <cell r="B102">
            <v>1009</v>
          </cell>
          <cell r="G102" t="str">
            <v>FT</v>
          </cell>
        </row>
        <row r="103">
          <cell r="B103">
            <v>99543</v>
          </cell>
          <cell r="G103" t="str">
            <v>FT</v>
          </cell>
        </row>
        <row r="104">
          <cell r="B104">
            <v>99926</v>
          </cell>
          <cell r="G104" t="str">
            <v>FT</v>
          </cell>
        </row>
        <row r="105">
          <cell r="B105">
            <v>99650</v>
          </cell>
          <cell r="G105" t="str">
            <v>FT</v>
          </cell>
        </row>
        <row r="106">
          <cell r="B106">
            <v>98953</v>
          </cell>
          <cell r="G106" t="str">
            <v>FT</v>
          </cell>
        </row>
        <row r="107">
          <cell r="B107">
            <v>99290</v>
          </cell>
          <cell r="G107" t="str">
            <v>FT</v>
          </cell>
        </row>
        <row r="108">
          <cell r="B108">
            <v>99979</v>
          </cell>
          <cell r="G108" t="str">
            <v>FT</v>
          </cell>
        </row>
        <row r="109">
          <cell r="B109">
            <v>99708</v>
          </cell>
          <cell r="G109" t="str">
            <v>FT</v>
          </cell>
        </row>
        <row r="110">
          <cell r="B110">
            <v>99950</v>
          </cell>
          <cell r="G110" t="str">
            <v>FT</v>
          </cell>
        </row>
        <row r="111">
          <cell r="B111">
            <v>99709</v>
          </cell>
          <cell r="G111" t="str">
            <v>FT</v>
          </cell>
        </row>
        <row r="112">
          <cell r="B112">
            <v>99965</v>
          </cell>
          <cell r="G112" t="str">
            <v>FT</v>
          </cell>
        </row>
        <row r="113">
          <cell r="B113">
            <v>99993</v>
          </cell>
          <cell r="G113" t="str">
            <v>FT</v>
          </cell>
        </row>
        <row r="114">
          <cell r="B114">
            <v>99585</v>
          </cell>
          <cell r="G114" t="str">
            <v>FT</v>
          </cell>
        </row>
        <row r="115">
          <cell r="B115">
            <v>99654</v>
          </cell>
          <cell r="G115" t="str">
            <v>FT</v>
          </cell>
        </row>
        <row r="116">
          <cell r="B116">
            <v>99707</v>
          </cell>
          <cell r="G116" t="str">
            <v>FT</v>
          </cell>
        </row>
        <row r="117">
          <cell r="B117">
            <v>98648</v>
          </cell>
          <cell r="G117" t="str">
            <v>FT</v>
          </cell>
        </row>
        <row r="118">
          <cell r="B118">
            <v>99651</v>
          </cell>
          <cell r="G118" t="str">
            <v>FT</v>
          </cell>
        </row>
        <row r="119">
          <cell r="B119">
            <v>99700</v>
          </cell>
          <cell r="G119" t="str">
            <v>FT</v>
          </cell>
        </row>
        <row r="120">
          <cell r="B120">
            <v>0</v>
          </cell>
          <cell r="G120" t="str">
            <v>VAC-FT</v>
          </cell>
        </row>
        <row r="121">
          <cell r="B121">
            <v>0</v>
          </cell>
          <cell r="G121" t="str">
            <v>VAC-FT</v>
          </cell>
        </row>
        <row r="122">
          <cell r="B122">
            <v>0</v>
          </cell>
          <cell r="G122" t="str">
            <v>VAC-FT</v>
          </cell>
        </row>
        <row r="123">
          <cell r="B123">
            <v>0</v>
          </cell>
          <cell r="G123" t="str">
            <v>VAC-FT</v>
          </cell>
        </row>
        <row r="124">
          <cell r="B124">
            <v>0</v>
          </cell>
          <cell r="G124" t="str">
            <v>VAC-FT</v>
          </cell>
        </row>
        <row r="125">
          <cell r="B125">
            <v>0</v>
          </cell>
          <cell r="G125" t="str">
            <v>VAC-FT</v>
          </cell>
        </row>
        <row r="126">
          <cell r="B126">
            <v>0</v>
          </cell>
          <cell r="G126" t="str">
            <v>FT: 29 PT: 0</v>
          </cell>
        </row>
        <row r="127">
          <cell r="B127">
            <v>0</v>
          </cell>
          <cell r="G127">
            <v>0</v>
          </cell>
        </row>
        <row r="128">
          <cell r="B128">
            <v>99802</v>
          </cell>
          <cell r="G128" t="str">
            <v>FT</v>
          </cell>
        </row>
        <row r="129">
          <cell r="B129">
            <v>99222</v>
          </cell>
          <cell r="G129" t="str">
            <v>FT</v>
          </cell>
        </row>
        <row r="130">
          <cell r="B130">
            <v>99862</v>
          </cell>
          <cell r="G130" t="str">
            <v>FT</v>
          </cell>
        </row>
        <row r="131">
          <cell r="B131">
            <v>10056</v>
          </cell>
          <cell r="G131" t="str">
            <v>FT</v>
          </cell>
        </row>
        <row r="132">
          <cell r="B132">
            <v>99916</v>
          </cell>
          <cell r="G132" t="str">
            <v>FT</v>
          </cell>
        </row>
        <row r="133">
          <cell r="B133">
            <v>99788</v>
          </cell>
          <cell r="G133" t="str">
            <v>FT</v>
          </cell>
        </row>
        <row r="134">
          <cell r="B134">
            <v>10054</v>
          </cell>
          <cell r="G134" t="str">
            <v>FT</v>
          </cell>
        </row>
        <row r="135">
          <cell r="B135">
            <v>0</v>
          </cell>
          <cell r="G135" t="str">
            <v>FT: 7 PT: 0</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in ,000"/>
      <sheetName val="ROE"/>
      <sheetName val="UI ROE Relief"/>
      <sheetName val="Com ROE Relief"/>
      <sheetName val="Rate Case Revenue"/>
      <sheetName val="Ratebase"/>
      <sheetName val="Net Plant"/>
      <sheetName val="IS"/>
      <sheetName val="Effective Tax"/>
      <sheetName val="Jurisd Tax"/>
      <sheetName val="D-E"/>
      <sheetName val="Data"/>
      <sheetName val="Reports"/>
      <sheetName val="Closed Reg Rev"/>
      <sheetName val="Pending Reg Rev"/>
      <sheetName val="FORM.COS.SUBS.LIST"/>
      <sheetName val="Co by State"/>
      <sheetName val="9000'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1</v>
          </cell>
          <cell r="D13">
            <v>688555.68</v>
          </cell>
          <cell r="F13">
            <v>4</v>
          </cell>
          <cell r="G13">
            <v>0</v>
          </cell>
          <cell r="I13">
            <v>1</v>
          </cell>
          <cell r="J13">
            <v>-149165.1</v>
          </cell>
          <cell r="L13">
            <v>1</v>
          </cell>
          <cell r="M13">
            <v>-9632854</v>
          </cell>
          <cell r="O13">
            <v>4</v>
          </cell>
          <cell r="P13">
            <v>450000</v>
          </cell>
          <cell r="R13">
            <v>4</v>
          </cell>
          <cell r="S13">
            <v>-340495.16</v>
          </cell>
          <cell r="U13">
            <v>2</v>
          </cell>
          <cell r="V13">
            <v>0</v>
          </cell>
          <cell r="X13">
            <v>1</v>
          </cell>
          <cell r="Y13">
            <v>-1412616.3</v>
          </cell>
          <cell r="AA13">
            <v>6</v>
          </cell>
          <cell r="AB13">
            <v>-350</v>
          </cell>
          <cell r="BE13">
            <v>5</v>
          </cell>
          <cell r="BF13">
            <v>24823.043409200007</v>
          </cell>
          <cell r="CF13">
            <v>1</v>
          </cell>
          <cell r="CG13" t="str">
            <v>Y</v>
          </cell>
        </row>
        <row r="14">
          <cell r="C14">
            <v>2</v>
          </cell>
          <cell r="D14">
            <v>6756002.0199999996</v>
          </cell>
          <cell r="F14">
            <v>5</v>
          </cell>
          <cell r="G14">
            <v>0</v>
          </cell>
          <cell r="I14">
            <v>2</v>
          </cell>
          <cell r="J14">
            <v>-4691567.1500000004</v>
          </cell>
          <cell r="L14">
            <v>18</v>
          </cell>
          <cell r="M14">
            <v>27837.56</v>
          </cell>
          <cell r="O14">
            <v>5</v>
          </cell>
          <cell r="P14">
            <v>-450000</v>
          </cell>
          <cell r="R14">
            <v>5</v>
          </cell>
          <cell r="S14">
            <v>-583336.21</v>
          </cell>
          <cell r="U14">
            <v>5</v>
          </cell>
          <cell r="V14">
            <v>3446.76</v>
          </cell>
          <cell r="X14">
            <v>2</v>
          </cell>
          <cell r="Y14">
            <v>-417573</v>
          </cell>
          <cell r="AA14">
            <v>13</v>
          </cell>
          <cell r="AB14">
            <v>-145</v>
          </cell>
          <cell r="BE14">
            <v>6</v>
          </cell>
          <cell r="BF14">
            <v>6108.3140748000005</v>
          </cell>
          <cell r="CF14">
            <v>2</v>
          </cell>
          <cell r="CG14" t="str">
            <v>Y</v>
          </cell>
        </row>
        <row r="15">
          <cell r="C15">
            <v>5</v>
          </cell>
          <cell r="D15">
            <v>2276220.59</v>
          </cell>
          <cell r="F15">
            <v>12</v>
          </cell>
          <cell r="G15">
            <v>-153268.37</v>
          </cell>
          <cell r="I15">
            <v>5</v>
          </cell>
          <cell r="J15">
            <v>-538733.71</v>
          </cell>
          <cell r="L15">
            <v>21</v>
          </cell>
          <cell r="M15">
            <v>102722.39</v>
          </cell>
          <cell r="O15">
            <v>23</v>
          </cell>
          <cell r="P15">
            <v>-975</v>
          </cell>
          <cell r="R15">
            <v>6</v>
          </cell>
          <cell r="S15">
            <v>-272780</v>
          </cell>
          <cell r="U15">
            <v>7</v>
          </cell>
          <cell r="V15">
            <v>3101.75</v>
          </cell>
          <cell r="X15">
            <v>4</v>
          </cell>
          <cell r="Y15">
            <v>1405724</v>
          </cell>
          <cell r="AA15">
            <v>24</v>
          </cell>
          <cell r="AB15">
            <v>-312</v>
          </cell>
          <cell r="BE15">
            <v>7</v>
          </cell>
          <cell r="BF15">
            <v>1074.4178665000002</v>
          </cell>
          <cell r="CF15">
            <v>4</v>
          </cell>
          <cell r="CG15" t="str">
            <v>Y</v>
          </cell>
        </row>
        <row r="16">
          <cell r="C16">
            <v>6</v>
          </cell>
          <cell r="D16">
            <v>1433009.07</v>
          </cell>
          <cell r="F16">
            <v>25</v>
          </cell>
          <cell r="G16">
            <v>0</v>
          </cell>
          <cell r="I16">
            <v>6</v>
          </cell>
          <cell r="J16">
            <v>-213683.09</v>
          </cell>
          <cell r="L16">
            <v>25</v>
          </cell>
          <cell r="M16">
            <v>24482</v>
          </cell>
          <cell r="O16">
            <v>28</v>
          </cell>
          <cell r="P16">
            <v>-5475</v>
          </cell>
          <cell r="R16">
            <v>7</v>
          </cell>
          <cell r="S16">
            <v>-1672</v>
          </cell>
          <cell r="U16">
            <v>8</v>
          </cell>
          <cell r="V16">
            <v>3964.03</v>
          </cell>
          <cell r="X16">
            <v>5</v>
          </cell>
          <cell r="Y16">
            <v>-93194</v>
          </cell>
          <cell r="AA16">
            <v>30</v>
          </cell>
          <cell r="AB16">
            <v>-36</v>
          </cell>
          <cell r="BE16">
            <v>8</v>
          </cell>
          <cell r="BF16">
            <v>4739.6431473000011</v>
          </cell>
          <cell r="CF16">
            <v>5</v>
          </cell>
          <cell r="CG16" t="str">
            <v>Y</v>
          </cell>
        </row>
        <row r="17">
          <cell r="C17">
            <v>7</v>
          </cell>
          <cell r="D17">
            <v>149716.32999999999</v>
          </cell>
          <cell r="F17">
            <v>34</v>
          </cell>
          <cell r="G17">
            <v>3168.25</v>
          </cell>
          <cell r="I17">
            <v>7</v>
          </cell>
          <cell r="J17">
            <v>-8889.58</v>
          </cell>
          <cell r="L17">
            <v>27</v>
          </cell>
          <cell r="M17">
            <v>-963620.89</v>
          </cell>
          <cell r="O17">
            <v>36</v>
          </cell>
          <cell r="P17">
            <v>-56796</v>
          </cell>
          <cell r="R17">
            <v>8</v>
          </cell>
          <cell r="S17">
            <v>-3043.45</v>
          </cell>
          <cell r="U17">
            <v>11</v>
          </cell>
          <cell r="V17">
            <v>0</v>
          </cell>
          <cell r="X17">
            <v>6</v>
          </cell>
          <cell r="Y17">
            <v>-147945</v>
          </cell>
          <cell r="AA17">
            <v>32</v>
          </cell>
          <cell r="AB17">
            <v>-280</v>
          </cell>
          <cell r="BE17">
            <v>9</v>
          </cell>
          <cell r="BF17">
            <v>7262.0274267000023</v>
          </cell>
          <cell r="CF17">
            <v>6</v>
          </cell>
          <cell r="CG17" t="str">
            <v>Y</v>
          </cell>
        </row>
        <row r="18">
          <cell r="C18">
            <v>8</v>
          </cell>
          <cell r="D18">
            <v>205138.07</v>
          </cell>
          <cell r="F18">
            <v>35</v>
          </cell>
          <cell r="G18">
            <v>461446.03</v>
          </cell>
          <cell r="I18">
            <v>8</v>
          </cell>
          <cell r="J18">
            <v>-18446.599999999999</v>
          </cell>
          <cell r="L18">
            <v>34</v>
          </cell>
          <cell r="M18">
            <v>485498.88</v>
          </cell>
          <cell r="O18">
            <v>70</v>
          </cell>
          <cell r="P18">
            <v>2400</v>
          </cell>
          <cell r="R18">
            <v>9</v>
          </cell>
          <cell r="S18">
            <v>-33384.82</v>
          </cell>
          <cell r="U18">
            <v>12</v>
          </cell>
          <cell r="V18">
            <v>8414.3700000000008</v>
          </cell>
          <cell r="X18">
            <v>7</v>
          </cell>
          <cell r="Y18">
            <v>-16011</v>
          </cell>
          <cell r="AA18">
            <v>33</v>
          </cell>
          <cell r="AB18">
            <v>-250</v>
          </cell>
          <cell r="BE18">
            <v>10</v>
          </cell>
          <cell r="BF18">
            <v>0</v>
          </cell>
          <cell r="CF18">
            <v>7</v>
          </cell>
          <cell r="CG18" t="str">
            <v>Y</v>
          </cell>
        </row>
        <row r="19">
          <cell r="C19">
            <v>9</v>
          </cell>
          <cell r="D19">
            <v>484758.46</v>
          </cell>
          <cell r="F19">
            <v>36</v>
          </cell>
          <cell r="G19">
            <v>663847.37</v>
          </cell>
          <cell r="I19">
            <v>9</v>
          </cell>
          <cell r="J19">
            <v>-52441.39</v>
          </cell>
          <cell r="L19">
            <v>36</v>
          </cell>
          <cell r="M19">
            <v>-117417.65</v>
          </cell>
          <cell r="O19">
            <v>80</v>
          </cell>
          <cell r="P19">
            <v>-34510</v>
          </cell>
          <cell r="R19">
            <v>11</v>
          </cell>
          <cell r="S19">
            <v>-17294.22</v>
          </cell>
          <cell r="U19">
            <v>13</v>
          </cell>
          <cell r="V19">
            <v>2984.25</v>
          </cell>
          <cell r="X19">
            <v>8</v>
          </cell>
          <cell r="Y19">
            <v>-11577</v>
          </cell>
          <cell r="AA19">
            <v>34</v>
          </cell>
          <cell r="AB19">
            <v>-84250</v>
          </cell>
          <cell r="BE19">
            <v>11</v>
          </cell>
          <cell r="BF19">
            <v>2277.1194064000001</v>
          </cell>
          <cell r="CF19">
            <v>8</v>
          </cell>
          <cell r="CG19" t="str">
            <v>Y</v>
          </cell>
        </row>
        <row r="20">
          <cell r="C20">
            <v>11</v>
          </cell>
          <cell r="D20">
            <v>116028.15</v>
          </cell>
          <cell r="F20">
            <v>38</v>
          </cell>
          <cell r="G20">
            <v>554049.14</v>
          </cell>
          <cell r="I20">
            <v>11</v>
          </cell>
          <cell r="J20">
            <v>-18023.96</v>
          </cell>
          <cell r="L20">
            <v>38</v>
          </cell>
          <cell r="M20">
            <v>-6341801.4500000002</v>
          </cell>
          <cell r="O20">
            <v>89</v>
          </cell>
          <cell r="P20">
            <v>-38400</v>
          </cell>
          <cell r="R20">
            <v>13</v>
          </cell>
          <cell r="S20">
            <v>-1032850.1</v>
          </cell>
          <cell r="U20">
            <v>14</v>
          </cell>
          <cell r="V20">
            <v>0</v>
          </cell>
          <cell r="X20">
            <v>9</v>
          </cell>
          <cell r="Y20">
            <v>-40240</v>
          </cell>
          <cell r="AA20">
            <v>35</v>
          </cell>
          <cell r="AB20">
            <v>-33840.53</v>
          </cell>
          <cell r="BE20">
            <v>12</v>
          </cell>
          <cell r="BF20">
            <v>1040.1696474999999</v>
          </cell>
          <cell r="CF20">
            <v>9</v>
          </cell>
          <cell r="CG20" t="str">
            <v>Y</v>
          </cell>
        </row>
        <row r="21">
          <cell r="C21">
            <v>12</v>
          </cell>
          <cell r="D21">
            <v>291422.34999999998</v>
          </cell>
          <cell r="F21">
            <v>40</v>
          </cell>
          <cell r="G21">
            <v>12530</v>
          </cell>
          <cell r="I21">
            <v>12</v>
          </cell>
          <cell r="J21">
            <v>22146.25</v>
          </cell>
          <cell r="L21">
            <v>40</v>
          </cell>
          <cell r="M21">
            <v>65673.55</v>
          </cell>
          <cell r="O21">
            <v>90</v>
          </cell>
          <cell r="P21">
            <v>-97052</v>
          </cell>
          <cell r="R21">
            <v>14</v>
          </cell>
          <cell r="S21">
            <v>-3091748.55</v>
          </cell>
          <cell r="U21">
            <v>15</v>
          </cell>
          <cell r="V21">
            <v>1175.3</v>
          </cell>
          <cell r="X21">
            <v>11</v>
          </cell>
          <cell r="Y21">
            <v>-9391</v>
          </cell>
          <cell r="AA21">
            <v>36</v>
          </cell>
          <cell r="AB21">
            <v>-193723.6</v>
          </cell>
          <cell r="BE21">
            <v>13</v>
          </cell>
          <cell r="BF21">
            <v>10580.711716199998</v>
          </cell>
          <cell r="CF21">
            <v>11</v>
          </cell>
          <cell r="CG21" t="str">
            <v>Y</v>
          </cell>
        </row>
        <row r="22">
          <cell r="C22">
            <v>13</v>
          </cell>
          <cell r="D22">
            <v>2576779.79</v>
          </cell>
          <cell r="F22">
            <v>44</v>
          </cell>
          <cell r="G22">
            <v>326.75</v>
          </cell>
          <cell r="I22">
            <v>13</v>
          </cell>
          <cell r="J22">
            <v>-821309.92</v>
          </cell>
          <cell r="L22">
            <v>42</v>
          </cell>
          <cell r="M22">
            <v>40720.080000000002</v>
          </cell>
          <cell r="O22">
            <v>135</v>
          </cell>
          <cell r="P22">
            <v>-658710.19999999995</v>
          </cell>
          <cell r="R22">
            <v>15</v>
          </cell>
          <cell r="S22">
            <v>-32215.34</v>
          </cell>
          <cell r="U22">
            <v>16</v>
          </cell>
          <cell r="V22">
            <v>4276</v>
          </cell>
          <cell r="X22">
            <v>12</v>
          </cell>
          <cell r="Y22">
            <v>-56556</v>
          </cell>
          <cell r="AA22">
            <v>38</v>
          </cell>
          <cell r="AB22">
            <v>-102861.1</v>
          </cell>
          <cell r="BE22">
            <v>14</v>
          </cell>
          <cell r="BF22">
            <v>45948.676116100003</v>
          </cell>
          <cell r="CF22">
            <v>12</v>
          </cell>
          <cell r="CG22" t="str">
            <v>Y</v>
          </cell>
        </row>
        <row r="23">
          <cell r="C23">
            <v>14</v>
          </cell>
          <cell r="D23">
            <v>7411838.9100000001</v>
          </cell>
          <cell r="F23">
            <v>47</v>
          </cell>
          <cell r="G23">
            <v>585306.77</v>
          </cell>
          <cell r="I23">
            <v>14</v>
          </cell>
          <cell r="J23">
            <v>-1853280.79</v>
          </cell>
          <cell r="L23">
            <v>43</v>
          </cell>
          <cell r="M23">
            <v>198411.88</v>
          </cell>
          <cell r="O23">
            <v>160</v>
          </cell>
          <cell r="P23">
            <v>-113080.53</v>
          </cell>
          <cell r="R23">
            <v>16</v>
          </cell>
          <cell r="S23">
            <v>-380488</v>
          </cell>
          <cell r="U23">
            <v>17</v>
          </cell>
          <cell r="V23">
            <v>0</v>
          </cell>
          <cell r="X23">
            <v>13</v>
          </cell>
          <cell r="Y23">
            <v>-90076</v>
          </cell>
          <cell r="AA23">
            <v>40</v>
          </cell>
          <cell r="AB23">
            <v>-42215.58</v>
          </cell>
          <cell r="BE23">
            <v>15</v>
          </cell>
          <cell r="BF23">
            <v>6754.151913900002</v>
          </cell>
          <cell r="CF23">
            <v>13</v>
          </cell>
          <cell r="CG23" t="str">
            <v>Y</v>
          </cell>
        </row>
        <row r="24">
          <cell r="C24">
            <v>15</v>
          </cell>
          <cell r="D24">
            <v>293165.89</v>
          </cell>
          <cell r="F24">
            <v>51</v>
          </cell>
          <cell r="G24">
            <v>70367.09</v>
          </cell>
          <cell r="I24">
            <v>15</v>
          </cell>
          <cell r="J24">
            <v>-78528.899999999994</v>
          </cell>
          <cell r="L24">
            <v>44</v>
          </cell>
          <cell r="M24">
            <v>-87611.65</v>
          </cell>
          <cell r="R24">
            <v>17</v>
          </cell>
          <cell r="S24">
            <v>-109915.67</v>
          </cell>
          <cell r="U24">
            <v>18</v>
          </cell>
          <cell r="V24">
            <v>3950.24</v>
          </cell>
          <cell r="X24">
            <v>14</v>
          </cell>
          <cell r="Y24">
            <v>-312170</v>
          </cell>
          <cell r="AA24">
            <v>44</v>
          </cell>
          <cell r="AB24">
            <v>-12905</v>
          </cell>
          <cell r="BE24">
            <v>16</v>
          </cell>
          <cell r="BF24">
            <v>35390.350280199993</v>
          </cell>
          <cell r="CF24">
            <v>14</v>
          </cell>
          <cell r="CG24" t="str">
            <v>Y</v>
          </cell>
        </row>
        <row r="25">
          <cell r="C25">
            <v>16</v>
          </cell>
          <cell r="D25">
            <v>2236448.91</v>
          </cell>
          <cell r="F25">
            <v>53</v>
          </cell>
          <cell r="G25">
            <v>0</v>
          </cell>
          <cell r="I25">
            <v>16</v>
          </cell>
          <cell r="J25">
            <v>-623130.59</v>
          </cell>
          <cell r="L25">
            <v>51</v>
          </cell>
          <cell r="M25">
            <v>136624</v>
          </cell>
          <cell r="R25">
            <v>18</v>
          </cell>
          <cell r="S25">
            <v>-321287.40999999997</v>
          </cell>
          <cell r="U25">
            <v>20</v>
          </cell>
          <cell r="V25">
            <v>2395</v>
          </cell>
          <cell r="X25">
            <v>15</v>
          </cell>
          <cell r="Y25">
            <v>-34102</v>
          </cell>
          <cell r="AA25">
            <v>47</v>
          </cell>
          <cell r="AB25">
            <v>-36412.5</v>
          </cell>
          <cell r="BE25">
            <v>17</v>
          </cell>
          <cell r="BF25">
            <v>16165.407129700001</v>
          </cell>
          <cell r="CF25">
            <v>15</v>
          </cell>
          <cell r="CG25" t="str">
            <v>Y</v>
          </cell>
        </row>
        <row r="26">
          <cell r="C26">
            <v>17</v>
          </cell>
          <cell r="D26">
            <v>950144.29</v>
          </cell>
          <cell r="F26">
            <v>55</v>
          </cell>
          <cell r="G26">
            <v>416572.64</v>
          </cell>
          <cell r="I26">
            <v>17</v>
          </cell>
          <cell r="J26">
            <v>-340533.38</v>
          </cell>
          <cell r="L26">
            <v>52</v>
          </cell>
          <cell r="M26">
            <v>-561576</v>
          </cell>
          <cell r="R26">
            <v>20</v>
          </cell>
          <cell r="S26">
            <v>-20875.810000000001</v>
          </cell>
          <cell r="U26">
            <v>24</v>
          </cell>
          <cell r="V26">
            <v>13373.75</v>
          </cell>
          <cell r="X26">
            <v>16</v>
          </cell>
          <cell r="Y26">
            <v>-81770</v>
          </cell>
          <cell r="AA26">
            <v>53</v>
          </cell>
          <cell r="AB26">
            <v>-6238.44</v>
          </cell>
          <cell r="BE26">
            <v>18</v>
          </cell>
          <cell r="BF26">
            <v>5298.7770282999991</v>
          </cell>
          <cell r="CF26">
            <v>16</v>
          </cell>
          <cell r="CG26" t="str">
            <v>Y</v>
          </cell>
        </row>
        <row r="27">
          <cell r="C27">
            <v>18</v>
          </cell>
          <cell r="D27">
            <v>874161.07</v>
          </cell>
          <cell r="F27">
            <v>57</v>
          </cell>
          <cell r="G27">
            <v>57827.01</v>
          </cell>
          <cell r="I27">
            <v>18</v>
          </cell>
          <cell r="J27">
            <v>-332223.99</v>
          </cell>
          <cell r="L27">
            <v>53</v>
          </cell>
          <cell r="M27">
            <v>-2798273.96</v>
          </cell>
          <cell r="R27">
            <v>23</v>
          </cell>
          <cell r="S27">
            <v>-20239.14</v>
          </cell>
          <cell r="U27">
            <v>26</v>
          </cell>
          <cell r="V27">
            <v>0</v>
          </cell>
          <cell r="X27">
            <v>17</v>
          </cell>
          <cell r="Y27">
            <v>-30767</v>
          </cell>
          <cell r="AA27">
            <v>57</v>
          </cell>
          <cell r="AB27">
            <v>-47465.43</v>
          </cell>
          <cell r="BE27">
            <v>20</v>
          </cell>
          <cell r="BF27">
            <v>6115.2491770000015</v>
          </cell>
          <cell r="CF27">
            <v>17</v>
          </cell>
          <cell r="CG27" t="str">
            <v>Y</v>
          </cell>
        </row>
        <row r="28">
          <cell r="C28">
            <v>20</v>
          </cell>
          <cell r="D28">
            <v>610755</v>
          </cell>
          <cell r="F28">
            <v>58</v>
          </cell>
          <cell r="G28">
            <v>0</v>
          </cell>
          <cell r="I28">
            <v>20</v>
          </cell>
          <cell r="J28">
            <v>-172583.83</v>
          </cell>
          <cell r="L28">
            <v>55</v>
          </cell>
          <cell r="M28">
            <v>-1601495.92</v>
          </cell>
          <cell r="R28">
            <v>24</v>
          </cell>
          <cell r="S28">
            <v>-474134.68</v>
          </cell>
          <cell r="U28">
            <v>27</v>
          </cell>
          <cell r="V28">
            <v>33094.400000000001</v>
          </cell>
          <cell r="X28">
            <v>18</v>
          </cell>
          <cell r="Y28">
            <v>-35731</v>
          </cell>
          <cell r="AA28">
            <v>60</v>
          </cell>
          <cell r="AB28">
            <v>-1615</v>
          </cell>
          <cell r="BE28">
            <v>21</v>
          </cell>
          <cell r="BF28">
            <v>4122.2344814999997</v>
          </cell>
          <cell r="CF28">
            <v>18</v>
          </cell>
          <cell r="CG28" t="str">
            <v>N</v>
          </cell>
        </row>
        <row r="29">
          <cell r="C29">
            <v>21</v>
          </cell>
          <cell r="D29">
            <v>235094.33</v>
          </cell>
          <cell r="F29">
            <v>60</v>
          </cell>
          <cell r="G29">
            <v>0</v>
          </cell>
          <cell r="I29">
            <v>21</v>
          </cell>
          <cell r="J29">
            <v>-115696.76</v>
          </cell>
          <cell r="L29">
            <v>56</v>
          </cell>
          <cell r="M29">
            <v>-232530.46</v>
          </cell>
          <cell r="R29">
            <v>25</v>
          </cell>
          <cell r="S29">
            <v>-19067.2</v>
          </cell>
          <cell r="U29">
            <v>28</v>
          </cell>
          <cell r="V29">
            <v>2629.25</v>
          </cell>
          <cell r="X29">
            <v>20</v>
          </cell>
          <cell r="Y29">
            <v>-47458</v>
          </cell>
          <cell r="AA29">
            <v>62</v>
          </cell>
          <cell r="AB29">
            <v>-1524</v>
          </cell>
          <cell r="BE29">
            <v>22</v>
          </cell>
          <cell r="BF29">
            <v>1350.7821603999998</v>
          </cell>
          <cell r="CF29">
            <v>20</v>
          </cell>
          <cell r="CG29" t="str">
            <v>Y</v>
          </cell>
        </row>
        <row r="30">
          <cell r="C30">
            <v>22</v>
          </cell>
          <cell r="D30">
            <v>132153.78</v>
          </cell>
          <cell r="F30">
            <v>61</v>
          </cell>
          <cell r="G30">
            <v>125246</v>
          </cell>
          <cell r="I30">
            <v>22</v>
          </cell>
          <cell r="J30">
            <v>-6767.08</v>
          </cell>
          <cell r="L30">
            <v>61</v>
          </cell>
          <cell r="M30">
            <v>280033.48</v>
          </cell>
          <cell r="R30">
            <v>26</v>
          </cell>
          <cell r="S30">
            <v>-56246.13</v>
          </cell>
          <cell r="U30">
            <v>29</v>
          </cell>
          <cell r="V30">
            <v>1698</v>
          </cell>
          <cell r="X30">
            <v>21</v>
          </cell>
          <cell r="Y30">
            <v>-18874</v>
          </cell>
          <cell r="AA30">
            <v>64</v>
          </cell>
          <cell r="AB30">
            <v>-47743</v>
          </cell>
          <cell r="BE30">
            <v>23</v>
          </cell>
          <cell r="BF30">
            <v>4081.6110252000008</v>
          </cell>
          <cell r="CF30">
            <v>21</v>
          </cell>
          <cell r="CG30" t="str">
            <v>Y</v>
          </cell>
        </row>
        <row r="31">
          <cell r="C31">
            <v>23</v>
          </cell>
          <cell r="D31">
            <v>203461.71</v>
          </cell>
          <cell r="F31">
            <v>62</v>
          </cell>
          <cell r="G31">
            <v>14527.79</v>
          </cell>
          <cell r="I31">
            <v>23</v>
          </cell>
          <cell r="J31">
            <v>-36069.78</v>
          </cell>
          <cell r="L31">
            <v>70</v>
          </cell>
          <cell r="M31">
            <v>-464265.59</v>
          </cell>
          <cell r="R31">
            <v>27</v>
          </cell>
          <cell r="S31">
            <v>-1842389.92</v>
          </cell>
          <cell r="U31">
            <v>31</v>
          </cell>
          <cell r="V31">
            <v>11394.74</v>
          </cell>
          <cell r="X31">
            <v>22</v>
          </cell>
          <cell r="Y31">
            <v>-17440</v>
          </cell>
          <cell r="AA31">
            <v>65</v>
          </cell>
          <cell r="AB31">
            <v>-35468</v>
          </cell>
          <cell r="BE31">
            <v>24</v>
          </cell>
          <cell r="BF31">
            <v>44815.010341200003</v>
          </cell>
          <cell r="CF31">
            <v>22</v>
          </cell>
          <cell r="CG31" t="str">
            <v>Y</v>
          </cell>
        </row>
        <row r="32">
          <cell r="C32">
            <v>24</v>
          </cell>
          <cell r="D32">
            <v>3596536.84</v>
          </cell>
          <cell r="F32">
            <v>64</v>
          </cell>
          <cell r="G32">
            <v>724.25</v>
          </cell>
          <cell r="I32">
            <v>24</v>
          </cell>
          <cell r="J32">
            <v>-1005501.67</v>
          </cell>
          <cell r="L32">
            <v>71</v>
          </cell>
          <cell r="M32">
            <v>1220293.1100000001</v>
          </cell>
          <cell r="R32">
            <v>28</v>
          </cell>
          <cell r="S32">
            <v>-209858.6</v>
          </cell>
          <cell r="U32">
            <v>34</v>
          </cell>
          <cell r="V32">
            <v>93182.19</v>
          </cell>
          <cell r="X32">
            <v>23</v>
          </cell>
          <cell r="Y32">
            <v>-18872</v>
          </cell>
          <cell r="AA32">
            <v>66</v>
          </cell>
          <cell r="AB32">
            <v>-50955</v>
          </cell>
          <cell r="BE32">
            <v>25</v>
          </cell>
          <cell r="BF32">
            <v>5164.661117900001</v>
          </cell>
          <cell r="CF32">
            <v>23</v>
          </cell>
          <cell r="CG32" t="str">
            <v>Y</v>
          </cell>
        </row>
        <row r="33">
          <cell r="C33">
            <v>25</v>
          </cell>
          <cell r="D33">
            <v>775698.38</v>
          </cell>
          <cell r="F33">
            <v>65</v>
          </cell>
          <cell r="G33">
            <v>177543.03</v>
          </cell>
          <cell r="I33">
            <v>25</v>
          </cell>
          <cell r="J33">
            <v>-144440.88</v>
          </cell>
          <cell r="L33">
            <v>73</v>
          </cell>
          <cell r="M33">
            <v>336502.6</v>
          </cell>
          <cell r="R33">
            <v>29</v>
          </cell>
          <cell r="S33">
            <v>-623717.93000000005</v>
          </cell>
          <cell r="U33">
            <v>35</v>
          </cell>
          <cell r="V33">
            <v>76688.53</v>
          </cell>
          <cell r="X33">
            <v>24</v>
          </cell>
          <cell r="Y33">
            <v>-350673</v>
          </cell>
          <cell r="AA33">
            <v>67</v>
          </cell>
          <cell r="AB33">
            <v>-128520</v>
          </cell>
          <cell r="BE33">
            <v>26</v>
          </cell>
          <cell r="BF33">
            <v>9044.5252213000022</v>
          </cell>
          <cell r="CF33">
            <v>24</v>
          </cell>
          <cell r="CG33" t="str">
            <v>Y</v>
          </cell>
        </row>
        <row r="34">
          <cell r="C34">
            <v>26</v>
          </cell>
          <cell r="D34">
            <v>943325.53</v>
          </cell>
          <cell r="F34">
            <v>66</v>
          </cell>
          <cell r="G34">
            <v>147.51</v>
          </cell>
          <cell r="I34">
            <v>26</v>
          </cell>
          <cell r="J34">
            <v>-338936.06</v>
          </cell>
          <cell r="L34">
            <v>79</v>
          </cell>
          <cell r="M34">
            <v>284832.56</v>
          </cell>
          <cell r="R34">
            <v>30</v>
          </cell>
          <cell r="S34">
            <v>-109548.74</v>
          </cell>
          <cell r="U34">
            <v>36</v>
          </cell>
          <cell r="V34">
            <v>32834.71</v>
          </cell>
          <cell r="X34">
            <v>25</v>
          </cell>
          <cell r="Y34">
            <v>-38948</v>
          </cell>
          <cell r="AA34">
            <v>68</v>
          </cell>
          <cell r="AB34">
            <v>-30362</v>
          </cell>
          <cell r="BE34">
            <v>27</v>
          </cell>
          <cell r="BF34">
            <v>10698.011668800002</v>
          </cell>
          <cell r="CF34">
            <v>25</v>
          </cell>
          <cell r="CG34" t="str">
            <v>N</v>
          </cell>
        </row>
        <row r="35">
          <cell r="C35">
            <v>27</v>
          </cell>
          <cell r="D35">
            <v>3840653.03</v>
          </cell>
          <cell r="F35">
            <v>67</v>
          </cell>
          <cell r="G35">
            <v>284356.51</v>
          </cell>
          <cell r="I35">
            <v>27</v>
          </cell>
          <cell r="J35">
            <v>-318539.34999999998</v>
          </cell>
          <cell r="L35">
            <v>80</v>
          </cell>
          <cell r="M35">
            <v>-1541397.86</v>
          </cell>
          <cell r="R35">
            <v>34</v>
          </cell>
          <cell r="S35">
            <v>-1756065.79</v>
          </cell>
          <cell r="U35">
            <v>38</v>
          </cell>
          <cell r="V35">
            <v>66039.210000000006</v>
          </cell>
          <cell r="X35">
            <v>26</v>
          </cell>
          <cell r="Y35">
            <v>-144207</v>
          </cell>
          <cell r="AA35">
            <v>69</v>
          </cell>
          <cell r="AB35">
            <v>-31800</v>
          </cell>
          <cell r="BE35">
            <v>28</v>
          </cell>
          <cell r="BF35">
            <v>2454.4645709000006</v>
          </cell>
          <cell r="CF35">
            <v>26</v>
          </cell>
          <cell r="CG35" t="str">
            <v>Y</v>
          </cell>
        </row>
        <row r="36">
          <cell r="C36">
            <v>28</v>
          </cell>
          <cell r="D36">
            <v>439548.09</v>
          </cell>
          <cell r="F36">
            <v>68</v>
          </cell>
          <cell r="G36">
            <v>16881.75</v>
          </cell>
          <cell r="I36">
            <v>28</v>
          </cell>
          <cell r="J36">
            <v>-141469.26</v>
          </cell>
          <cell r="L36">
            <v>83</v>
          </cell>
          <cell r="M36">
            <v>-235041.22</v>
          </cell>
          <cell r="R36">
            <v>35</v>
          </cell>
          <cell r="S36">
            <v>-2337923.81</v>
          </cell>
          <cell r="U36">
            <v>40</v>
          </cell>
          <cell r="V36">
            <v>0</v>
          </cell>
          <cell r="X36">
            <v>27</v>
          </cell>
          <cell r="Y36">
            <v>-113675</v>
          </cell>
          <cell r="AA36">
            <v>70</v>
          </cell>
          <cell r="AB36">
            <v>-215027.33</v>
          </cell>
          <cell r="BE36">
            <v>29</v>
          </cell>
          <cell r="BF36">
            <v>8762.436387400001</v>
          </cell>
          <cell r="CF36">
            <v>27</v>
          </cell>
          <cell r="CG36" t="str">
            <v>Y</v>
          </cell>
        </row>
        <row r="37">
          <cell r="C37">
            <v>29</v>
          </cell>
          <cell r="D37">
            <v>1097276.03</v>
          </cell>
          <cell r="F37">
            <v>69</v>
          </cell>
          <cell r="G37">
            <v>18135.75</v>
          </cell>
          <cell r="I37">
            <v>29</v>
          </cell>
          <cell r="J37">
            <v>-264593.96999999997</v>
          </cell>
          <cell r="L37">
            <v>86</v>
          </cell>
          <cell r="M37">
            <v>341225.02</v>
          </cell>
          <cell r="R37">
            <v>36</v>
          </cell>
          <cell r="S37">
            <v>-6463721.5499999998</v>
          </cell>
          <cell r="U37">
            <v>41</v>
          </cell>
          <cell r="V37">
            <v>5027.5</v>
          </cell>
          <cell r="X37">
            <v>28</v>
          </cell>
          <cell r="Y37">
            <v>-16878</v>
          </cell>
          <cell r="AA37">
            <v>71</v>
          </cell>
          <cell r="AB37">
            <v>-120856.94</v>
          </cell>
          <cell r="BE37">
            <v>30</v>
          </cell>
          <cell r="BF37">
            <v>7574.9101197999998</v>
          </cell>
          <cell r="CF37">
            <v>28</v>
          </cell>
          <cell r="CG37" t="str">
            <v>Y</v>
          </cell>
        </row>
        <row r="38">
          <cell r="C38">
            <v>30</v>
          </cell>
          <cell r="D38">
            <v>584834.87</v>
          </cell>
          <cell r="F38">
            <v>70</v>
          </cell>
          <cell r="G38">
            <v>502973.87</v>
          </cell>
          <cell r="I38">
            <v>30</v>
          </cell>
          <cell r="J38">
            <v>-239932.23</v>
          </cell>
          <cell r="L38">
            <v>87</v>
          </cell>
          <cell r="M38">
            <v>-3777502.16</v>
          </cell>
          <cell r="R38">
            <v>38</v>
          </cell>
          <cell r="S38">
            <v>-3040932.78</v>
          </cell>
          <cell r="U38">
            <v>42</v>
          </cell>
          <cell r="V38">
            <v>12829.22</v>
          </cell>
          <cell r="X38">
            <v>29</v>
          </cell>
          <cell r="Y38">
            <v>-21250</v>
          </cell>
          <cell r="AA38">
            <v>72</v>
          </cell>
          <cell r="AB38">
            <v>-13800</v>
          </cell>
          <cell r="BE38">
            <v>32</v>
          </cell>
          <cell r="BF38">
            <v>160.50348879999993</v>
          </cell>
          <cell r="CF38">
            <v>29</v>
          </cell>
          <cell r="CG38" t="str">
            <v>Y</v>
          </cell>
        </row>
        <row r="39">
          <cell r="C39">
            <v>31</v>
          </cell>
          <cell r="D39">
            <v>424701.88</v>
          </cell>
          <cell r="F39">
            <v>71</v>
          </cell>
          <cell r="G39">
            <v>481354.69</v>
          </cell>
          <cell r="I39">
            <v>31</v>
          </cell>
          <cell r="J39">
            <v>-286864.78000000003</v>
          </cell>
          <cell r="L39">
            <v>90</v>
          </cell>
          <cell r="M39">
            <v>433739.42</v>
          </cell>
          <cell r="R39">
            <v>40</v>
          </cell>
          <cell r="S39">
            <v>-2667782.39</v>
          </cell>
          <cell r="U39">
            <v>43</v>
          </cell>
          <cell r="V39">
            <v>2655.75</v>
          </cell>
          <cell r="X39">
            <v>30</v>
          </cell>
          <cell r="Y39">
            <v>-28960</v>
          </cell>
          <cell r="AA39">
            <v>73</v>
          </cell>
          <cell r="AB39">
            <v>-36730.550000000003</v>
          </cell>
          <cell r="BE39">
            <v>33</v>
          </cell>
          <cell r="BF39">
            <v>895.31728299999975</v>
          </cell>
          <cell r="CF39">
            <v>30</v>
          </cell>
          <cell r="CG39" t="str">
            <v>Y</v>
          </cell>
        </row>
        <row r="40">
          <cell r="C40">
            <v>34</v>
          </cell>
          <cell r="D40">
            <v>4312300.16</v>
          </cell>
          <cell r="F40">
            <v>72</v>
          </cell>
          <cell r="G40">
            <v>0</v>
          </cell>
          <cell r="I40">
            <v>34</v>
          </cell>
          <cell r="J40">
            <v>-524274.72</v>
          </cell>
          <cell r="L40">
            <v>103</v>
          </cell>
          <cell r="M40">
            <v>441303.48</v>
          </cell>
          <cell r="R40">
            <v>41</v>
          </cell>
          <cell r="S40">
            <v>-384013.4</v>
          </cell>
          <cell r="U40">
            <v>44</v>
          </cell>
          <cell r="V40">
            <v>0</v>
          </cell>
          <cell r="X40">
            <v>31</v>
          </cell>
          <cell r="Y40">
            <v>-10408</v>
          </cell>
          <cell r="AA40">
            <v>74</v>
          </cell>
          <cell r="AB40">
            <v>-1200</v>
          </cell>
          <cell r="BE40">
            <v>34</v>
          </cell>
          <cell r="BF40">
            <v>22107.898132900002</v>
          </cell>
          <cell r="CF40">
            <v>31</v>
          </cell>
          <cell r="CG40" t="str">
            <v>Y</v>
          </cell>
        </row>
        <row r="41">
          <cell r="C41">
            <v>35</v>
          </cell>
          <cell r="D41">
            <v>7592242.75</v>
          </cell>
          <cell r="F41">
            <v>73</v>
          </cell>
          <cell r="G41">
            <v>166544.25</v>
          </cell>
          <cell r="I41">
            <v>35</v>
          </cell>
          <cell r="J41">
            <v>-723303.78</v>
          </cell>
          <cell r="L41">
            <v>105</v>
          </cell>
          <cell r="M41">
            <v>958924.18</v>
          </cell>
          <cell r="R41">
            <v>42</v>
          </cell>
          <cell r="S41">
            <v>-328081.02</v>
          </cell>
          <cell r="U41">
            <v>47</v>
          </cell>
          <cell r="V41">
            <v>8730.5</v>
          </cell>
          <cell r="X41">
            <v>34</v>
          </cell>
          <cell r="Y41">
            <v>-269988</v>
          </cell>
          <cell r="AA41">
            <v>75</v>
          </cell>
          <cell r="AB41">
            <v>-35168</v>
          </cell>
          <cell r="BE41">
            <v>35</v>
          </cell>
          <cell r="BF41">
            <v>30831.339511800004</v>
          </cell>
          <cell r="CF41">
            <v>32</v>
          </cell>
          <cell r="CG41" t="str">
            <v>Y</v>
          </cell>
        </row>
        <row r="42">
          <cell r="C42">
            <v>36</v>
          </cell>
          <cell r="D42">
            <v>14628820.08</v>
          </cell>
          <cell r="F42">
            <v>74</v>
          </cell>
          <cell r="G42">
            <v>31.25</v>
          </cell>
          <cell r="I42">
            <v>36</v>
          </cell>
          <cell r="J42">
            <v>-2067870.39</v>
          </cell>
          <cell r="L42">
            <v>106</v>
          </cell>
          <cell r="M42">
            <v>-263680.64000000001</v>
          </cell>
          <cell r="R42">
            <v>43</v>
          </cell>
          <cell r="S42">
            <v>-597213.81000000006</v>
          </cell>
          <cell r="U42">
            <v>50</v>
          </cell>
          <cell r="V42">
            <v>20901.91</v>
          </cell>
          <cell r="X42">
            <v>35</v>
          </cell>
          <cell r="Y42">
            <v>-521846</v>
          </cell>
          <cell r="AA42">
            <v>77</v>
          </cell>
          <cell r="AB42">
            <v>0</v>
          </cell>
          <cell r="BE42">
            <v>36</v>
          </cell>
          <cell r="BF42">
            <v>50643.837685499981</v>
          </cell>
          <cell r="CF42">
            <v>33</v>
          </cell>
          <cell r="CG42" t="str">
            <v>Y</v>
          </cell>
        </row>
        <row r="43">
          <cell r="C43">
            <v>38</v>
          </cell>
          <cell r="D43">
            <v>22374298.640000001</v>
          </cell>
          <cell r="F43">
            <v>75</v>
          </cell>
          <cell r="G43">
            <v>266142.37</v>
          </cell>
          <cell r="I43">
            <v>38</v>
          </cell>
          <cell r="J43">
            <v>-4805178.1399999997</v>
          </cell>
          <cell r="L43">
            <v>107</v>
          </cell>
          <cell r="M43">
            <v>476560.11</v>
          </cell>
          <cell r="R43">
            <v>44</v>
          </cell>
          <cell r="S43">
            <v>-1217893.01</v>
          </cell>
          <cell r="U43">
            <v>51</v>
          </cell>
          <cell r="V43">
            <v>24597.439999999999</v>
          </cell>
          <cell r="X43">
            <v>36</v>
          </cell>
          <cell r="Y43">
            <v>-869454</v>
          </cell>
          <cell r="AA43">
            <v>79</v>
          </cell>
          <cell r="AB43">
            <v>-59355</v>
          </cell>
          <cell r="BE43">
            <v>38</v>
          </cell>
          <cell r="BF43">
            <v>41384.864358200015</v>
          </cell>
          <cell r="CF43">
            <v>34</v>
          </cell>
          <cell r="CG43" t="str">
            <v>N</v>
          </cell>
        </row>
        <row r="44">
          <cell r="C44">
            <v>40</v>
          </cell>
          <cell r="D44">
            <v>6854342.9100000001</v>
          </cell>
          <cell r="F44">
            <v>79</v>
          </cell>
          <cell r="G44">
            <v>312.5</v>
          </cell>
          <cell r="I44">
            <v>40</v>
          </cell>
          <cell r="J44">
            <v>-1182417.1299999999</v>
          </cell>
          <cell r="L44">
            <v>108</v>
          </cell>
          <cell r="M44">
            <v>465759</v>
          </cell>
          <cell r="R44">
            <v>47</v>
          </cell>
          <cell r="S44">
            <v>-16854127.93</v>
          </cell>
          <cell r="U44">
            <v>52</v>
          </cell>
          <cell r="V44">
            <v>1055.5</v>
          </cell>
          <cell r="X44">
            <v>38</v>
          </cell>
          <cell r="Y44">
            <v>-818893</v>
          </cell>
          <cell r="AA44">
            <v>80</v>
          </cell>
          <cell r="AB44">
            <v>-451397.88</v>
          </cell>
          <cell r="BE44">
            <v>40</v>
          </cell>
          <cell r="BF44">
            <v>10270.235442000001</v>
          </cell>
          <cell r="CF44">
            <v>35</v>
          </cell>
          <cell r="CG44" t="str">
            <v>Y</v>
          </cell>
        </row>
        <row r="45">
          <cell r="C45">
            <v>41</v>
          </cell>
          <cell r="D45">
            <v>1308825.4099999999</v>
          </cell>
          <cell r="F45">
            <v>80</v>
          </cell>
          <cell r="G45">
            <v>1076879.6599999999</v>
          </cell>
          <cell r="I45">
            <v>41</v>
          </cell>
          <cell r="J45">
            <v>-225019.62</v>
          </cell>
          <cell r="L45">
            <v>120</v>
          </cell>
          <cell r="M45">
            <v>883155.33</v>
          </cell>
          <cell r="R45">
            <v>50</v>
          </cell>
          <cell r="S45">
            <v>-70077.86</v>
          </cell>
          <cell r="U45">
            <v>53</v>
          </cell>
          <cell r="V45">
            <v>53197.79</v>
          </cell>
          <cell r="X45">
            <v>40</v>
          </cell>
          <cell r="Y45">
            <v>-502348</v>
          </cell>
          <cell r="AA45">
            <v>81</v>
          </cell>
          <cell r="AB45">
            <v>-600</v>
          </cell>
          <cell r="BE45">
            <v>41</v>
          </cell>
          <cell r="BF45">
            <v>1371.1207386999999</v>
          </cell>
          <cell r="CF45">
            <v>36</v>
          </cell>
          <cell r="CG45" t="str">
            <v>Y</v>
          </cell>
        </row>
        <row r="46">
          <cell r="C46">
            <v>42</v>
          </cell>
          <cell r="D46">
            <v>1557599.9</v>
          </cell>
          <cell r="F46">
            <v>83</v>
          </cell>
          <cell r="G46">
            <v>236570.77</v>
          </cell>
          <cell r="I46">
            <v>42</v>
          </cell>
          <cell r="J46">
            <v>-405081.52</v>
          </cell>
          <cell r="L46">
            <v>121</v>
          </cell>
          <cell r="M46">
            <v>4106.7</v>
          </cell>
          <cell r="R46">
            <v>51</v>
          </cell>
          <cell r="S46">
            <v>-218902.12</v>
          </cell>
          <cell r="U46">
            <v>55</v>
          </cell>
          <cell r="V46">
            <v>0</v>
          </cell>
          <cell r="X46">
            <v>41</v>
          </cell>
          <cell r="Y46">
            <v>-104020</v>
          </cell>
          <cell r="AA46">
            <v>83</v>
          </cell>
          <cell r="AB46">
            <v>-42845</v>
          </cell>
          <cell r="BE46">
            <v>42</v>
          </cell>
          <cell r="BF46">
            <v>5406.1091174999983</v>
          </cell>
          <cell r="CF46">
            <v>38</v>
          </cell>
          <cell r="CG46" t="str">
            <v>Y</v>
          </cell>
        </row>
        <row r="47">
          <cell r="C47">
            <v>43</v>
          </cell>
          <cell r="D47">
            <v>2207031.3199999998</v>
          </cell>
          <cell r="F47">
            <v>86</v>
          </cell>
          <cell r="G47">
            <v>282956.40000000002</v>
          </cell>
          <cell r="I47">
            <v>43</v>
          </cell>
          <cell r="J47">
            <v>-869173.47</v>
          </cell>
          <cell r="L47">
            <v>123</v>
          </cell>
          <cell r="M47">
            <v>45333.52</v>
          </cell>
          <cell r="R47">
            <v>52</v>
          </cell>
          <cell r="S47">
            <v>-1658405.65</v>
          </cell>
          <cell r="U47">
            <v>56</v>
          </cell>
          <cell r="V47">
            <v>12769.75</v>
          </cell>
          <cell r="X47">
            <v>42</v>
          </cell>
          <cell r="Y47">
            <v>-78231</v>
          </cell>
          <cell r="AA47">
            <v>86</v>
          </cell>
          <cell r="AB47">
            <v>-5725</v>
          </cell>
          <cell r="BE47">
            <v>43</v>
          </cell>
          <cell r="BF47">
            <v>8572.7909542999987</v>
          </cell>
          <cell r="CF47">
            <v>40</v>
          </cell>
          <cell r="CG47" t="str">
            <v>Y</v>
          </cell>
        </row>
        <row r="48">
          <cell r="C48">
            <v>44</v>
          </cell>
          <cell r="D48">
            <v>4326803.03</v>
          </cell>
          <cell r="F48">
            <v>87</v>
          </cell>
          <cell r="G48">
            <v>120592.92</v>
          </cell>
          <cell r="I48">
            <v>44</v>
          </cell>
          <cell r="J48">
            <v>-1447080.49</v>
          </cell>
          <cell r="L48">
            <v>133</v>
          </cell>
          <cell r="M48">
            <v>-1300309.8600000001</v>
          </cell>
          <cell r="R48">
            <v>55</v>
          </cell>
          <cell r="S48">
            <v>-13016904.640000001</v>
          </cell>
          <cell r="U48">
            <v>57</v>
          </cell>
          <cell r="V48">
            <v>253545.27</v>
          </cell>
          <cell r="X48">
            <v>43</v>
          </cell>
          <cell r="Y48">
            <v>-179342</v>
          </cell>
          <cell r="AA48">
            <v>87</v>
          </cell>
          <cell r="AB48">
            <v>-350</v>
          </cell>
          <cell r="BE48">
            <v>44</v>
          </cell>
          <cell r="BF48">
            <v>7985.5789596999994</v>
          </cell>
          <cell r="CF48">
            <v>41</v>
          </cell>
          <cell r="CG48" t="str">
            <v>Y</v>
          </cell>
        </row>
        <row r="49">
          <cell r="C49">
            <v>47</v>
          </cell>
          <cell r="D49">
            <v>23902484.170000002</v>
          </cell>
          <cell r="F49">
            <v>88</v>
          </cell>
          <cell r="G49">
            <v>255.25</v>
          </cell>
          <cell r="I49">
            <v>47</v>
          </cell>
          <cell r="J49">
            <v>-1720999.26</v>
          </cell>
          <cell r="L49">
            <v>140</v>
          </cell>
          <cell r="M49">
            <v>524032.2</v>
          </cell>
          <cell r="R49">
            <v>56</v>
          </cell>
          <cell r="S49">
            <v>-860113.12</v>
          </cell>
          <cell r="U49">
            <v>58</v>
          </cell>
          <cell r="V49">
            <v>6050.5</v>
          </cell>
          <cell r="X49">
            <v>44</v>
          </cell>
          <cell r="Y49">
            <v>-314366</v>
          </cell>
          <cell r="AA49">
            <v>89</v>
          </cell>
          <cell r="AB49">
            <v>-270975.21000000002</v>
          </cell>
          <cell r="BE49">
            <v>47</v>
          </cell>
          <cell r="BF49">
            <v>21997.196783200012</v>
          </cell>
          <cell r="CF49">
            <v>42</v>
          </cell>
          <cell r="CG49" t="str">
            <v>N</v>
          </cell>
        </row>
        <row r="50">
          <cell r="C50">
            <v>50</v>
          </cell>
          <cell r="D50">
            <v>1285259.99</v>
          </cell>
          <cell r="F50">
            <v>89</v>
          </cell>
          <cell r="G50">
            <v>3112341.05</v>
          </cell>
          <cell r="I50">
            <v>50</v>
          </cell>
          <cell r="J50">
            <v>-377677.53</v>
          </cell>
          <cell r="L50">
            <v>150</v>
          </cell>
          <cell r="M50">
            <v>162244.29999999999</v>
          </cell>
          <cell r="R50">
            <v>57</v>
          </cell>
          <cell r="S50">
            <v>-369385.7</v>
          </cell>
          <cell r="U50">
            <v>60</v>
          </cell>
          <cell r="V50">
            <v>173411.66</v>
          </cell>
          <cell r="X50">
            <v>47</v>
          </cell>
          <cell r="Y50">
            <v>-461936</v>
          </cell>
          <cell r="AA50">
            <v>90</v>
          </cell>
          <cell r="AB50">
            <v>-84690</v>
          </cell>
          <cell r="BE50">
            <v>50</v>
          </cell>
          <cell r="BF50">
            <v>5997.1502156999986</v>
          </cell>
          <cell r="CF50">
            <v>43</v>
          </cell>
          <cell r="CG50" t="str">
            <v>N</v>
          </cell>
        </row>
        <row r="51">
          <cell r="C51">
            <v>51</v>
          </cell>
          <cell r="D51">
            <v>995497.86</v>
          </cell>
          <cell r="F51">
            <v>90</v>
          </cell>
          <cell r="G51">
            <v>122476.85</v>
          </cell>
          <cell r="I51">
            <v>51</v>
          </cell>
          <cell r="J51">
            <v>-401003.12</v>
          </cell>
          <cell r="L51">
            <v>151</v>
          </cell>
          <cell r="M51">
            <v>1209503.26</v>
          </cell>
          <cell r="R51">
            <v>58</v>
          </cell>
          <cell r="S51">
            <v>-103730.28</v>
          </cell>
          <cell r="U51">
            <v>61</v>
          </cell>
          <cell r="V51">
            <v>74441.67</v>
          </cell>
          <cell r="X51">
            <v>50</v>
          </cell>
          <cell r="Y51">
            <v>-68215</v>
          </cell>
          <cell r="AA51">
            <v>91</v>
          </cell>
          <cell r="AB51">
            <v>-16325</v>
          </cell>
          <cell r="BE51">
            <v>51</v>
          </cell>
          <cell r="BF51">
            <v>3767.6126438999981</v>
          </cell>
          <cell r="CF51">
            <v>44</v>
          </cell>
          <cell r="CG51" t="str">
            <v>Y</v>
          </cell>
        </row>
        <row r="52">
          <cell r="C52">
            <v>52</v>
          </cell>
          <cell r="D52">
            <v>4672606</v>
          </cell>
          <cell r="F52">
            <v>91</v>
          </cell>
          <cell r="G52">
            <v>386.5</v>
          </cell>
          <cell r="I52">
            <v>52</v>
          </cell>
          <cell r="J52">
            <v>-1576284.55</v>
          </cell>
          <cell r="L52">
            <v>160</v>
          </cell>
          <cell r="M52">
            <v>-172043.12</v>
          </cell>
          <cell r="R52">
            <v>60</v>
          </cell>
          <cell r="S52">
            <v>-4703721.47</v>
          </cell>
          <cell r="U52">
            <v>62</v>
          </cell>
          <cell r="V52">
            <v>150</v>
          </cell>
          <cell r="X52">
            <v>51</v>
          </cell>
          <cell r="Y52">
            <v>-98179</v>
          </cell>
          <cell r="AA52">
            <v>92</v>
          </cell>
          <cell r="AB52">
            <v>-45</v>
          </cell>
          <cell r="BE52">
            <v>52</v>
          </cell>
          <cell r="BF52">
            <v>7379.2947365000009</v>
          </cell>
          <cell r="CF52">
            <v>47</v>
          </cell>
          <cell r="CG52" t="str">
            <v>Y</v>
          </cell>
        </row>
        <row r="53">
          <cell r="C53">
            <v>53</v>
          </cell>
          <cell r="D53">
            <v>8530989.9800000004</v>
          </cell>
          <cell r="F53">
            <v>93</v>
          </cell>
          <cell r="G53">
            <v>0</v>
          </cell>
          <cell r="I53">
            <v>53</v>
          </cell>
          <cell r="J53">
            <v>-2285484.8199999998</v>
          </cell>
          <cell r="L53">
            <v>165</v>
          </cell>
          <cell r="M53">
            <v>1017337.28</v>
          </cell>
          <cell r="R53">
            <v>61</v>
          </cell>
          <cell r="S53">
            <v>-638289.77</v>
          </cell>
          <cell r="U53">
            <v>64</v>
          </cell>
          <cell r="V53">
            <v>117707.89</v>
          </cell>
          <cell r="X53">
            <v>52</v>
          </cell>
          <cell r="Y53">
            <v>-113062</v>
          </cell>
          <cell r="AA53">
            <v>101</v>
          </cell>
          <cell r="AB53">
            <v>-125339.11</v>
          </cell>
          <cell r="BE53">
            <v>53</v>
          </cell>
          <cell r="BF53">
            <v>16655.742690500003</v>
          </cell>
          <cell r="CF53">
            <v>50</v>
          </cell>
          <cell r="CG53" t="str">
            <v>Y</v>
          </cell>
        </row>
        <row r="54">
          <cell r="C54">
            <v>55</v>
          </cell>
          <cell r="D54">
            <v>21289444.280000001</v>
          </cell>
          <cell r="F54">
            <v>101</v>
          </cell>
          <cell r="G54">
            <v>388441.11</v>
          </cell>
          <cell r="I54">
            <v>55</v>
          </cell>
          <cell r="J54">
            <v>-2861271.17</v>
          </cell>
          <cell r="R54">
            <v>62</v>
          </cell>
          <cell r="S54">
            <v>-96434.69</v>
          </cell>
          <cell r="U54">
            <v>65</v>
          </cell>
          <cell r="V54">
            <v>0</v>
          </cell>
          <cell r="X54">
            <v>53</v>
          </cell>
          <cell r="Y54">
            <v>-293613</v>
          </cell>
          <cell r="AA54">
            <v>103</v>
          </cell>
          <cell r="AB54">
            <v>-16500</v>
          </cell>
          <cell r="BE54">
            <v>55</v>
          </cell>
          <cell r="BF54">
            <v>41382.913161699995</v>
          </cell>
          <cell r="CF54">
            <v>51</v>
          </cell>
          <cell r="CG54" t="str">
            <v>N</v>
          </cell>
        </row>
        <row r="55">
          <cell r="C55">
            <v>56</v>
          </cell>
          <cell r="D55">
            <v>2115622.66</v>
          </cell>
          <cell r="F55">
            <v>103</v>
          </cell>
          <cell r="G55">
            <v>59409.5</v>
          </cell>
          <cell r="I55">
            <v>56</v>
          </cell>
          <cell r="J55">
            <v>-589573.04</v>
          </cell>
          <cell r="R55">
            <v>64</v>
          </cell>
          <cell r="S55">
            <v>-145201.68</v>
          </cell>
          <cell r="U55">
            <v>66</v>
          </cell>
          <cell r="V55">
            <v>29246.61</v>
          </cell>
          <cell r="X55">
            <v>55</v>
          </cell>
          <cell r="Y55">
            <v>185917</v>
          </cell>
          <cell r="AA55">
            <v>104</v>
          </cell>
          <cell r="AB55">
            <v>-11424</v>
          </cell>
          <cell r="BE55">
            <v>56</v>
          </cell>
          <cell r="BF55">
            <v>2453.5620121999991</v>
          </cell>
          <cell r="CF55">
            <v>52</v>
          </cell>
          <cell r="CG55" t="str">
            <v>Y</v>
          </cell>
        </row>
        <row r="56">
          <cell r="C56">
            <v>57</v>
          </cell>
          <cell r="D56">
            <v>2169497.9700000002</v>
          </cell>
          <cell r="F56">
            <v>104</v>
          </cell>
          <cell r="G56">
            <v>0</v>
          </cell>
          <cell r="I56">
            <v>57</v>
          </cell>
          <cell r="J56">
            <v>-747885.22</v>
          </cell>
          <cell r="R56">
            <v>65</v>
          </cell>
          <cell r="S56">
            <v>-78140.649999999994</v>
          </cell>
          <cell r="U56">
            <v>67</v>
          </cell>
          <cell r="V56">
            <v>176495.72</v>
          </cell>
          <cell r="X56">
            <v>56</v>
          </cell>
          <cell r="Y56">
            <v>-48066</v>
          </cell>
          <cell r="AA56">
            <v>105</v>
          </cell>
          <cell r="AB56">
            <v>-41255</v>
          </cell>
          <cell r="BE56">
            <v>57</v>
          </cell>
          <cell r="BF56">
            <v>6736.9271866999961</v>
          </cell>
          <cell r="CF56">
            <v>53</v>
          </cell>
          <cell r="CG56" t="str">
            <v>Y</v>
          </cell>
        </row>
        <row r="57">
          <cell r="C57">
            <v>58</v>
          </cell>
          <cell r="D57">
            <v>1393943.34</v>
          </cell>
          <cell r="F57">
            <v>105</v>
          </cell>
          <cell r="G57">
            <v>0</v>
          </cell>
          <cell r="I57">
            <v>58</v>
          </cell>
          <cell r="J57">
            <v>-136550.89000000001</v>
          </cell>
          <cell r="R57">
            <v>66</v>
          </cell>
          <cell r="S57">
            <v>-1816888.82</v>
          </cell>
          <cell r="U57">
            <v>68</v>
          </cell>
          <cell r="V57">
            <v>56508.37</v>
          </cell>
          <cell r="X57">
            <v>57</v>
          </cell>
          <cell r="Y57">
            <v>-250693</v>
          </cell>
          <cell r="AA57">
            <v>107</v>
          </cell>
          <cell r="AB57">
            <v>-10706</v>
          </cell>
          <cell r="BE57">
            <v>60</v>
          </cell>
          <cell r="BF57">
            <v>42501.437761800007</v>
          </cell>
          <cell r="CF57">
            <v>55</v>
          </cell>
          <cell r="CG57" t="str">
            <v>Y</v>
          </cell>
        </row>
        <row r="58">
          <cell r="C58">
            <v>60</v>
          </cell>
          <cell r="D58">
            <v>16476701.039999999</v>
          </cell>
          <cell r="F58">
            <v>106</v>
          </cell>
          <cell r="G58">
            <v>109930.87</v>
          </cell>
          <cell r="I58">
            <v>60</v>
          </cell>
          <cell r="J58">
            <v>-3634428.02</v>
          </cell>
          <cell r="R58">
            <v>67</v>
          </cell>
          <cell r="S58">
            <v>-9859876.0299999993</v>
          </cell>
          <cell r="U58">
            <v>69</v>
          </cell>
          <cell r="V58">
            <v>40434.93</v>
          </cell>
          <cell r="X58">
            <v>58</v>
          </cell>
          <cell r="Y58">
            <v>-85254</v>
          </cell>
          <cell r="AA58">
            <v>109</v>
          </cell>
          <cell r="AB58">
            <v>-8534</v>
          </cell>
          <cell r="BE58">
            <v>61</v>
          </cell>
          <cell r="BF58">
            <v>5610.7077346999995</v>
          </cell>
          <cell r="CF58">
            <v>56</v>
          </cell>
          <cell r="CG58" t="str">
            <v>Y</v>
          </cell>
        </row>
        <row r="59">
          <cell r="C59">
            <v>61</v>
          </cell>
          <cell r="D59">
            <v>3298819.64</v>
          </cell>
          <cell r="F59">
            <v>107</v>
          </cell>
          <cell r="G59">
            <v>0</v>
          </cell>
          <cell r="I59">
            <v>61</v>
          </cell>
          <cell r="J59">
            <v>-1911967.45</v>
          </cell>
          <cell r="R59">
            <v>68</v>
          </cell>
          <cell r="S59">
            <v>-689127.77</v>
          </cell>
          <cell r="U59">
            <v>70</v>
          </cell>
          <cell r="V59">
            <v>353530.4</v>
          </cell>
          <cell r="X59">
            <v>60</v>
          </cell>
          <cell r="Y59">
            <v>-804889</v>
          </cell>
          <cell r="AA59">
            <v>120</v>
          </cell>
          <cell r="AB59">
            <v>-4742.5</v>
          </cell>
          <cell r="BE59">
            <v>62</v>
          </cell>
          <cell r="BF59">
            <v>1807.3653587999995</v>
          </cell>
          <cell r="CF59">
            <v>57</v>
          </cell>
          <cell r="CG59" t="str">
            <v>Y</v>
          </cell>
        </row>
        <row r="60">
          <cell r="C60">
            <v>62</v>
          </cell>
          <cell r="D60">
            <v>907808.23</v>
          </cell>
          <cell r="F60">
            <v>108</v>
          </cell>
          <cell r="G60">
            <v>75.25</v>
          </cell>
          <cell r="I60">
            <v>62</v>
          </cell>
          <cell r="J60">
            <v>-440381.76</v>
          </cell>
          <cell r="R60">
            <v>69</v>
          </cell>
          <cell r="S60">
            <v>-3846987.72</v>
          </cell>
          <cell r="U60">
            <v>71</v>
          </cell>
          <cell r="V60">
            <v>236274.88</v>
          </cell>
          <cell r="X60">
            <v>61</v>
          </cell>
          <cell r="Y60">
            <v>-87493</v>
          </cell>
          <cell r="AA60">
            <v>121</v>
          </cell>
          <cell r="AB60">
            <v>-1425</v>
          </cell>
          <cell r="BE60">
            <v>64</v>
          </cell>
          <cell r="BF60">
            <v>6913.0273951000017</v>
          </cell>
          <cell r="CF60">
            <v>58</v>
          </cell>
          <cell r="CG60" t="str">
            <v>Y</v>
          </cell>
        </row>
        <row r="61">
          <cell r="C61">
            <v>64</v>
          </cell>
          <cell r="D61">
            <v>4333654.71</v>
          </cell>
          <cell r="F61">
            <v>109</v>
          </cell>
          <cell r="G61">
            <v>304709.61</v>
          </cell>
          <cell r="I61">
            <v>64</v>
          </cell>
          <cell r="J61">
            <v>-2025911.26</v>
          </cell>
          <cell r="R61">
            <v>70</v>
          </cell>
          <cell r="S61">
            <v>-15157623.33</v>
          </cell>
          <cell r="U61">
            <v>72</v>
          </cell>
          <cell r="V61">
            <v>31885.51</v>
          </cell>
          <cell r="X61">
            <v>62</v>
          </cell>
          <cell r="Y61">
            <v>-20502</v>
          </cell>
          <cell r="AA61">
            <v>122</v>
          </cell>
          <cell r="AB61">
            <v>-24100</v>
          </cell>
          <cell r="BE61">
            <v>65</v>
          </cell>
          <cell r="BF61">
            <v>13446.453393099997</v>
          </cell>
          <cell r="CF61">
            <v>60</v>
          </cell>
          <cell r="CG61" t="str">
            <v>Y</v>
          </cell>
        </row>
        <row r="62">
          <cell r="C62">
            <v>65</v>
          </cell>
          <cell r="D62">
            <v>1544826.35</v>
          </cell>
          <cell r="F62">
            <v>120</v>
          </cell>
          <cell r="G62">
            <v>1036269.01</v>
          </cell>
          <cell r="I62">
            <v>65</v>
          </cell>
          <cell r="J62">
            <v>-245734.2</v>
          </cell>
          <cell r="R62">
            <v>71</v>
          </cell>
          <cell r="S62">
            <v>-36562.44</v>
          </cell>
          <cell r="U62">
            <v>73</v>
          </cell>
          <cell r="V62">
            <v>65779.62</v>
          </cell>
          <cell r="X62">
            <v>64</v>
          </cell>
          <cell r="Y62">
            <v>-228794</v>
          </cell>
          <cell r="AA62">
            <v>123</v>
          </cell>
          <cell r="AB62">
            <v>-550</v>
          </cell>
          <cell r="BE62">
            <v>66</v>
          </cell>
          <cell r="BF62">
            <v>14386.646283100003</v>
          </cell>
          <cell r="CF62">
            <v>61</v>
          </cell>
          <cell r="CG62" t="str">
            <v>N</v>
          </cell>
        </row>
        <row r="63">
          <cell r="C63">
            <v>66</v>
          </cell>
          <cell r="D63">
            <v>6542895.0700000003</v>
          </cell>
          <cell r="F63">
            <v>122</v>
          </cell>
          <cell r="G63">
            <v>210.25</v>
          </cell>
          <cell r="I63">
            <v>66</v>
          </cell>
          <cell r="J63">
            <v>-2020524.76</v>
          </cell>
          <cell r="R63">
            <v>72</v>
          </cell>
          <cell r="S63">
            <v>-769694.03</v>
          </cell>
          <cell r="U63">
            <v>74</v>
          </cell>
          <cell r="V63">
            <v>1648</v>
          </cell>
          <cell r="X63">
            <v>65</v>
          </cell>
          <cell r="Y63">
            <v>-186146</v>
          </cell>
          <cell r="AA63">
            <v>133</v>
          </cell>
          <cell r="AB63">
            <v>-3950</v>
          </cell>
          <cell r="BE63">
            <v>67</v>
          </cell>
          <cell r="BF63">
            <v>53238.977536699997</v>
          </cell>
          <cell r="CF63">
            <v>62</v>
          </cell>
          <cell r="CG63" t="str">
            <v>Y</v>
          </cell>
        </row>
        <row r="64">
          <cell r="C64">
            <v>67</v>
          </cell>
          <cell r="D64">
            <v>22426270.309999999</v>
          </cell>
          <cell r="F64">
            <v>123</v>
          </cell>
          <cell r="G64">
            <v>22072</v>
          </cell>
          <cell r="I64">
            <v>67</v>
          </cell>
          <cell r="J64">
            <v>-6106309.0300000003</v>
          </cell>
          <cell r="R64">
            <v>73</v>
          </cell>
          <cell r="S64">
            <v>-1268311.53</v>
          </cell>
          <cell r="U64">
            <v>75</v>
          </cell>
          <cell r="V64">
            <v>33226.559999999998</v>
          </cell>
          <cell r="X64">
            <v>66</v>
          </cell>
          <cell r="Y64">
            <v>-342456</v>
          </cell>
          <cell r="AA64">
            <v>135</v>
          </cell>
          <cell r="AB64">
            <v>-298078.84000000003</v>
          </cell>
          <cell r="BE64">
            <v>68</v>
          </cell>
          <cell r="BF64">
            <v>13272.657975799995</v>
          </cell>
          <cell r="CF64">
            <v>64</v>
          </cell>
          <cell r="CG64" t="str">
            <v>Y</v>
          </cell>
        </row>
        <row r="65">
          <cell r="C65">
            <v>68</v>
          </cell>
          <cell r="D65">
            <v>3623818.45</v>
          </cell>
          <cell r="F65">
            <v>133</v>
          </cell>
          <cell r="G65">
            <v>21245.75</v>
          </cell>
          <cell r="I65">
            <v>68</v>
          </cell>
          <cell r="J65">
            <v>-1616352.38</v>
          </cell>
          <cell r="R65">
            <v>74</v>
          </cell>
          <cell r="S65">
            <v>-100281.8</v>
          </cell>
          <cell r="U65">
            <v>79</v>
          </cell>
          <cell r="V65">
            <v>0</v>
          </cell>
          <cell r="X65">
            <v>67</v>
          </cell>
          <cell r="Y65">
            <v>766</v>
          </cell>
          <cell r="AA65">
            <v>140</v>
          </cell>
          <cell r="AB65">
            <v>-30779.85</v>
          </cell>
          <cell r="BE65">
            <v>69</v>
          </cell>
          <cell r="BF65">
            <v>15384.653113999997</v>
          </cell>
          <cell r="CF65">
            <v>65</v>
          </cell>
          <cell r="CG65" t="str">
            <v>Y</v>
          </cell>
        </row>
        <row r="66">
          <cell r="C66">
            <v>69</v>
          </cell>
          <cell r="D66">
            <v>10712588.039999999</v>
          </cell>
          <cell r="F66">
            <v>135</v>
          </cell>
          <cell r="G66">
            <v>154335.32</v>
          </cell>
          <cell r="I66">
            <v>69</v>
          </cell>
          <cell r="J66">
            <v>-4686497.8499999996</v>
          </cell>
          <cell r="R66">
            <v>75</v>
          </cell>
          <cell r="S66">
            <v>-2596111.9700000002</v>
          </cell>
          <cell r="U66">
            <v>80</v>
          </cell>
          <cell r="V66">
            <v>922879.56</v>
          </cell>
          <cell r="X66">
            <v>68</v>
          </cell>
          <cell r="Y66">
            <v>-271575</v>
          </cell>
          <cell r="AA66">
            <v>151</v>
          </cell>
          <cell r="AB66">
            <v>-21074.25</v>
          </cell>
          <cell r="BE66">
            <v>70</v>
          </cell>
          <cell r="BF66">
            <v>101945.3959799</v>
          </cell>
          <cell r="CF66">
            <v>66</v>
          </cell>
          <cell r="CG66" t="str">
            <v>Y</v>
          </cell>
        </row>
        <row r="67">
          <cell r="C67">
            <v>70</v>
          </cell>
          <cell r="D67">
            <v>39970342.579999998</v>
          </cell>
          <cell r="F67">
            <v>140</v>
          </cell>
          <cell r="G67">
            <v>4721115.71</v>
          </cell>
          <cell r="I67">
            <v>70</v>
          </cell>
          <cell r="J67">
            <v>-5323401.34</v>
          </cell>
          <cell r="R67">
            <v>77</v>
          </cell>
          <cell r="S67">
            <v>0</v>
          </cell>
          <cell r="U67">
            <v>81</v>
          </cell>
          <cell r="V67">
            <v>11436</v>
          </cell>
          <cell r="X67">
            <v>69</v>
          </cell>
          <cell r="Y67">
            <v>229531</v>
          </cell>
          <cell r="AA67">
            <v>160</v>
          </cell>
          <cell r="AB67">
            <v>-118949.1</v>
          </cell>
          <cell r="BE67">
            <v>71</v>
          </cell>
          <cell r="BF67">
            <v>49876.842957700035</v>
          </cell>
          <cell r="CF67">
            <v>67</v>
          </cell>
          <cell r="CG67" t="str">
            <v>Y</v>
          </cell>
        </row>
        <row r="68">
          <cell r="C68">
            <v>71</v>
          </cell>
          <cell r="D68">
            <v>9609705.4900000002</v>
          </cell>
          <cell r="F68">
            <v>151</v>
          </cell>
          <cell r="G68">
            <v>0</v>
          </cell>
          <cell r="I68">
            <v>71</v>
          </cell>
          <cell r="J68">
            <v>-1583103.82</v>
          </cell>
          <cell r="R68">
            <v>79</v>
          </cell>
          <cell r="S68">
            <v>-6777533.75</v>
          </cell>
          <cell r="U68">
            <v>83</v>
          </cell>
          <cell r="V68">
            <v>72005.990000000005</v>
          </cell>
          <cell r="X68">
            <v>70</v>
          </cell>
          <cell r="Y68">
            <v>-1798289</v>
          </cell>
          <cell r="AA68">
            <v>165</v>
          </cell>
          <cell r="AB68">
            <v>-21500</v>
          </cell>
          <cell r="BE68">
            <v>72</v>
          </cell>
          <cell r="BF68">
            <v>11342.433411999995</v>
          </cell>
          <cell r="CF68">
            <v>68</v>
          </cell>
          <cell r="CG68" t="str">
            <v>Y</v>
          </cell>
        </row>
        <row r="69">
          <cell r="C69">
            <v>72</v>
          </cell>
          <cell r="D69">
            <v>4106210.3</v>
          </cell>
          <cell r="F69">
            <v>160</v>
          </cell>
          <cell r="G69">
            <v>217345.06</v>
          </cell>
          <cell r="I69">
            <v>72</v>
          </cell>
          <cell r="J69">
            <v>-1280756.05</v>
          </cell>
          <cell r="R69">
            <v>80</v>
          </cell>
          <cell r="S69">
            <v>-33046498.280000001</v>
          </cell>
          <cell r="U69">
            <v>85</v>
          </cell>
          <cell r="V69">
            <v>0</v>
          </cell>
          <cell r="X69">
            <v>71</v>
          </cell>
          <cell r="Y69">
            <v>-530116</v>
          </cell>
          <cell r="BE69">
            <v>73</v>
          </cell>
          <cell r="BF69">
            <v>14301.041122599996</v>
          </cell>
          <cell r="CF69">
            <v>69</v>
          </cell>
          <cell r="CG69" t="str">
            <v>Y</v>
          </cell>
        </row>
        <row r="70">
          <cell r="C70">
            <v>73</v>
          </cell>
          <cell r="D70">
            <v>6191525.9500000002</v>
          </cell>
          <cell r="F70">
            <v>165</v>
          </cell>
          <cell r="G70">
            <v>0</v>
          </cell>
          <cell r="I70">
            <v>73</v>
          </cell>
          <cell r="J70">
            <v>-2935368.34</v>
          </cell>
          <cell r="R70">
            <v>81</v>
          </cell>
          <cell r="S70">
            <v>-47497.59</v>
          </cell>
          <cell r="U70">
            <v>86</v>
          </cell>
          <cell r="V70">
            <v>3428.44</v>
          </cell>
          <cell r="X70">
            <v>72</v>
          </cell>
          <cell r="Y70">
            <v>-30698</v>
          </cell>
          <cell r="BE70">
            <v>74</v>
          </cell>
          <cell r="BF70">
            <v>1138.7309018999995</v>
          </cell>
          <cell r="CF70">
            <v>70</v>
          </cell>
          <cell r="CG70" t="str">
            <v>Y</v>
          </cell>
        </row>
        <row r="71">
          <cell r="C71">
            <v>74</v>
          </cell>
          <cell r="D71">
            <v>307832.58</v>
          </cell>
          <cell r="I71">
            <v>74</v>
          </cell>
          <cell r="J71">
            <v>-27787.43</v>
          </cell>
          <cell r="R71">
            <v>83</v>
          </cell>
          <cell r="S71">
            <v>-10265035.779999999</v>
          </cell>
          <cell r="U71">
            <v>87</v>
          </cell>
          <cell r="V71">
            <v>60249.8</v>
          </cell>
          <cell r="X71">
            <v>73</v>
          </cell>
          <cell r="Y71">
            <v>-154709</v>
          </cell>
          <cell r="BE71">
            <v>75</v>
          </cell>
          <cell r="BF71">
            <v>12115.671968600003</v>
          </cell>
          <cell r="CF71">
            <v>71</v>
          </cell>
          <cell r="CG71" t="str">
            <v>N</v>
          </cell>
        </row>
        <row r="72">
          <cell r="C72">
            <v>75</v>
          </cell>
          <cell r="D72">
            <v>5431410.4900000002</v>
          </cell>
          <cell r="I72">
            <v>75</v>
          </cell>
          <cell r="J72">
            <v>-599780.57999999996</v>
          </cell>
          <cell r="R72">
            <v>85</v>
          </cell>
          <cell r="S72">
            <v>-50894.94</v>
          </cell>
          <cell r="U72">
            <v>88</v>
          </cell>
          <cell r="V72">
            <v>72969.119999999995</v>
          </cell>
          <cell r="X72">
            <v>74</v>
          </cell>
          <cell r="Y72">
            <v>-42757</v>
          </cell>
          <cell r="BE72">
            <v>77</v>
          </cell>
          <cell r="BF72">
            <v>0</v>
          </cell>
          <cell r="CF72">
            <v>72</v>
          </cell>
          <cell r="CG72" t="str">
            <v>Y</v>
          </cell>
        </row>
        <row r="73">
          <cell r="C73">
            <v>77</v>
          </cell>
          <cell r="D73">
            <v>0</v>
          </cell>
          <cell r="I73">
            <v>77</v>
          </cell>
          <cell r="J73">
            <v>0</v>
          </cell>
          <cell r="R73">
            <v>86</v>
          </cell>
          <cell r="S73">
            <v>-3854909.92</v>
          </cell>
          <cell r="U73">
            <v>89</v>
          </cell>
          <cell r="V73">
            <v>2781</v>
          </cell>
          <cell r="X73">
            <v>75</v>
          </cell>
          <cell r="Y73">
            <v>-384570</v>
          </cell>
          <cell r="BE73">
            <v>79</v>
          </cell>
          <cell r="BF73">
            <v>17336.925242000001</v>
          </cell>
          <cell r="CF73">
            <v>73</v>
          </cell>
          <cell r="CG73" t="str">
            <v>N</v>
          </cell>
        </row>
        <row r="74">
          <cell r="C74">
            <v>79</v>
          </cell>
          <cell r="D74">
            <v>12004929.439999999</v>
          </cell>
          <cell r="I74">
            <v>79</v>
          </cell>
          <cell r="J74">
            <v>-2964792.57</v>
          </cell>
          <cell r="R74">
            <v>87</v>
          </cell>
          <cell r="S74">
            <v>-519851.69</v>
          </cell>
          <cell r="U74">
            <v>90</v>
          </cell>
          <cell r="V74">
            <v>393334.43</v>
          </cell>
          <cell r="X74">
            <v>77</v>
          </cell>
          <cell r="Y74">
            <v>0</v>
          </cell>
          <cell r="BE74">
            <v>80</v>
          </cell>
          <cell r="BF74">
            <v>216066.30235519994</v>
          </cell>
          <cell r="CF74">
            <v>74</v>
          </cell>
          <cell r="CG74" t="str">
            <v>Y</v>
          </cell>
        </row>
        <row r="75">
          <cell r="C75">
            <v>80</v>
          </cell>
          <cell r="D75">
            <v>87305363.549999997</v>
          </cell>
          <cell r="I75">
            <v>80</v>
          </cell>
          <cell r="J75">
            <v>-15777978.869999999</v>
          </cell>
          <cell r="R75">
            <v>88</v>
          </cell>
          <cell r="S75">
            <v>-1521082.66</v>
          </cell>
          <cell r="U75">
            <v>91</v>
          </cell>
          <cell r="V75">
            <v>70160.179999999993</v>
          </cell>
          <cell r="X75">
            <v>79</v>
          </cell>
          <cell r="Y75">
            <v>-511171</v>
          </cell>
          <cell r="BE75">
            <v>81</v>
          </cell>
          <cell r="BF75">
            <v>1967.8688475999993</v>
          </cell>
          <cell r="CF75">
            <v>75</v>
          </cell>
          <cell r="CG75" t="str">
            <v>Y</v>
          </cell>
        </row>
        <row r="76">
          <cell r="C76">
            <v>81</v>
          </cell>
          <cell r="D76">
            <v>1537084.66</v>
          </cell>
          <cell r="I76">
            <v>81</v>
          </cell>
          <cell r="J76">
            <v>-252784.59</v>
          </cell>
          <cell r="R76">
            <v>89</v>
          </cell>
          <cell r="S76">
            <v>-17267824.66</v>
          </cell>
          <cell r="U76">
            <v>92</v>
          </cell>
          <cell r="V76">
            <v>2333</v>
          </cell>
          <cell r="X76">
            <v>80</v>
          </cell>
          <cell r="Y76">
            <v>-4922354</v>
          </cell>
          <cell r="BE76">
            <v>83</v>
          </cell>
          <cell r="BF76">
            <v>61038.529934400009</v>
          </cell>
          <cell r="CF76">
            <v>77</v>
          </cell>
          <cell r="CG76" t="str">
            <v>Y</v>
          </cell>
        </row>
        <row r="77">
          <cell r="C77">
            <v>83</v>
          </cell>
          <cell r="D77">
            <v>20649057.960000001</v>
          </cell>
          <cell r="I77">
            <v>83</v>
          </cell>
          <cell r="J77">
            <v>-4284777.1500000004</v>
          </cell>
          <cell r="R77">
            <v>90</v>
          </cell>
          <cell r="S77">
            <v>-988573.75</v>
          </cell>
          <cell r="U77">
            <v>101</v>
          </cell>
          <cell r="V77">
            <v>31909.05</v>
          </cell>
          <cell r="X77">
            <v>81</v>
          </cell>
          <cell r="Y77">
            <v>-92428</v>
          </cell>
          <cell r="BE77">
            <v>85</v>
          </cell>
          <cell r="BF77">
            <v>1244.4690747999996</v>
          </cell>
          <cell r="CF77">
            <v>79</v>
          </cell>
          <cell r="CG77" t="str">
            <v>N</v>
          </cell>
        </row>
        <row r="78">
          <cell r="C78">
            <v>85</v>
          </cell>
          <cell r="D78">
            <v>277282.78000000003</v>
          </cell>
          <cell r="I78">
            <v>85</v>
          </cell>
          <cell r="J78">
            <v>-42959.86</v>
          </cell>
          <cell r="R78">
            <v>91</v>
          </cell>
          <cell r="S78">
            <v>-473233.51</v>
          </cell>
          <cell r="U78">
            <v>103</v>
          </cell>
          <cell r="V78">
            <v>38183.72</v>
          </cell>
          <cell r="X78">
            <v>83</v>
          </cell>
          <cell r="Y78">
            <v>-1333565</v>
          </cell>
          <cell r="BE78">
            <v>86</v>
          </cell>
          <cell r="BF78">
            <v>13367.725961199996</v>
          </cell>
          <cell r="CF78">
            <v>80</v>
          </cell>
          <cell r="CG78" t="str">
            <v>Y</v>
          </cell>
        </row>
        <row r="79">
          <cell r="C79">
            <v>86</v>
          </cell>
          <cell r="D79">
            <v>6309084.3399999999</v>
          </cell>
          <cell r="I79">
            <v>86</v>
          </cell>
          <cell r="J79">
            <v>-1043550.19</v>
          </cell>
          <cell r="R79">
            <v>92</v>
          </cell>
          <cell r="S79">
            <v>-837770.99</v>
          </cell>
          <cell r="U79">
            <v>104</v>
          </cell>
          <cell r="V79">
            <v>68131.899999999994</v>
          </cell>
          <cell r="X79">
            <v>85</v>
          </cell>
          <cell r="Y79">
            <v>-34693</v>
          </cell>
          <cell r="BE79">
            <v>87</v>
          </cell>
          <cell r="BF79">
            <v>15203.626373500001</v>
          </cell>
          <cell r="CF79">
            <v>81</v>
          </cell>
          <cell r="CG79" t="str">
            <v>Y</v>
          </cell>
        </row>
        <row r="80">
          <cell r="C80">
            <v>87</v>
          </cell>
          <cell r="D80">
            <v>9945525.0199999996</v>
          </cell>
          <cell r="I80">
            <v>87</v>
          </cell>
          <cell r="J80">
            <v>-2825445.2</v>
          </cell>
          <cell r="R80">
            <v>101</v>
          </cell>
          <cell r="S80">
            <v>-7352578.4100000001</v>
          </cell>
          <cell r="U80">
            <v>105</v>
          </cell>
          <cell r="V80">
            <v>31199.89</v>
          </cell>
          <cell r="X80">
            <v>86</v>
          </cell>
          <cell r="Y80">
            <v>-220972</v>
          </cell>
          <cell r="BE80">
            <v>88</v>
          </cell>
          <cell r="BF80">
            <v>15778.216984100003</v>
          </cell>
          <cell r="CF80">
            <v>83</v>
          </cell>
          <cell r="CG80" t="str">
            <v>Y</v>
          </cell>
        </row>
        <row r="81">
          <cell r="C81">
            <v>88</v>
          </cell>
          <cell r="D81">
            <v>6575926.7000000002</v>
          </cell>
          <cell r="I81">
            <v>88</v>
          </cell>
          <cell r="J81">
            <v>-1828359.89</v>
          </cell>
          <cell r="R81">
            <v>103</v>
          </cell>
          <cell r="S81">
            <v>-1495918.53</v>
          </cell>
          <cell r="U81">
            <v>106</v>
          </cell>
          <cell r="V81">
            <v>77097.37</v>
          </cell>
          <cell r="X81">
            <v>87</v>
          </cell>
          <cell r="Y81">
            <v>-288895</v>
          </cell>
          <cell r="BE81">
            <v>89</v>
          </cell>
          <cell r="BF81">
            <v>60526.496573299992</v>
          </cell>
          <cell r="CF81">
            <v>85</v>
          </cell>
          <cell r="CG81" t="str">
            <v>Y</v>
          </cell>
        </row>
        <row r="82">
          <cell r="C82">
            <v>89</v>
          </cell>
          <cell r="D82">
            <v>29794822.359999999</v>
          </cell>
          <cell r="I82">
            <v>89</v>
          </cell>
          <cell r="J82">
            <v>-3753981.35</v>
          </cell>
          <cell r="R82">
            <v>104</v>
          </cell>
          <cell r="S82">
            <v>-9126.7999999999993</v>
          </cell>
          <cell r="U82">
            <v>107</v>
          </cell>
          <cell r="V82">
            <v>150</v>
          </cell>
          <cell r="X82">
            <v>88</v>
          </cell>
          <cell r="Y82">
            <v>-135386</v>
          </cell>
          <cell r="BE82">
            <v>90</v>
          </cell>
          <cell r="BF82">
            <v>58043.765607800007</v>
          </cell>
          <cell r="CF82">
            <v>86</v>
          </cell>
          <cell r="CG82" t="str">
            <v>N</v>
          </cell>
        </row>
        <row r="83">
          <cell r="C83">
            <v>90</v>
          </cell>
          <cell r="D83">
            <v>13495427.01</v>
          </cell>
          <cell r="I83">
            <v>90</v>
          </cell>
          <cell r="J83">
            <v>-4406658.1100000003</v>
          </cell>
          <cell r="R83">
            <v>105</v>
          </cell>
          <cell r="S83">
            <v>-327585.15000000002</v>
          </cell>
          <cell r="U83">
            <v>108</v>
          </cell>
          <cell r="V83">
            <v>23721.26</v>
          </cell>
          <cell r="X83">
            <v>89</v>
          </cell>
          <cell r="Y83">
            <v>-417186.12</v>
          </cell>
          <cell r="BE83">
            <v>91</v>
          </cell>
          <cell r="BF83">
            <v>9717.228866899999</v>
          </cell>
          <cell r="CF83">
            <v>87</v>
          </cell>
          <cell r="CG83" t="str">
            <v>Y</v>
          </cell>
        </row>
        <row r="84">
          <cell r="C84">
            <v>91</v>
          </cell>
          <cell r="D84">
            <v>3826020.21</v>
          </cell>
          <cell r="I84">
            <v>91</v>
          </cell>
          <cell r="J84">
            <v>-1044086.75</v>
          </cell>
          <cell r="R84">
            <v>106</v>
          </cell>
          <cell r="S84">
            <v>-342</v>
          </cell>
          <cell r="U84">
            <v>109</v>
          </cell>
          <cell r="V84">
            <v>9151.7800000000007</v>
          </cell>
          <cell r="X84">
            <v>90</v>
          </cell>
          <cell r="Y84">
            <v>-1076805</v>
          </cell>
          <cell r="BE84">
            <v>92</v>
          </cell>
          <cell r="BF84">
            <v>2081.9724169000006</v>
          </cell>
          <cell r="CF84">
            <v>88</v>
          </cell>
          <cell r="CG84" t="str">
            <v>Y</v>
          </cell>
        </row>
        <row r="85">
          <cell r="C85">
            <v>92</v>
          </cell>
          <cell r="D85">
            <v>1529495.68</v>
          </cell>
          <cell r="I85">
            <v>92</v>
          </cell>
          <cell r="J85">
            <v>-206276.28</v>
          </cell>
          <cell r="R85">
            <v>107</v>
          </cell>
          <cell r="S85">
            <v>-1468875.64</v>
          </cell>
          <cell r="U85">
            <v>120</v>
          </cell>
          <cell r="V85">
            <v>9760.06</v>
          </cell>
          <cell r="X85">
            <v>91</v>
          </cell>
          <cell r="Y85">
            <v>-386189</v>
          </cell>
          <cell r="BE85">
            <v>93</v>
          </cell>
          <cell r="BF85">
            <v>2031.7800385004375</v>
          </cell>
          <cell r="CF85">
            <v>89</v>
          </cell>
          <cell r="CG85" t="str">
            <v>Y</v>
          </cell>
        </row>
        <row r="86">
          <cell r="C86">
            <v>93</v>
          </cell>
          <cell r="D86">
            <v>3046256.94</v>
          </cell>
          <cell r="I86">
            <v>93</v>
          </cell>
          <cell r="J86">
            <v>-1028137.25</v>
          </cell>
          <cell r="R86">
            <v>108</v>
          </cell>
          <cell r="S86">
            <v>-324508.32</v>
          </cell>
          <cell r="U86">
            <v>121</v>
          </cell>
          <cell r="V86">
            <v>24431.82</v>
          </cell>
          <cell r="X86">
            <v>92</v>
          </cell>
          <cell r="Y86">
            <v>-62086</v>
          </cell>
          <cell r="BE86">
            <v>94</v>
          </cell>
          <cell r="BF86">
            <v>976.7031006000002</v>
          </cell>
          <cell r="CF86">
            <v>90</v>
          </cell>
          <cell r="CG86" t="str">
            <v>N</v>
          </cell>
        </row>
        <row r="87">
          <cell r="C87">
            <v>94</v>
          </cell>
          <cell r="D87">
            <v>11634.19</v>
          </cell>
          <cell r="I87">
            <v>94</v>
          </cell>
          <cell r="J87">
            <v>7099.3</v>
          </cell>
          <cell r="R87">
            <v>109</v>
          </cell>
          <cell r="S87">
            <v>-88173.62</v>
          </cell>
          <cell r="U87">
            <v>122</v>
          </cell>
          <cell r="V87">
            <v>47017.13</v>
          </cell>
          <cell r="X87">
            <v>93</v>
          </cell>
          <cell r="Y87">
            <v>37244</v>
          </cell>
          <cell r="BE87">
            <v>101</v>
          </cell>
          <cell r="BF87">
            <v>105625.41562209999</v>
          </cell>
          <cell r="CF87">
            <v>91</v>
          </cell>
          <cell r="CG87" t="str">
            <v>Y</v>
          </cell>
        </row>
        <row r="88">
          <cell r="C88">
            <v>101</v>
          </cell>
          <cell r="D88">
            <v>38755270.740000002</v>
          </cell>
          <cell r="I88">
            <v>101</v>
          </cell>
          <cell r="J88">
            <v>-19234060.050000001</v>
          </cell>
          <cell r="R88">
            <v>120</v>
          </cell>
          <cell r="S88">
            <v>-6636518.1299999999</v>
          </cell>
          <cell r="U88">
            <v>123</v>
          </cell>
          <cell r="V88">
            <v>26600.78</v>
          </cell>
          <cell r="X88">
            <v>94</v>
          </cell>
          <cell r="Y88">
            <v>-10</v>
          </cell>
          <cell r="BE88">
            <v>103</v>
          </cell>
          <cell r="BF88">
            <v>7098.6270731000013</v>
          </cell>
          <cell r="CF88">
            <v>92</v>
          </cell>
          <cell r="CG88" t="str">
            <v>Y</v>
          </cell>
        </row>
        <row r="89">
          <cell r="C89">
            <v>103</v>
          </cell>
          <cell r="D89">
            <v>2570856.2000000002</v>
          </cell>
          <cell r="I89">
            <v>103</v>
          </cell>
          <cell r="J89">
            <v>-833588.68</v>
          </cell>
          <cell r="R89">
            <v>121</v>
          </cell>
          <cell r="S89">
            <v>-18961.72</v>
          </cell>
          <cell r="U89">
            <v>133</v>
          </cell>
          <cell r="V89">
            <v>5167.32</v>
          </cell>
          <cell r="X89">
            <v>101</v>
          </cell>
          <cell r="Y89">
            <v>-47656</v>
          </cell>
          <cell r="BE89">
            <v>104</v>
          </cell>
          <cell r="BF89">
            <v>2270.6207198999982</v>
          </cell>
          <cell r="CF89">
            <v>93</v>
          </cell>
          <cell r="CG89" t="str">
            <v>Y</v>
          </cell>
        </row>
        <row r="90">
          <cell r="C90">
            <v>104</v>
          </cell>
          <cell r="D90">
            <v>716119.17</v>
          </cell>
          <cell r="I90">
            <v>104</v>
          </cell>
          <cell r="J90">
            <v>-329726.15999999997</v>
          </cell>
          <cell r="R90">
            <v>122</v>
          </cell>
          <cell r="S90">
            <v>-280640.56</v>
          </cell>
          <cell r="U90">
            <v>135</v>
          </cell>
          <cell r="V90">
            <v>16920.04</v>
          </cell>
          <cell r="X90">
            <v>103</v>
          </cell>
          <cell r="Y90">
            <v>84835</v>
          </cell>
          <cell r="BE90">
            <v>105</v>
          </cell>
          <cell r="BF90">
            <v>26108.754381600014</v>
          </cell>
          <cell r="CF90">
            <v>94</v>
          </cell>
          <cell r="CG90" t="str">
            <v>Y</v>
          </cell>
        </row>
        <row r="91">
          <cell r="C91">
            <v>105</v>
          </cell>
          <cell r="D91">
            <v>2830210.65</v>
          </cell>
          <cell r="I91">
            <v>105</v>
          </cell>
          <cell r="J91">
            <v>-1539261.59</v>
          </cell>
          <cell r="R91">
            <v>123</v>
          </cell>
          <cell r="S91">
            <v>-409933.66</v>
          </cell>
          <cell r="U91">
            <v>140</v>
          </cell>
          <cell r="V91">
            <v>28890.45</v>
          </cell>
          <cell r="X91">
            <v>104</v>
          </cell>
          <cell r="Y91">
            <v>-51305</v>
          </cell>
          <cell r="BE91">
            <v>106</v>
          </cell>
          <cell r="BF91">
            <v>8369.7166496000027</v>
          </cell>
          <cell r="CF91">
            <v>101</v>
          </cell>
          <cell r="CG91" t="str">
            <v>Y</v>
          </cell>
        </row>
        <row r="92">
          <cell r="C92">
            <v>106</v>
          </cell>
          <cell r="D92">
            <v>2178170.15</v>
          </cell>
          <cell r="I92">
            <v>106</v>
          </cell>
          <cell r="J92">
            <v>-538214.98</v>
          </cell>
          <cell r="R92">
            <v>135</v>
          </cell>
          <cell r="S92">
            <v>-2427089.38</v>
          </cell>
          <cell r="U92">
            <v>150</v>
          </cell>
          <cell r="V92">
            <v>53193.120000000003</v>
          </cell>
          <cell r="X92">
            <v>105</v>
          </cell>
          <cell r="Y92">
            <v>-71259</v>
          </cell>
          <cell r="BE92">
            <v>107</v>
          </cell>
          <cell r="BF92">
            <v>13318.277416699999</v>
          </cell>
          <cell r="CF92">
            <v>103</v>
          </cell>
          <cell r="CG92" t="str">
            <v>N</v>
          </cell>
        </row>
        <row r="93">
          <cell r="C93">
            <v>107</v>
          </cell>
          <cell r="D93">
            <v>4550461.16</v>
          </cell>
          <cell r="I93">
            <v>107</v>
          </cell>
          <cell r="J93">
            <v>-1436091.03</v>
          </cell>
          <cell r="R93">
            <v>140</v>
          </cell>
          <cell r="S93">
            <v>-13532276.01</v>
          </cell>
          <cell r="U93">
            <v>151</v>
          </cell>
          <cell r="V93">
            <v>0</v>
          </cell>
          <cell r="X93">
            <v>106</v>
          </cell>
          <cell r="Y93">
            <v>-118946</v>
          </cell>
          <cell r="BE93">
            <v>108</v>
          </cell>
          <cell r="BF93">
            <v>2207.0997682999996</v>
          </cell>
          <cell r="CF93">
            <v>104</v>
          </cell>
          <cell r="CG93" t="str">
            <v>Y</v>
          </cell>
        </row>
        <row r="94">
          <cell r="C94">
            <v>108</v>
          </cell>
          <cell r="D94">
            <v>3448405.55</v>
          </cell>
          <cell r="I94">
            <v>108</v>
          </cell>
          <cell r="J94">
            <v>-1524294.43</v>
          </cell>
          <cell r="R94">
            <v>150</v>
          </cell>
          <cell r="S94">
            <v>-3242.27</v>
          </cell>
          <cell r="U94">
            <v>160</v>
          </cell>
          <cell r="V94">
            <v>249269.69</v>
          </cell>
          <cell r="X94">
            <v>107</v>
          </cell>
          <cell r="Y94">
            <v>-31625</v>
          </cell>
          <cell r="BE94">
            <v>109</v>
          </cell>
          <cell r="BF94">
            <v>2349.3481518000003</v>
          </cell>
          <cell r="CF94">
            <v>105</v>
          </cell>
          <cell r="CG94" t="str">
            <v>N</v>
          </cell>
        </row>
        <row r="95">
          <cell r="C95">
            <v>109</v>
          </cell>
          <cell r="D95">
            <v>1864421.95</v>
          </cell>
          <cell r="I95">
            <v>109</v>
          </cell>
          <cell r="J95">
            <v>-794791.98</v>
          </cell>
          <cell r="R95">
            <v>151</v>
          </cell>
          <cell r="S95">
            <v>-392975.69</v>
          </cell>
          <cell r="X95">
            <v>108</v>
          </cell>
          <cell r="Y95">
            <v>-24687</v>
          </cell>
          <cell r="BE95">
            <v>120</v>
          </cell>
          <cell r="BF95">
            <v>19795.060191700009</v>
          </cell>
          <cell r="CF95">
            <v>106</v>
          </cell>
          <cell r="CG95" t="str">
            <v>N</v>
          </cell>
        </row>
        <row r="96">
          <cell r="C96">
            <v>120</v>
          </cell>
          <cell r="D96">
            <v>9833724.2599999998</v>
          </cell>
          <cell r="I96">
            <v>120</v>
          </cell>
          <cell r="J96">
            <v>-1744987.04</v>
          </cell>
          <cell r="R96">
            <v>160</v>
          </cell>
          <cell r="S96">
            <v>-76251.429999999993</v>
          </cell>
          <cell r="X96">
            <v>109</v>
          </cell>
          <cell r="Y96">
            <v>-79441</v>
          </cell>
          <cell r="BE96">
            <v>121</v>
          </cell>
          <cell r="BF96">
            <v>1634.3137754000006</v>
          </cell>
          <cell r="CF96">
            <v>107</v>
          </cell>
          <cell r="CG96" t="str">
            <v>N</v>
          </cell>
        </row>
        <row r="97">
          <cell r="C97">
            <v>121</v>
          </cell>
          <cell r="D97">
            <v>461430.26</v>
          </cell>
          <cell r="I97">
            <v>121</v>
          </cell>
          <cell r="J97">
            <v>-310966.19</v>
          </cell>
          <cell r="R97">
            <v>165</v>
          </cell>
          <cell r="S97">
            <v>-46098.14</v>
          </cell>
          <cell r="X97">
            <v>120</v>
          </cell>
          <cell r="Y97">
            <v>-100024</v>
          </cell>
          <cell r="BE97">
            <v>122</v>
          </cell>
          <cell r="BF97">
            <v>10397.667584499997</v>
          </cell>
          <cell r="CF97">
            <v>108</v>
          </cell>
          <cell r="CG97" t="str">
            <v>N</v>
          </cell>
        </row>
        <row r="98">
          <cell r="C98">
            <v>122</v>
          </cell>
          <cell r="D98">
            <v>3989333.29</v>
          </cell>
          <cell r="I98">
            <v>122</v>
          </cell>
          <cell r="J98">
            <v>-888980.55</v>
          </cell>
          <cell r="X98">
            <v>121</v>
          </cell>
          <cell r="Y98">
            <v>-26823</v>
          </cell>
          <cell r="BE98">
            <v>123</v>
          </cell>
          <cell r="BF98">
            <v>1379.4861351</v>
          </cell>
          <cell r="CF98">
            <v>109</v>
          </cell>
          <cell r="CG98" t="str">
            <v>Y</v>
          </cell>
        </row>
        <row r="99">
          <cell r="C99">
            <v>123</v>
          </cell>
          <cell r="D99">
            <v>546039.87</v>
          </cell>
          <cell r="I99">
            <v>123</v>
          </cell>
          <cell r="J99">
            <v>-62611.56</v>
          </cell>
          <cell r="X99">
            <v>122</v>
          </cell>
          <cell r="Y99">
            <v>-181561</v>
          </cell>
          <cell r="BE99">
            <v>133</v>
          </cell>
          <cell r="BF99">
            <v>4597.5310681999963</v>
          </cell>
          <cell r="CF99">
            <v>120</v>
          </cell>
          <cell r="CG99" t="str">
            <v>N</v>
          </cell>
        </row>
        <row r="100">
          <cell r="C100">
            <v>133</v>
          </cell>
          <cell r="D100">
            <v>2356116.27</v>
          </cell>
          <cell r="I100">
            <v>133</v>
          </cell>
          <cell r="J100">
            <v>-373811.89</v>
          </cell>
          <cell r="X100">
            <v>123</v>
          </cell>
          <cell r="Y100">
            <v>-27383</v>
          </cell>
          <cell r="BE100">
            <v>135</v>
          </cell>
          <cell r="BF100">
            <v>60878.416684899996</v>
          </cell>
          <cell r="CF100">
            <v>121</v>
          </cell>
          <cell r="CG100" t="str">
            <v>N</v>
          </cell>
        </row>
        <row r="101">
          <cell r="C101">
            <v>135</v>
          </cell>
          <cell r="D101">
            <v>10390962.67</v>
          </cell>
          <cell r="I101">
            <v>135</v>
          </cell>
          <cell r="J101">
            <v>-3805428.59</v>
          </cell>
          <cell r="X101">
            <v>133</v>
          </cell>
          <cell r="Y101">
            <v>-43217</v>
          </cell>
          <cell r="BE101">
            <v>140</v>
          </cell>
          <cell r="BF101">
            <v>55868.066294499993</v>
          </cell>
          <cell r="CF101">
            <v>122</v>
          </cell>
          <cell r="CG101" t="str">
            <v>Y</v>
          </cell>
        </row>
        <row r="102">
          <cell r="C102">
            <v>140</v>
          </cell>
          <cell r="D102">
            <v>26677223.27</v>
          </cell>
          <cell r="I102">
            <v>140</v>
          </cell>
          <cell r="J102">
            <v>-10111066.41</v>
          </cell>
          <cell r="X102">
            <v>135</v>
          </cell>
          <cell r="Y102">
            <v>-504503</v>
          </cell>
          <cell r="BE102">
            <v>150</v>
          </cell>
          <cell r="BF102">
            <v>5697.056729099997</v>
          </cell>
          <cell r="CF102">
            <v>123</v>
          </cell>
          <cell r="CG102" t="str">
            <v>N</v>
          </cell>
        </row>
        <row r="103">
          <cell r="C103">
            <v>150</v>
          </cell>
          <cell r="D103">
            <v>911439.58</v>
          </cell>
          <cell r="I103">
            <v>150</v>
          </cell>
          <cell r="J103">
            <v>-225628.1</v>
          </cell>
          <cell r="X103">
            <v>140</v>
          </cell>
          <cell r="Y103">
            <v>527767</v>
          </cell>
          <cell r="BE103">
            <v>151</v>
          </cell>
          <cell r="BF103">
            <v>12084.868768700004</v>
          </cell>
          <cell r="CF103">
            <v>133</v>
          </cell>
          <cell r="CG103" t="str">
            <v>Y</v>
          </cell>
        </row>
        <row r="104">
          <cell r="C104">
            <v>151</v>
          </cell>
          <cell r="D104">
            <v>1232028.31</v>
          </cell>
          <cell r="I104">
            <v>151</v>
          </cell>
          <cell r="J104">
            <v>-283063.76</v>
          </cell>
          <cell r="X104">
            <v>150</v>
          </cell>
          <cell r="Y104">
            <v>-146625</v>
          </cell>
          <cell r="BE104">
            <v>160</v>
          </cell>
          <cell r="BF104">
            <v>39447.98193400001</v>
          </cell>
          <cell r="CF104">
            <v>135</v>
          </cell>
          <cell r="CG104" t="str">
            <v>Y</v>
          </cell>
        </row>
        <row r="105">
          <cell r="C105">
            <v>160</v>
          </cell>
          <cell r="D105">
            <v>7692277.9299999997</v>
          </cell>
          <cell r="I105">
            <v>160</v>
          </cell>
          <cell r="J105">
            <v>-3194558</v>
          </cell>
          <cell r="X105">
            <v>151</v>
          </cell>
          <cell r="Y105">
            <v>-114843</v>
          </cell>
          <cell r="BE105">
            <v>165</v>
          </cell>
          <cell r="BF105">
            <v>15260.306241200004</v>
          </cell>
          <cell r="CF105">
            <v>140</v>
          </cell>
          <cell r="CG105" t="str">
            <v>N</v>
          </cell>
        </row>
        <row r="106">
          <cell r="C106">
            <v>165</v>
          </cell>
          <cell r="D106">
            <v>1994603.87</v>
          </cell>
          <cell r="I106">
            <v>165</v>
          </cell>
          <cell r="J106">
            <v>-121322.2</v>
          </cell>
          <cell r="X106">
            <v>160</v>
          </cell>
          <cell r="Y106">
            <v>-358150</v>
          </cell>
          <cell r="CF106">
            <v>150</v>
          </cell>
          <cell r="CG106" t="str">
            <v>Y</v>
          </cell>
        </row>
        <row r="107">
          <cell r="X107">
            <v>165</v>
          </cell>
          <cell r="Y107">
            <v>-160563</v>
          </cell>
          <cell r="CF107">
            <v>151</v>
          </cell>
          <cell r="CG107" t="str">
            <v>N</v>
          </cell>
        </row>
        <row r="108">
          <cell r="CF108">
            <v>160</v>
          </cell>
          <cell r="CG108" t="str">
            <v>Y</v>
          </cell>
        </row>
        <row r="109">
          <cell r="CF109">
            <v>165</v>
          </cell>
          <cell r="CG109" t="str">
            <v>Y</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ELECTRONIC TB HERE"/>
      <sheetName val="Input Schedule"/>
      <sheetName val="Linked TB"/>
      <sheetName val="Sch.A-B.S"/>
      <sheetName val="Sch.B-I.S"/>
      <sheetName val="Sch.C-R.B"/>
      <sheetName val="wp-p-restate(audit)"/>
      <sheetName val="Exhibit 9"/>
      <sheetName val="wp.h-cap.struc"/>
      <sheetName val="Schedule D"/>
      <sheetName val="xxxRate-Rev Comp"/>
      <sheetName val="Sch.E ORM "/>
      <sheetName val="Revenue Requirement"/>
      <sheetName val="wp-appendix"/>
      <sheetName val="wp.a-uncoll"/>
      <sheetName val="Wp b - salary"/>
      <sheetName val="wp b1"/>
      <sheetName val="Wp b2 - Captime"/>
      <sheetName val="wp b3 - CSR"/>
      <sheetName val="Wp b4 - WSC"/>
      <sheetName val="wp-d-rc.exp"/>
      <sheetName val="wp-e-toi"/>
      <sheetName val="wp-f-depr"/>
      <sheetName val="wp(g)-inc.tx"/>
      <sheetName val="wp-i-wc"/>
      <sheetName val="wp-o-restate-acq"/>
      <sheetName val="wp-p2 Allocation of Vehicles"/>
      <sheetName val="wp-p2a Allocation of Trans Exp"/>
      <sheetName val="wp-p3-alloc of State computers"/>
      <sheetName val="wp-p4-alloc of WSC computers"/>
      <sheetName val="wp-p5 Recon Summary"/>
      <sheetName val="wp-p5a-restatement (audit)"/>
      <sheetName val="wp-q City of Clinton"/>
      <sheetName val="wp-q(2) salary allocation"/>
      <sheetName val="wp-q(3) Clinton salary revised"/>
      <sheetName val="wp-q(4) Clinton trans exp"/>
      <sheetName val="CPI"/>
      <sheetName val="plnt category"/>
      <sheetName val="wp c2"/>
      <sheetName val="wp c3"/>
      <sheetName val="Rate Base Reallocation wp-$ "/>
      <sheetName val="16003-170"/>
      <sheetName val="16003-171"/>
      <sheetName val="16003-172"/>
      <sheetName val="16011-170"/>
      <sheetName val="16011-171"/>
      <sheetName val="16011-172"/>
      <sheetName val="16011-173"/>
      <sheetName val="16012-171"/>
      <sheetName val="16013-171"/>
      <sheetName val="16013-172"/>
      <sheetName val="16015-172"/>
      <sheetName val="16015-173"/>
      <sheetName val="16016-172"/>
      <sheetName val="16017-170"/>
      <sheetName val="16017-172"/>
      <sheetName val="16031-170"/>
      <sheetName val="16031-172"/>
      <sheetName val="16031-173"/>
      <sheetName val="16033-170"/>
      <sheetName val="16037-170"/>
      <sheetName val="16037-171"/>
      <sheetName val="16037-172"/>
      <sheetName val="16037-173"/>
      <sheetName val="16039-171"/>
      <sheetName val="16040-171"/>
      <sheetName val="16040-173"/>
      <sheetName val="16041-172"/>
      <sheetName val="16041-173"/>
      <sheetName val="16043-170"/>
      <sheetName val="16045-173"/>
      <sheetName val="16050-173"/>
      <sheetName val="16056-171"/>
      <sheetName val="16056-173"/>
      <sheetName val="16058-172"/>
      <sheetName val="16059-171"/>
      <sheetName val="16059-172"/>
      <sheetName val="16059-173"/>
      <sheetName val="16060-173"/>
      <sheetName val="16068-170"/>
      <sheetName val="16068-171"/>
      <sheetName val="16068-172"/>
      <sheetName val="16068-173"/>
      <sheetName val="16069-170"/>
      <sheetName val="16069-171"/>
      <sheetName val="16069-172"/>
      <sheetName val="16069-173"/>
      <sheetName val="16070-172"/>
      <sheetName val="16071-170"/>
      <sheetName val="16071-171"/>
      <sheetName val="16071-173"/>
      <sheetName val="16073-170"/>
      <sheetName val="16075-170"/>
      <sheetName val="16075-171"/>
      <sheetName val="16076-170"/>
      <sheetName val="16076-171"/>
      <sheetName val="16077-171"/>
      <sheetName val="16078-170"/>
      <sheetName val="16079-171"/>
      <sheetName val="16081-170"/>
      <sheetName val="16081-171"/>
      <sheetName val="16081-172"/>
      <sheetName val="16081-173"/>
      <sheetName val="16082-170"/>
      <sheetName val="16082-171"/>
      <sheetName val="16082-172"/>
      <sheetName val="16082-173"/>
      <sheetName val="16083-171"/>
      <sheetName val="16083-172"/>
      <sheetName val="16088-170"/>
      <sheetName val="16089-171"/>
      <sheetName val="16090-172"/>
      <sheetName val="16091-170"/>
      <sheetName val="16091-171"/>
      <sheetName val="16091-172"/>
      <sheetName val="16091-173"/>
      <sheetName val="16092-170"/>
      <sheetName val="16093-170"/>
      <sheetName val="16093-172"/>
      <sheetName val="16093-173"/>
      <sheetName val="16094-170"/>
      <sheetName val="16094-171"/>
      <sheetName val="16094-172"/>
      <sheetName val="16094-173"/>
      <sheetName val="16095-170"/>
      <sheetName val="16095-172"/>
      <sheetName val="16096-170"/>
      <sheetName val="16098-170"/>
      <sheetName val="16204"/>
      <sheetName val="16205"/>
      <sheetName val="16206"/>
      <sheetName val="16208"/>
      <sheetName val="16214"/>
      <sheetName val="16230"/>
      <sheetName val="16234"/>
      <sheetName val="16235"/>
      <sheetName val="16236"/>
      <sheetName val="16238"/>
      <sheetName val="16242"/>
      <sheetName val="16244"/>
      <sheetName val="16246"/>
      <sheetName val="16247"/>
      <sheetName val="16248"/>
      <sheetName val="16252"/>
      <sheetName val="16254"/>
      <sheetName val="16257"/>
      <sheetName val="16262"/>
      <sheetName val="16263"/>
      <sheetName val="16264"/>
      <sheetName val="16265"/>
      <sheetName val="16272"/>
      <sheetName val="16275"/>
      <sheetName val="16276"/>
      <sheetName val="16278"/>
      <sheetName val="16279"/>
      <sheetName val="16280"/>
      <sheetName val="16285"/>
      <sheetName val="16286"/>
      <sheetName val="16287"/>
      <sheetName val="16290"/>
      <sheetName val="16291"/>
      <sheetName val="16292"/>
      <sheetName val="16293"/>
      <sheetName val="16294"/>
      <sheetName val="16295"/>
      <sheetName val="16296"/>
      <sheetName val="Sch.D&amp;E-REV"/>
      <sheetName val="Expense Reallocation Wp-$"/>
      <sheetName val="wp-l-gl plant additions"/>
      <sheetName val="wp-j-pf.plant"/>
      <sheetName val="wp-k-retirements"/>
      <sheetName val="w.p-b2"/>
      <sheetName val="wp-r Expense Reports"/>
      <sheetName val="Allocation Calc"/>
      <sheetName val="Operators allocation"/>
    </sheetNames>
    <sheetDataSet>
      <sheetData sheetId="0"/>
      <sheetData sheetId="1">
        <row r="6">
          <cell r="G6" t="str">
            <v>WATER SERVICE CORPORATION OF KENTUCKY</v>
          </cell>
        </row>
      </sheetData>
      <sheetData sheetId="2">
        <row r="404">
          <cell r="E404">
            <v>122141.03999999998</v>
          </cell>
        </row>
        <row r="684">
          <cell r="B684" t="str">
            <v>CUSTOMERS</v>
          </cell>
          <cell r="C684">
            <v>7362.4</v>
          </cell>
          <cell r="D684">
            <v>0</v>
          </cell>
          <cell r="E684">
            <v>7362.4</v>
          </cell>
          <cell r="F684">
            <v>1</v>
          </cell>
          <cell r="G684">
            <v>0</v>
          </cell>
          <cell r="H684">
            <v>1</v>
          </cell>
        </row>
        <row r="685">
          <cell r="B685" t="str">
            <v>REVENUES</v>
          </cell>
          <cell r="C685">
            <v>-2292930.77</v>
          </cell>
          <cell r="D685">
            <v>0</v>
          </cell>
          <cell r="E685">
            <v>-2292930.77</v>
          </cell>
          <cell r="F685">
            <v>1</v>
          </cell>
          <cell r="G685">
            <v>0</v>
          </cell>
          <cell r="H685">
            <v>1</v>
          </cell>
        </row>
        <row r="686">
          <cell r="B686" t="str">
            <v>PLANT IN SERVICE</v>
          </cell>
          <cell r="C686">
            <v>9281652.1099999994</v>
          </cell>
          <cell r="D686">
            <v>28129.280000000002</v>
          </cell>
          <cell r="E686">
            <v>9309781.3899999987</v>
          </cell>
          <cell r="F686">
            <v>0.99697852411118759</v>
          </cell>
          <cell r="G686">
            <v>3.0214758888124659E-3</v>
          </cell>
          <cell r="H686">
            <v>1</v>
          </cell>
        </row>
        <row r="687">
          <cell r="B687" t="str">
            <v>NET PLANT</v>
          </cell>
          <cell r="C687">
            <v>4788222.6000000006</v>
          </cell>
          <cell r="D687">
            <v>-488823.38999999996</v>
          </cell>
          <cell r="E687">
            <v>4299399.2100000009</v>
          </cell>
          <cell r="F687">
            <v>1.1136957435501784</v>
          </cell>
          <cell r="G687">
            <v>-0.11369574355017846</v>
          </cell>
          <cell r="H687">
            <v>1</v>
          </cell>
        </row>
        <row r="688">
          <cell r="B688" t="str">
            <v>DEFERRED MAINTENANCE</v>
          </cell>
          <cell r="C688">
            <v>180065.93</v>
          </cell>
          <cell r="D688">
            <v>0</v>
          </cell>
          <cell r="E688">
            <v>180065.93</v>
          </cell>
          <cell r="F688">
            <v>1</v>
          </cell>
          <cell r="G688">
            <v>0</v>
          </cell>
          <cell r="H688">
            <v>1</v>
          </cell>
        </row>
        <row r="689">
          <cell r="B689" t="str">
            <v>CIAC</v>
          </cell>
          <cell r="C689">
            <v>-165215.81</v>
          </cell>
          <cell r="D689">
            <v>0</v>
          </cell>
          <cell r="E689">
            <v>-165215.81</v>
          </cell>
          <cell r="F689">
            <v>1</v>
          </cell>
          <cell r="G689">
            <v>0</v>
          </cell>
          <cell r="H689">
            <v>1</v>
          </cell>
        </row>
        <row r="690">
          <cell r="B690" t="str">
            <v>CAP STRUCTURE</v>
          </cell>
          <cell r="C690">
            <v>33123.9845027626</v>
          </cell>
          <cell r="D690">
            <v>562518.17549723748</v>
          </cell>
          <cell r="E690">
            <v>595642.16</v>
          </cell>
          <cell r="F690">
            <v>5.5610543925840639E-2</v>
          </cell>
          <cell r="G690">
            <v>0.94438945607415947</v>
          </cell>
          <cell r="H690">
            <v>1</v>
          </cell>
        </row>
      </sheetData>
      <sheetData sheetId="3">
        <row r="2">
          <cell r="F2" t="str">
            <v>Case No. 2013 - 00237</v>
          </cell>
        </row>
      </sheetData>
      <sheetData sheetId="4">
        <row r="4">
          <cell r="A4" t="str">
            <v>Test Year 12/31/2012</v>
          </cell>
        </row>
      </sheetData>
      <sheetData sheetId="5"/>
      <sheetData sheetId="6"/>
      <sheetData sheetId="7"/>
      <sheetData sheetId="8"/>
      <sheetData sheetId="9"/>
      <sheetData sheetId="10"/>
      <sheetData sheetId="11"/>
      <sheetData sheetId="12"/>
      <sheetData sheetId="13"/>
      <sheetData sheetId="14">
        <row r="4">
          <cell r="A4" t="str">
            <v>Test Year Ended December 31, 2012</v>
          </cell>
        </row>
      </sheetData>
      <sheetData sheetId="15"/>
      <sheetData sheetId="16"/>
      <sheetData sheetId="17"/>
      <sheetData sheetId="18"/>
      <sheetData sheetId="19">
        <row r="12">
          <cell r="E12">
            <v>134651.65564523535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0">
          <cell r="E10">
            <v>7.8292843887453431E-2</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row r="3">
          <cell r="A3" t="str">
            <v>Sum of Percentage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WSC Factor"/>
      <sheetName val="WSC RB Adj"/>
      <sheetName val="CWS Off RB"/>
      <sheetName val="WSC ERC Adj"/>
      <sheetName val="WSC Alloc Adj"/>
      <sheetName val="WSC Exp Adj"/>
      <sheetName val="CWS Off Adj"/>
      <sheetName val="CWS Off Cost"/>
      <sheetName val="CWS Off %"/>
      <sheetName val="Legal Fees"/>
      <sheetName val="Other Outside Srv"/>
      <sheetName val="Finders Fees"/>
      <sheetName val="WSC Exp Alloc"/>
      <sheetName val="Benefits"/>
      <sheetName val="WSC Exp Compare"/>
      <sheetName val="CWS Off Exp"/>
      <sheetName val="CWS Off Compare"/>
      <sheetName val="WSC RB Alloc Per Books"/>
      <sheetName val="WSC RB Compare"/>
      <sheetName val="Insurance"/>
      <sheetName val="Audit Fees"/>
      <sheetName val="Oper Alloc - Dec 07"/>
      <sheetName val="Health Benefits"/>
      <sheetName val="Other Benefits"/>
    </sheetNames>
    <sheetDataSet>
      <sheetData sheetId="0">
        <row r="4">
          <cell r="C4" t="str">
            <v>For the Test Year Ended December 31, 2007</v>
          </cell>
        </row>
        <row r="42">
          <cell r="A42" t="str">
            <v>Calculated by the Public Staff based on information provided by the Company.</v>
          </cell>
        </row>
      </sheetData>
      <sheetData sheetId="1">
        <row r="1">
          <cell r="C1" t="str">
            <v>CAROLINA WATER SERVICE, INC., OF NC</v>
          </cell>
          <cell r="K1" t="str">
            <v>Henry Exhibit I</v>
          </cell>
        </row>
        <row r="4">
          <cell r="C4" t="str">
            <v>For The Test Year Ended December 31, 2007</v>
          </cell>
        </row>
        <row r="101">
          <cell r="C101" t="str">
            <v>CAROLINA TRACE UTILITIES, INC.</v>
          </cell>
        </row>
        <row r="102">
          <cell r="C102" t="str">
            <v>Docket No. W-1013, Sub 7</v>
          </cell>
        </row>
        <row r="152">
          <cell r="C152" t="str">
            <v>CWS SYSTEMS, INC.</v>
          </cell>
        </row>
        <row r="153">
          <cell r="C153" t="str">
            <v>Docket No. W-778, Sub 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ert A. Guttormsen" refreshedDate="42298.657633680552" createdVersion="5" refreshedVersion="5" minRefreshableVersion="3" recordCount="510">
  <cacheSource type="worksheet">
    <worksheetSource ref="A1:J511" sheet="June 2015 Data"/>
  </cacheSource>
  <cacheFields count="10">
    <cacheField name="WSC" numFmtId="0">
      <sharedItems count="1">
        <s v="WSC"/>
      </sharedItems>
    </cacheField>
    <cacheField name="RVP" numFmtId="0">
      <sharedItems count="6">
        <s v="FL"/>
        <s v="LA/GA"/>
        <s v="IL/IN/KY/MD/PA/NJ/VA"/>
        <s v="NC/TN"/>
        <s v="NV/AZ"/>
        <s v="SC"/>
      </sharedItems>
    </cacheField>
    <cacheField name="Region" numFmtId="0">
      <sharedItems count="7">
        <s v="FL"/>
        <s v="LA/GA"/>
        <s v="Midwest"/>
        <s v="Mid-Atlantic"/>
        <s v="NC/TN"/>
        <s v="NV/AZ"/>
        <s v="SC"/>
      </sharedItems>
    </cacheField>
    <cacheField name="Co " numFmtId="0">
      <sharedItems containsSemiMixedTypes="0" containsString="0" containsNumber="1" containsInteger="1" minValue="110" maxValue="453" count="73">
        <n v="252"/>
        <n v="251"/>
        <n v="260"/>
        <n v="250"/>
        <n v="241"/>
        <n v="259"/>
        <n v="242"/>
        <n v="248"/>
        <n v="255"/>
        <n v="246"/>
        <n v="249"/>
        <n v="256"/>
        <n v="254"/>
        <n v="385"/>
        <n v="386"/>
        <n v="356"/>
        <n v="357"/>
        <n v="358"/>
        <n v="120"/>
        <n v="121"/>
        <n v="122"/>
        <n v="123"/>
        <n v="110"/>
        <n v="111"/>
        <n v="118"/>
        <n v="119"/>
        <n v="112"/>
        <n v="113"/>
        <n v="114"/>
        <n v="117"/>
        <n v="130"/>
        <n v="131"/>
        <n v="132"/>
        <n v="133"/>
        <n v="124"/>
        <n v="125"/>
        <n v="126"/>
        <n v="127"/>
        <n v="128"/>
        <n v="129"/>
        <n v="134"/>
        <n v="136"/>
        <n v="150"/>
        <n v="151"/>
        <n v="152"/>
        <n v="345"/>
        <n v="288"/>
        <n v="286"/>
        <n v="287"/>
        <n v="300"/>
        <n v="316"/>
        <n v="317"/>
        <n v="315"/>
        <n v="332"/>
        <n v="333"/>
        <n v="182"/>
        <n v="191"/>
        <n v="183"/>
        <n v="187"/>
        <n v="188"/>
        <n v="181"/>
        <n v="180"/>
        <n v="195"/>
        <n v="220"/>
        <n v="425"/>
        <n v="451"/>
        <n v="453"/>
        <n v="450"/>
        <n v="452"/>
        <n v="400"/>
        <n v="401"/>
        <n v="402"/>
        <n v="403"/>
      </sharedItems>
    </cacheField>
    <cacheField name="Co Name" numFmtId="0">
      <sharedItems count="73">
        <s v="Utilities Inc of Florida"/>
        <s v="Lake Utility Services Inc"/>
        <s v="Utilities Inc Pennbrooke"/>
        <s v="Mid-County Services Inc"/>
        <s v="Tierra Verde Utilities Inc"/>
        <s v="Labrador Utilities Inc"/>
        <s v="Lake Placid Utilities Inc"/>
        <s v="Cypress Lakes Util Inc"/>
        <s v="Sanlando Utilities Corp"/>
        <s v="Utilities Inc of Longwood"/>
        <s v="Utilities Inc Eagle Ridge"/>
        <s v="Utilities Inc Sandalhaven"/>
        <s v="ACME Water Supply &amp; Mgmt"/>
        <s v="Utilities Inc of Georgia"/>
        <s v="Water Service Co Georgia"/>
        <s v="Louisiana Water Serv Inc"/>
        <s v="Utilities Inc of Louisiana"/>
        <s v="Density Utilities of LA"/>
        <s v="Killarney Water Co"/>
        <s v="Lake Holiday Utilities"/>
        <s v="Lake Wildwood Utilities Co"/>
        <s v="Northern Hills W &amp; S Co"/>
        <s v="Apple Canyon Utility Co"/>
        <s v="Camelot Utilities Inc"/>
        <s v="Ferson Creek Utilities Co"/>
        <s v="Galena Territory Utilities"/>
        <s v="Charmar Water Co"/>
        <s v="Cherry Hill Water Co"/>
        <s v="Clarendon Water Co"/>
        <s v="Del Mar Water Co"/>
        <s v="Medina Utilities Corp"/>
        <s v="Westlake Utilities Inc"/>
        <s v="Cedar Bluff Utilities Inc"/>
        <s v="Harbor Ridge Utilities Inc"/>
        <s v="Lake Marian Water Corp"/>
        <s v="Wildwood Water Service Co"/>
        <s v="Valentine Water Service"/>
        <s v="Walk Up Woods Water Co"/>
        <s v="Whispering Hills Water Co"/>
        <s v="Holiday Hills Util Inc"/>
        <s v="Great Northern Utilities"/>
        <s v="Galena Territory-Oakwood"/>
        <s v="Twin Lakes Utilities Inc"/>
        <s v="WSC Indiana"/>
        <s v="Indiana Water Service Inc"/>
        <s v="Water Serv Corp Kentucky"/>
        <s v="Maryland Water Serv Inc"/>
        <s v="Green Ridge Utilities Inc"/>
        <s v="Provinces Utilities Inc"/>
        <s v="Montague Water &amp; Sewer Co"/>
        <s v="Util Inc of Pennsylvania"/>
        <s v="Penn Estates Utilities Inc"/>
        <s v="Utilities Inc of Westgate"/>
        <s v="Colchester Utilities Inc"/>
        <s v="Massanutten Public Serv"/>
        <s v="Carolina Water Service NC"/>
        <s v="Bradfield Farms Water Co"/>
        <s v="CWS Systems"/>
        <s v="Carolina Trace Util Inc"/>
        <s v="Transylvania Utilities Inc"/>
        <s v="Elk River Utilities Inc"/>
        <s v="Hardscrabble"/>
        <s v="Cross State "/>
        <s v="Tennessee Water Service"/>
        <s v="Bermuda Water Co"/>
        <s v="Spring Creek Utilities Co"/>
        <s v="Util Inc of Central Nevada"/>
        <s v="Utilities Inc of Nevada"/>
        <s v="Sky Ranch Water Service"/>
        <s v="Carolina Water Service Inc"/>
        <s v="Util Serv South Carolina"/>
        <s v="Southland Utilities Inc"/>
        <s v="United Utility Companies, Inc"/>
      </sharedItems>
    </cacheField>
    <cacheField name="BU Name" numFmtId="0">
      <sharedItems/>
    </cacheField>
    <cacheField name="State" numFmtId="0">
      <sharedItems count="15">
        <s v="FL"/>
        <s v="GA"/>
        <s v="LA"/>
        <s v="IL"/>
        <s v="IN"/>
        <s v="KY"/>
        <s v="MD"/>
        <s v="NJ"/>
        <s v="PA"/>
        <s v="VA"/>
        <s v="NC"/>
        <s v="TN"/>
        <s v="AZ"/>
        <s v="NV"/>
        <s v="SC"/>
      </sharedItems>
    </cacheField>
    <cacheField name="Business Unit" numFmtId="0">
      <sharedItems containsSemiMixedTypes="0" containsString="0" containsNumber="1" containsInteger="1" minValue="110100" maxValue="453104"/>
    </cacheField>
    <cacheField name="Obj Acct" numFmtId="0">
      <sharedItems containsSemiMixedTypes="0" containsString="0" containsNumber="1" containsInteger="1" minValue="9570" maxValue="9570"/>
    </cacheField>
    <cacheField name="Net Posting 06" numFmtId="0">
      <sharedItems containsString="0" containsBlank="1" containsNumber="1" minValue="1" maxValue="1189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0">
  <r>
    <x v="0"/>
    <x v="0"/>
    <x v="0"/>
    <x v="0"/>
    <x v="0"/>
    <s v="Park Ridge S"/>
    <x v="0"/>
    <n v="252134"/>
    <n v="9570"/>
    <m/>
  </r>
  <r>
    <x v="0"/>
    <x v="0"/>
    <x v="0"/>
    <x v="0"/>
    <x v="0"/>
    <s v="Lake Tarpon S"/>
    <x v="0"/>
    <n v="252132"/>
    <n v="9570"/>
    <m/>
  </r>
  <r>
    <x v="0"/>
    <x v="0"/>
    <x v="0"/>
    <x v="0"/>
    <x v="0"/>
    <s v="Weathersfield W"/>
    <x v="0"/>
    <n v="252110"/>
    <n v="9570"/>
    <n v="910"/>
  </r>
  <r>
    <x v="0"/>
    <x v="0"/>
    <x v="0"/>
    <x v="0"/>
    <x v="0"/>
    <s v="Oakland Shores"/>
    <x v="0"/>
    <n v="252113"/>
    <n v="9570"/>
    <n v="225.5"/>
  </r>
  <r>
    <x v="0"/>
    <x v="0"/>
    <x v="0"/>
    <x v="0"/>
    <x v="0"/>
    <s v="Little Wekiva"/>
    <x v="0"/>
    <n v="252114"/>
    <n v="9570"/>
    <n v="60"/>
  </r>
  <r>
    <x v="0"/>
    <x v="0"/>
    <x v="0"/>
    <x v="1"/>
    <x v="1"/>
    <s v="Four Lakes"/>
    <x v="0"/>
    <n v="251100"/>
    <n v="9570"/>
    <n v="67"/>
  </r>
  <r>
    <x v="0"/>
    <x v="0"/>
    <x v="0"/>
    <x v="1"/>
    <x v="1"/>
    <s v="Lake Saunders"/>
    <x v="0"/>
    <n v="251101"/>
    <n v="9570"/>
    <n v="40"/>
  </r>
  <r>
    <x v="0"/>
    <x v="0"/>
    <x v="0"/>
    <x v="1"/>
    <x v="1"/>
    <s v="LUSI South W"/>
    <x v="0"/>
    <n v="251102"/>
    <n v="9570"/>
    <n v="3551.3"/>
  </r>
  <r>
    <x v="0"/>
    <x v="0"/>
    <x v="0"/>
    <x v="1"/>
    <x v="1"/>
    <s v="LUSI North"/>
    <x v="0"/>
    <n v="251106"/>
    <n v="9570"/>
    <n v="7136.1"/>
  </r>
  <r>
    <x v="0"/>
    <x v="0"/>
    <x v="0"/>
    <x v="0"/>
    <x v="0"/>
    <s v="Orangewood W"/>
    <x v="0"/>
    <n v="252106"/>
    <n v="9570"/>
    <n v="1749.3"/>
  </r>
  <r>
    <x v="0"/>
    <x v="0"/>
    <x v="0"/>
    <x v="0"/>
    <x v="0"/>
    <s v="Weathersfield S"/>
    <x v="0"/>
    <n v="252111"/>
    <n v="9570"/>
    <n v="904.5"/>
  </r>
  <r>
    <x v="0"/>
    <x v="0"/>
    <x v="0"/>
    <x v="2"/>
    <x v="2"/>
    <s v="Utilities Inc of Pennbrooke W"/>
    <x v="0"/>
    <n v="260100"/>
    <n v="9570"/>
    <n v="1486"/>
  </r>
  <r>
    <x v="0"/>
    <x v="0"/>
    <x v="0"/>
    <x v="3"/>
    <x v="3"/>
    <s v="Mid-County Services Inc"/>
    <x v="0"/>
    <n v="250100"/>
    <n v="9570"/>
    <n v="3355"/>
  </r>
  <r>
    <x v="0"/>
    <x v="0"/>
    <x v="0"/>
    <x v="4"/>
    <x v="4"/>
    <s v="Tierra Verde Utilities Inc"/>
    <x v="0"/>
    <n v="241100"/>
    <n v="9570"/>
    <n v="2094.1999999999998"/>
  </r>
  <r>
    <x v="0"/>
    <x v="0"/>
    <x v="0"/>
    <x v="1"/>
    <x v="1"/>
    <s v="LUSI South S"/>
    <x v="0"/>
    <n v="251103"/>
    <n v="9570"/>
    <n v="3547.8"/>
  </r>
  <r>
    <x v="0"/>
    <x v="0"/>
    <x v="0"/>
    <x v="1"/>
    <x v="1"/>
    <s v="LUSI South R"/>
    <x v="0"/>
    <n v="251104"/>
    <n v="9570"/>
    <n v="575"/>
  </r>
  <r>
    <x v="0"/>
    <x v="0"/>
    <x v="0"/>
    <x v="0"/>
    <x v="0"/>
    <s v="Orangewood S"/>
    <x v="0"/>
    <n v="252107"/>
    <n v="9570"/>
    <n v="161"/>
  </r>
  <r>
    <x v="0"/>
    <x v="0"/>
    <x v="0"/>
    <x v="2"/>
    <x v="2"/>
    <s v="Utilities Inc of Pennbrooke S"/>
    <x v="0"/>
    <n v="260101"/>
    <n v="9570"/>
    <n v="1237"/>
  </r>
  <r>
    <x v="0"/>
    <x v="0"/>
    <x v="0"/>
    <x v="5"/>
    <x v="5"/>
    <s v="Labrador Utilities Inc W"/>
    <x v="0"/>
    <n v="259100"/>
    <n v="9570"/>
    <n v="749.7"/>
  </r>
  <r>
    <x v="0"/>
    <x v="0"/>
    <x v="0"/>
    <x v="0"/>
    <x v="0"/>
    <s v="Park Ridge W"/>
    <x v="0"/>
    <n v="252115"/>
    <n v="9570"/>
    <n v="104"/>
  </r>
  <r>
    <x v="0"/>
    <x v="0"/>
    <x v="0"/>
    <x v="0"/>
    <x v="0"/>
    <s v="Phillips"/>
    <x v="0"/>
    <n v="252116"/>
    <n v="9570"/>
    <n v="82"/>
  </r>
  <r>
    <x v="0"/>
    <x v="0"/>
    <x v="0"/>
    <x v="0"/>
    <x v="0"/>
    <s v="Crystal Lake"/>
    <x v="0"/>
    <n v="252117"/>
    <n v="9570"/>
    <n v="178"/>
  </r>
  <r>
    <x v="0"/>
    <x v="0"/>
    <x v="0"/>
    <x v="0"/>
    <x v="0"/>
    <s v="Ravenna Park W"/>
    <x v="0"/>
    <n v="252118"/>
    <n v="9570"/>
    <n v="347"/>
  </r>
  <r>
    <x v="0"/>
    <x v="0"/>
    <x v="0"/>
    <x v="0"/>
    <x v="0"/>
    <s v="Bear Lake Manor"/>
    <x v="0"/>
    <n v="252121"/>
    <n v="9570"/>
    <n v="221.5"/>
  </r>
  <r>
    <x v="0"/>
    <x v="0"/>
    <x v="0"/>
    <x v="0"/>
    <x v="0"/>
    <s v="Jansen"/>
    <x v="0"/>
    <n v="252122"/>
    <n v="9570"/>
    <n v="254.5"/>
  </r>
  <r>
    <x v="0"/>
    <x v="0"/>
    <x v="0"/>
    <x v="0"/>
    <x v="0"/>
    <s v="Crescent Heights"/>
    <x v="0"/>
    <n v="252123"/>
    <n v="9570"/>
    <n v="267.5"/>
  </r>
  <r>
    <x v="0"/>
    <x v="0"/>
    <x v="0"/>
    <x v="0"/>
    <x v="0"/>
    <s v="Davis Shores"/>
    <x v="0"/>
    <n v="252124"/>
    <n v="9570"/>
    <n v="45"/>
  </r>
  <r>
    <x v="0"/>
    <x v="0"/>
    <x v="0"/>
    <x v="0"/>
    <x v="0"/>
    <s v="Summertree W"/>
    <x v="0"/>
    <n v="252125"/>
    <n v="9570"/>
    <n v="1101.2"/>
  </r>
  <r>
    <x v="0"/>
    <x v="0"/>
    <x v="0"/>
    <x v="0"/>
    <x v="0"/>
    <s v="Lake Tarpon W"/>
    <x v="0"/>
    <n v="252128"/>
    <n v="9570"/>
    <n v="429.3"/>
  </r>
  <r>
    <x v="0"/>
    <x v="0"/>
    <x v="0"/>
    <x v="0"/>
    <x v="0"/>
    <s v="Golden Hills W"/>
    <x v="0"/>
    <n v="252129"/>
    <n v="9570"/>
    <n v="548.1"/>
  </r>
  <r>
    <x v="0"/>
    <x v="0"/>
    <x v="0"/>
    <x v="5"/>
    <x v="5"/>
    <s v="Labrador Utilities Inc S"/>
    <x v="0"/>
    <n v="259101"/>
    <n v="9570"/>
    <n v="744.7"/>
  </r>
  <r>
    <x v="0"/>
    <x v="0"/>
    <x v="0"/>
    <x v="0"/>
    <x v="0"/>
    <s v="Ravenna Park S"/>
    <x v="0"/>
    <n v="252119"/>
    <n v="9570"/>
    <n v="248"/>
  </r>
  <r>
    <x v="0"/>
    <x v="0"/>
    <x v="0"/>
    <x v="0"/>
    <x v="0"/>
    <s v="Summertree S"/>
    <x v="0"/>
    <n v="252126"/>
    <n v="9570"/>
    <n v="1085.2"/>
  </r>
  <r>
    <x v="0"/>
    <x v="0"/>
    <x v="0"/>
    <x v="0"/>
    <x v="0"/>
    <s v="Golden Hills S"/>
    <x v="0"/>
    <n v="252130"/>
    <n v="9570"/>
    <n v="77.2"/>
  </r>
  <r>
    <x v="0"/>
    <x v="0"/>
    <x v="0"/>
    <x v="6"/>
    <x v="6"/>
    <s v="Lake Placid Utilities Inc S"/>
    <x v="0"/>
    <n v="242101"/>
    <n v="9570"/>
    <n v="132.1"/>
  </r>
  <r>
    <x v="0"/>
    <x v="0"/>
    <x v="0"/>
    <x v="6"/>
    <x v="6"/>
    <s v="Lake Placid Utilities Inc W"/>
    <x v="0"/>
    <n v="242100"/>
    <n v="9570"/>
    <n v="130.30000000000001"/>
  </r>
  <r>
    <x v="0"/>
    <x v="0"/>
    <x v="0"/>
    <x v="7"/>
    <x v="7"/>
    <s v="Cypress Lakes Utilities Inc W"/>
    <x v="0"/>
    <n v="248100"/>
    <n v="9570"/>
    <n v="1250.8"/>
  </r>
  <r>
    <x v="0"/>
    <x v="0"/>
    <x v="0"/>
    <x v="8"/>
    <x v="8"/>
    <s v="Sanlando Utilities Corp W"/>
    <x v="0"/>
    <n v="255100"/>
    <n v="9570"/>
    <n v="11895.9"/>
  </r>
  <r>
    <x v="0"/>
    <x v="0"/>
    <x v="0"/>
    <x v="9"/>
    <x v="9"/>
    <s v="Utilities Inc of Longwood"/>
    <x v="0"/>
    <n v="246100"/>
    <n v="9570"/>
    <n v="1722.5"/>
  </r>
  <r>
    <x v="0"/>
    <x v="0"/>
    <x v="0"/>
    <x v="7"/>
    <x v="7"/>
    <s v="Cypress Lakes Utilities Inc S"/>
    <x v="0"/>
    <n v="248101"/>
    <n v="9570"/>
    <n v="1191.5"/>
  </r>
  <r>
    <x v="0"/>
    <x v="0"/>
    <x v="0"/>
    <x v="10"/>
    <x v="10"/>
    <s v="Eagle Ridge"/>
    <x v="0"/>
    <n v="249100"/>
    <n v="9570"/>
    <n v="1617.6"/>
  </r>
  <r>
    <x v="0"/>
    <x v="0"/>
    <x v="0"/>
    <x v="10"/>
    <x v="10"/>
    <s v="Cross Creek"/>
    <x v="0"/>
    <n v="249101"/>
    <n v="9570"/>
    <n v="908"/>
  </r>
  <r>
    <x v="0"/>
    <x v="0"/>
    <x v="0"/>
    <x v="8"/>
    <x v="8"/>
    <s v="Sanlando Utilities Corp S"/>
    <x v="0"/>
    <n v="255101"/>
    <n v="9570"/>
    <n v="9315.2000000000007"/>
  </r>
  <r>
    <x v="0"/>
    <x v="0"/>
    <x v="0"/>
    <x v="8"/>
    <x v="8"/>
    <s v="Sanlando Utilities Corp R"/>
    <x v="0"/>
    <n v="255102"/>
    <n v="9570"/>
    <n v="102"/>
  </r>
  <r>
    <x v="0"/>
    <x v="0"/>
    <x v="0"/>
    <x v="11"/>
    <x v="11"/>
    <s v="Util Inc of Sandalhaven"/>
    <x v="0"/>
    <n v="256100"/>
    <n v="9570"/>
    <n v="1218.2"/>
  </r>
  <r>
    <x v="0"/>
    <x v="0"/>
    <x v="0"/>
    <x v="12"/>
    <x v="12"/>
    <s v="ACME FL Legends Irrigation"/>
    <x v="0"/>
    <n v="254101"/>
    <n v="9570"/>
    <n v="834"/>
  </r>
  <r>
    <x v="0"/>
    <x v="0"/>
    <x v="0"/>
    <x v="0"/>
    <x v="0"/>
    <s v="Trailwoods W"/>
    <x v="0"/>
    <n v="252136"/>
    <n v="9570"/>
    <n v="265"/>
  </r>
  <r>
    <x v="0"/>
    <x v="0"/>
    <x v="0"/>
    <x v="0"/>
    <x v="0"/>
    <s v="Trailwoods S"/>
    <x v="0"/>
    <n v="252137"/>
    <n v="9570"/>
    <n v="264"/>
  </r>
  <r>
    <x v="0"/>
    <x v="1"/>
    <x v="1"/>
    <x v="13"/>
    <x v="13"/>
    <s v="UI Georgia Skidaway S"/>
    <x v="1"/>
    <n v="385101"/>
    <n v="9570"/>
    <n v="4767.6000000000004"/>
  </r>
  <r>
    <x v="0"/>
    <x v="1"/>
    <x v="1"/>
    <x v="13"/>
    <x v="13"/>
    <s v="UI Georgia Old Atlanta"/>
    <x v="1"/>
    <n v="385103"/>
    <n v="9570"/>
    <n v="629"/>
  </r>
  <r>
    <x v="0"/>
    <x v="1"/>
    <x v="1"/>
    <x v="14"/>
    <x v="14"/>
    <s v="Holland Folly I S"/>
    <x v="1"/>
    <n v="386103"/>
    <n v="9570"/>
    <n v="108"/>
  </r>
  <r>
    <x v="0"/>
    <x v="1"/>
    <x v="1"/>
    <x v="14"/>
    <x v="14"/>
    <s v="Worthy Manor S"/>
    <x v="1"/>
    <n v="386119"/>
    <n v="9570"/>
    <n v="149"/>
  </r>
  <r>
    <x v="0"/>
    <x v="1"/>
    <x v="1"/>
    <x v="13"/>
    <x v="13"/>
    <s v="UI Georgia Skidaway W"/>
    <x v="1"/>
    <n v="385100"/>
    <n v="9570"/>
    <n v="4907.3"/>
  </r>
  <r>
    <x v="0"/>
    <x v="1"/>
    <x v="1"/>
    <x v="14"/>
    <x v="14"/>
    <s v="Southlake"/>
    <x v="1"/>
    <n v="386101"/>
    <n v="9570"/>
    <n v="55"/>
  </r>
  <r>
    <x v="0"/>
    <x v="1"/>
    <x v="1"/>
    <x v="14"/>
    <x v="14"/>
    <s v="Holland Folly I W"/>
    <x v="1"/>
    <n v="386102"/>
    <n v="9570"/>
    <n v="24"/>
  </r>
  <r>
    <x v="0"/>
    <x v="1"/>
    <x v="1"/>
    <x v="14"/>
    <x v="14"/>
    <s v="Shady Acres"/>
    <x v="1"/>
    <n v="386105"/>
    <n v="9570"/>
    <n v="185"/>
  </r>
  <r>
    <x v="0"/>
    <x v="1"/>
    <x v="1"/>
    <x v="14"/>
    <x v="14"/>
    <s v="Spencton I"/>
    <x v="1"/>
    <n v="386106"/>
    <n v="9570"/>
    <n v="20"/>
  </r>
  <r>
    <x v="0"/>
    <x v="1"/>
    <x v="1"/>
    <x v="14"/>
    <x v="14"/>
    <s v="Spencton II"/>
    <x v="1"/>
    <n v="386107"/>
    <n v="9570"/>
    <n v="83"/>
  </r>
  <r>
    <x v="0"/>
    <x v="1"/>
    <x v="1"/>
    <x v="14"/>
    <x v="14"/>
    <s v="Crestwood"/>
    <x v="1"/>
    <n v="386108"/>
    <n v="9570"/>
    <n v="14"/>
  </r>
  <r>
    <x v="0"/>
    <x v="1"/>
    <x v="1"/>
    <x v="14"/>
    <x v="14"/>
    <s v="Bear Creek"/>
    <x v="1"/>
    <n v="386109"/>
    <n v="9570"/>
    <n v="136"/>
  </r>
  <r>
    <x v="0"/>
    <x v="1"/>
    <x v="1"/>
    <x v="14"/>
    <x v="14"/>
    <s v="Kendalwood"/>
    <x v="1"/>
    <n v="386110"/>
    <n v="9570"/>
    <n v="50"/>
  </r>
  <r>
    <x v="0"/>
    <x v="1"/>
    <x v="1"/>
    <x v="14"/>
    <x v="14"/>
    <s v="Riverwood (Colquitt County)"/>
    <x v="1"/>
    <n v="386111"/>
    <n v="9570"/>
    <n v="153"/>
  </r>
  <r>
    <x v="0"/>
    <x v="1"/>
    <x v="1"/>
    <x v="14"/>
    <x v="14"/>
    <s v="Shady Grove"/>
    <x v="1"/>
    <n v="386112"/>
    <n v="9570"/>
    <n v="58"/>
  </r>
  <r>
    <x v="0"/>
    <x v="1"/>
    <x v="1"/>
    <x v="14"/>
    <x v="14"/>
    <s v="Talloakas"/>
    <x v="1"/>
    <n v="386113"/>
    <n v="9570"/>
    <n v="161"/>
  </r>
  <r>
    <x v="0"/>
    <x v="1"/>
    <x v="1"/>
    <x v="14"/>
    <x v="14"/>
    <s v="Vinland"/>
    <x v="1"/>
    <n v="386114"/>
    <n v="9570"/>
    <n v="21"/>
  </r>
  <r>
    <x v="0"/>
    <x v="1"/>
    <x v="1"/>
    <x v="14"/>
    <x v="14"/>
    <s v="Holly Springs"/>
    <x v="1"/>
    <n v="386115"/>
    <n v="9570"/>
    <n v="57"/>
  </r>
  <r>
    <x v="0"/>
    <x v="1"/>
    <x v="1"/>
    <x v="14"/>
    <x v="14"/>
    <s v="Lake Riverside"/>
    <x v="1"/>
    <n v="386116"/>
    <n v="9570"/>
    <n v="264"/>
  </r>
  <r>
    <x v="0"/>
    <x v="1"/>
    <x v="1"/>
    <x v="14"/>
    <x v="14"/>
    <s v="Riverwood Estates"/>
    <x v="1"/>
    <n v="386117"/>
    <n v="9570"/>
    <n v="31"/>
  </r>
  <r>
    <x v="0"/>
    <x v="1"/>
    <x v="1"/>
    <x v="14"/>
    <x v="14"/>
    <s v="Worthy Manor W"/>
    <x v="1"/>
    <n v="386118"/>
    <n v="9570"/>
    <n v="149"/>
  </r>
  <r>
    <x v="0"/>
    <x v="1"/>
    <x v="1"/>
    <x v="14"/>
    <x v="14"/>
    <s v="Big Oak Estates"/>
    <x v="1"/>
    <n v="386121"/>
    <n v="9570"/>
    <n v="43"/>
  </r>
  <r>
    <x v="0"/>
    <x v="1"/>
    <x v="1"/>
    <x v="14"/>
    <x v="14"/>
    <s v="Windsor"/>
    <x v="1"/>
    <n v="386122"/>
    <n v="9570"/>
    <n v="36"/>
  </r>
  <r>
    <x v="0"/>
    <x v="1"/>
    <x v="1"/>
    <x v="14"/>
    <x v="14"/>
    <s v="Holland Folly II W"/>
    <x v="1"/>
    <n v="386123"/>
    <n v="9570"/>
    <n v="126"/>
  </r>
  <r>
    <x v="0"/>
    <x v="1"/>
    <x v="1"/>
    <x v="14"/>
    <x v="14"/>
    <s v="Colonial Acres"/>
    <x v="1"/>
    <n v="386124"/>
    <n v="9570"/>
    <n v="19"/>
  </r>
  <r>
    <x v="0"/>
    <x v="1"/>
    <x v="1"/>
    <x v="14"/>
    <x v="14"/>
    <s v="Carver"/>
    <x v="1"/>
    <n v="386125"/>
    <n v="9570"/>
    <n v="35"/>
  </r>
  <r>
    <x v="0"/>
    <x v="1"/>
    <x v="1"/>
    <x v="14"/>
    <x v="14"/>
    <s v="Lee Villa Estates"/>
    <x v="1"/>
    <n v="386126"/>
    <n v="9570"/>
    <n v="5"/>
  </r>
  <r>
    <x v="0"/>
    <x v="1"/>
    <x v="1"/>
    <x v="14"/>
    <x v="14"/>
    <s v="Park Place"/>
    <x v="1"/>
    <n v="386127"/>
    <n v="9570"/>
    <n v="11"/>
  </r>
  <r>
    <x v="0"/>
    <x v="1"/>
    <x v="1"/>
    <x v="14"/>
    <x v="14"/>
    <s v="Jamar"/>
    <x v="1"/>
    <n v="386128"/>
    <n v="9570"/>
    <n v="40"/>
  </r>
  <r>
    <x v="0"/>
    <x v="1"/>
    <x v="1"/>
    <x v="14"/>
    <x v="14"/>
    <s v="Country Circle Road"/>
    <x v="1"/>
    <n v="386129"/>
    <n v="9570"/>
    <n v="17"/>
  </r>
  <r>
    <x v="0"/>
    <x v="1"/>
    <x v="1"/>
    <x v="14"/>
    <x v="14"/>
    <s v="Pointer's Chase"/>
    <x v="1"/>
    <n v="386132"/>
    <n v="9570"/>
    <n v="22"/>
  </r>
  <r>
    <x v="0"/>
    <x v="1"/>
    <x v="1"/>
    <x v="14"/>
    <x v="14"/>
    <s v="Sweetbriar lakes"/>
    <x v="1"/>
    <n v="386133"/>
    <n v="9570"/>
    <n v="71"/>
  </r>
  <r>
    <x v="0"/>
    <x v="1"/>
    <x v="1"/>
    <x v="14"/>
    <x v="14"/>
    <s v="Philema Park/Pine Maples"/>
    <x v="1"/>
    <n v="386134"/>
    <n v="9570"/>
    <n v="147"/>
  </r>
  <r>
    <x v="0"/>
    <x v="1"/>
    <x v="1"/>
    <x v="14"/>
    <x v="14"/>
    <s v="Old stage"/>
    <x v="1"/>
    <n v="386135"/>
    <n v="9570"/>
    <n v="60"/>
  </r>
  <r>
    <x v="0"/>
    <x v="1"/>
    <x v="1"/>
    <x v="13"/>
    <x v="13"/>
    <s v="The Orchard"/>
    <x v="1"/>
    <n v="385104"/>
    <n v="9570"/>
    <n v="226"/>
  </r>
  <r>
    <x v="0"/>
    <x v="1"/>
    <x v="1"/>
    <x v="14"/>
    <x v="14"/>
    <s v="Peachtree Acres"/>
    <x v="1"/>
    <n v="386136"/>
    <n v="9570"/>
    <n v="35"/>
  </r>
  <r>
    <x v="0"/>
    <x v="1"/>
    <x v="1"/>
    <x v="15"/>
    <x v="15"/>
    <s v="Woodridge S"/>
    <x v="2"/>
    <n v="356103"/>
    <n v="9570"/>
    <n v="484"/>
  </r>
  <r>
    <x v="0"/>
    <x v="1"/>
    <x v="1"/>
    <x v="15"/>
    <x v="15"/>
    <s v="Kingspoint S"/>
    <x v="2"/>
    <n v="356106"/>
    <n v="9570"/>
    <n v="2071.6"/>
  </r>
  <r>
    <x v="0"/>
    <x v="1"/>
    <x v="1"/>
    <x v="15"/>
    <x v="15"/>
    <s v="Lake Village S"/>
    <x v="2"/>
    <n v="356109"/>
    <n v="9570"/>
    <n v="657"/>
  </r>
  <r>
    <x v="0"/>
    <x v="1"/>
    <x v="1"/>
    <x v="15"/>
    <x v="15"/>
    <s v="Huntwyck Village S"/>
    <x v="2"/>
    <n v="356112"/>
    <n v="9570"/>
    <n v="668.5"/>
  </r>
  <r>
    <x v="0"/>
    <x v="1"/>
    <x v="1"/>
    <x v="15"/>
    <x v="15"/>
    <s v="Quail Ridge S"/>
    <x v="2"/>
    <n v="356115"/>
    <n v="9570"/>
    <n v="382"/>
  </r>
  <r>
    <x v="0"/>
    <x v="1"/>
    <x v="1"/>
    <x v="15"/>
    <x v="15"/>
    <s v="Magnolia Forest S"/>
    <x v="2"/>
    <n v="356118"/>
    <n v="9570"/>
    <n v="538.20000000000005"/>
  </r>
  <r>
    <x v="0"/>
    <x v="1"/>
    <x v="1"/>
    <x v="15"/>
    <x v="15"/>
    <s v="Village Acadian S"/>
    <x v="2"/>
    <n v="356122"/>
    <n v="9570"/>
    <n v="43.4"/>
  </r>
  <r>
    <x v="0"/>
    <x v="1"/>
    <x v="1"/>
    <x v="15"/>
    <x v="15"/>
    <s v="Oakmont S"/>
    <x v="2"/>
    <n v="356125"/>
    <n v="9570"/>
    <n v="161"/>
  </r>
  <r>
    <x v="0"/>
    <x v="1"/>
    <x v="1"/>
    <x v="16"/>
    <x v="16"/>
    <s v="Arrowwood/Northpark S"/>
    <x v="2"/>
    <n v="357102"/>
    <n v="9570"/>
    <n v="5828.9"/>
  </r>
  <r>
    <x v="0"/>
    <x v="1"/>
    <x v="1"/>
    <x v="16"/>
    <x v="16"/>
    <s v="Greenbriar S"/>
    <x v="2"/>
    <n v="357105"/>
    <n v="9570"/>
    <n v="1320.8"/>
  </r>
  <r>
    <x v="0"/>
    <x v="1"/>
    <x v="1"/>
    <x v="15"/>
    <x v="15"/>
    <s v="Woodridge W"/>
    <x v="2"/>
    <n v="356102"/>
    <n v="9570"/>
    <n v="494"/>
  </r>
  <r>
    <x v="0"/>
    <x v="1"/>
    <x v="1"/>
    <x v="15"/>
    <x v="15"/>
    <s v="Kingspoint W"/>
    <x v="2"/>
    <n v="356105"/>
    <n v="9570"/>
    <n v="2084.6"/>
  </r>
  <r>
    <x v="0"/>
    <x v="1"/>
    <x v="1"/>
    <x v="15"/>
    <x v="15"/>
    <s v="Lake Village W"/>
    <x v="2"/>
    <n v="356108"/>
    <n v="9570"/>
    <n v="665.3"/>
  </r>
  <r>
    <x v="0"/>
    <x v="1"/>
    <x v="1"/>
    <x v="15"/>
    <x v="15"/>
    <s v="Huntwyck Village W"/>
    <x v="2"/>
    <n v="356111"/>
    <n v="9570"/>
    <n v="665.5"/>
  </r>
  <r>
    <x v="0"/>
    <x v="1"/>
    <x v="1"/>
    <x v="15"/>
    <x v="15"/>
    <s v="Quail Ridge W"/>
    <x v="2"/>
    <n v="356114"/>
    <n v="9570"/>
    <n v="408"/>
  </r>
  <r>
    <x v="0"/>
    <x v="1"/>
    <x v="1"/>
    <x v="15"/>
    <x v="15"/>
    <s v="Magnolia Forest W"/>
    <x v="2"/>
    <n v="356117"/>
    <n v="9570"/>
    <n v="564.70000000000005"/>
  </r>
  <r>
    <x v="0"/>
    <x v="1"/>
    <x v="1"/>
    <x v="15"/>
    <x v="15"/>
    <s v="Frenchmans Estates"/>
    <x v="2"/>
    <n v="356120"/>
    <n v="9570"/>
    <n v="52.5"/>
  </r>
  <r>
    <x v="0"/>
    <x v="1"/>
    <x v="1"/>
    <x v="15"/>
    <x v="15"/>
    <s v="Village Acadian W"/>
    <x v="2"/>
    <n v="356121"/>
    <n v="9570"/>
    <n v="49.4"/>
  </r>
  <r>
    <x v="0"/>
    <x v="1"/>
    <x v="1"/>
    <x v="15"/>
    <x v="15"/>
    <s v="Oakmont W"/>
    <x v="2"/>
    <n v="356124"/>
    <n v="9570"/>
    <n v="164"/>
  </r>
  <r>
    <x v="0"/>
    <x v="1"/>
    <x v="1"/>
    <x v="15"/>
    <x v="15"/>
    <s v="Pirates Harbor"/>
    <x v="2"/>
    <n v="356127"/>
    <n v="9570"/>
    <n v="115"/>
  </r>
  <r>
    <x v="0"/>
    <x v="1"/>
    <x v="1"/>
    <x v="16"/>
    <x v="16"/>
    <s v="Arrowwood/Northpark W"/>
    <x v="2"/>
    <n v="357101"/>
    <n v="9570"/>
    <n v="5297.6"/>
  </r>
  <r>
    <x v="0"/>
    <x v="1"/>
    <x v="1"/>
    <x v="16"/>
    <x v="16"/>
    <s v="Greenbriar W"/>
    <x v="2"/>
    <n v="357104"/>
    <n v="9570"/>
    <n v="1549.8"/>
  </r>
  <r>
    <x v="0"/>
    <x v="1"/>
    <x v="1"/>
    <x v="16"/>
    <x v="16"/>
    <s v="North Folsom"/>
    <x v="2"/>
    <n v="357108"/>
    <n v="9570"/>
    <n v="25"/>
  </r>
  <r>
    <x v="0"/>
    <x v="1"/>
    <x v="1"/>
    <x v="16"/>
    <x v="16"/>
    <s v="Joyce W"/>
    <x v="2"/>
    <n v="357126"/>
    <n v="9570"/>
    <n v="151"/>
  </r>
  <r>
    <x v="0"/>
    <x v="1"/>
    <x v="1"/>
    <x v="16"/>
    <x v="16"/>
    <s v="Richland Hts/Branch Crossing W"/>
    <x v="2"/>
    <n v="357109"/>
    <n v="9570"/>
    <n v="13"/>
  </r>
  <r>
    <x v="0"/>
    <x v="1"/>
    <x v="1"/>
    <x v="16"/>
    <x v="16"/>
    <s v="Richland Hts/Branch Crossing S"/>
    <x v="2"/>
    <n v="357110"/>
    <n v="9570"/>
    <n v="9"/>
  </r>
  <r>
    <x v="0"/>
    <x v="1"/>
    <x v="1"/>
    <x v="16"/>
    <x v="16"/>
    <s v="Taylor/Mt. Olive W"/>
    <x v="2"/>
    <n v="357112"/>
    <n v="9570"/>
    <n v="95"/>
  </r>
  <r>
    <x v="0"/>
    <x v="1"/>
    <x v="1"/>
    <x v="16"/>
    <x v="16"/>
    <s v="Taylor/Mt. Olive S"/>
    <x v="2"/>
    <n v="357113"/>
    <n v="9570"/>
    <n v="68"/>
  </r>
  <r>
    <x v="0"/>
    <x v="1"/>
    <x v="1"/>
    <x v="16"/>
    <x v="16"/>
    <s v="Spruce Meadows/Spillway W"/>
    <x v="2"/>
    <n v="357115"/>
    <n v="9570"/>
    <n v="102"/>
  </r>
  <r>
    <x v="0"/>
    <x v="1"/>
    <x v="1"/>
    <x v="16"/>
    <x v="16"/>
    <s v="Spruce Meadows/Spillway S"/>
    <x v="2"/>
    <n v="357116"/>
    <n v="9570"/>
    <n v="16"/>
  </r>
  <r>
    <x v="0"/>
    <x v="1"/>
    <x v="1"/>
    <x v="16"/>
    <x v="16"/>
    <s v="Paradise Point"/>
    <x v="2"/>
    <n v="357118"/>
    <n v="9570"/>
    <n v="43"/>
  </r>
  <r>
    <x v="0"/>
    <x v="1"/>
    <x v="1"/>
    <x v="16"/>
    <x v="16"/>
    <s v="Hancock Haven"/>
    <x v="2"/>
    <n v="357119"/>
    <n v="9570"/>
    <n v="54"/>
  </r>
  <r>
    <x v="0"/>
    <x v="1"/>
    <x v="1"/>
    <x v="16"/>
    <x v="16"/>
    <s v="Woodland Acres"/>
    <x v="2"/>
    <n v="357120"/>
    <n v="9570"/>
    <n v="83"/>
  </r>
  <r>
    <x v="0"/>
    <x v="1"/>
    <x v="1"/>
    <x v="16"/>
    <x v="16"/>
    <s v="Bayou Gallion"/>
    <x v="2"/>
    <n v="357121"/>
    <n v="9570"/>
    <n v="67"/>
  </r>
  <r>
    <x v="0"/>
    <x v="1"/>
    <x v="1"/>
    <x v="16"/>
    <x v="16"/>
    <s v="Lakeview S"/>
    <x v="2"/>
    <n v="357122"/>
    <n v="9570"/>
    <n v="42"/>
  </r>
  <r>
    <x v="0"/>
    <x v="1"/>
    <x v="1"/>
    <x v="16"/>
    <x v="16"/>
    <s v="Mt. Carmel/Maplewood"/>
    <x v="2"/>
    <n v="357123"/>
    <n v="9570"/>
    <n v="223"/>
  </r>
  <r>
    <x v="0"/>
    <x v="1"/>
    <x v="1"/>
    <x v="16"/>
    <x v="16"/>
    <s v="Mt. Moriah"/>
    <x v="2"/>
    <n v="357124"/>
    <n v="9570"/>
    <n v="20"/>
  </r>
  <r>
    <x v="0"/>
    <x v="1"/>
    <x v="1"/>
    <x v="16"/>
    <x v="16"/>
    <s v="Hunter Heights"/>
    <x v="2"/>
    <n v="357125"/>
    <n v="9570"/>
    <n v="29"/>
  </r>
  <r>
    <x v="0"/>
    <x v="1"/>
    <x v="1"/>
    <x v="16"/>
    <x v="16"/>
    <s v="Lakeview W"/>
    <x v="2"/>
    <n v="357127"/>
    <n v="9570"/>
    <n v="44"/>
  </r>
  <r>
    <x v="0"/>
    <x v="1"/>
    <x v="1"/>
    <x v="16"/>
    <x v="16"/>
    <s v="Fairfield Farms"/>
    <x v="2"/>
    <n v="357129"/>
    <n v="9570"/>
    <n v="3"/>
  </r>
  <r>
    <x v="0"/>
    <x v="1"/>
    <x v="1"/>
    <x v="17"/>
    <x v="17"/>
    <s v="Arbour Trace"/>
    <x v="2"/>
    <n v="358101"/>
    <n v="9570"/>
    <n v="11"/>
  </r>
  <r>
    <x v="0"/>
    <x v="1"/>
    <x v="1"/>
    <x v="17"/>
    <x v="17"/>
    <s v="Aucoin's Trailer Park"/>
    <x v="2"/>
    <n v="358102"/>
    <n v="9570"/>
    <n v="30"/>
  </r>
  <r>
    <x v="0"/>
    <x v="1"/>
    <x v="1"/>
    <x v="17"/>
    <x v="17"/>
    <s v="Autumn View"/>
    <x v="2"/>
    <n v="358103"/>
    <n v="9570"/>
    <n v="185.36"/>
  </r>
  <r>
    <x v="0"/>
    <x v="1"/>
    <x v="1"/>
    <x v="17"/>
    <x v="17"/>
    <s v="Bayou Pierre Part"/>
    <x v="2"/>
    <n v="358104"/>
    <n v="9570"/>
    <n v="33"/>
  </r>
  <r>
    <x v="0"/>
    <x v="1"/>
    <x v="1"/>
    <x v="17"/>
    <x v="17"/>
    <s v="Bayou Tranquille"/>
    <x v="2"/>
    <n v="358105"/>
    <n v="9570"/>
    <n v="111"/>
  </r>
  <r>
    <x v="0"/>
    <x v="1"/>
    <x v="1"/>
    <x v="17"/>
    <x v="17"/>
    <s v="Blossom Creek"/>
    <x v="2"/>
    <n v="358106"/>
    <n v="9570"/>
    <n v="16"/>
  </r>
  <r>
    <x v="0"/>
    <x v="1"/>
    <x v="1"/>
    <x v="17"/>
    <x v="17"/>
    <s v="Bon Lieu"/>
    <x v="2"/>
    <n v="358107"/>
    <n v="9570"/>
    <n v="253.29"/>
  </r>
  <r>
    <x v="0"/>
    <x v="1"/>
    <x v="1"/>
    <x v="17"/>
    <x v="17"/>
    <s v="Brenton Place"/>
    <x v="2"/>
    <n v="358108"/>
    <n v="9570"/>
    <n v="14"/>
  </r>
  <r>
    <x v="0"/>
    <x v="1"/>
    <x v="1"/>
    <x v="17"/>
    <x v="17"/>
    <s v="Cabo Cove"/>
    <x v="2"/>
    <n v="358109"/>
    <n v="9570"/>
    <n v="26"/>
  </r>
  <r>
    <x v="0"/>
    <x v="1"/>
    <x v="1"/>
    <x v="17"/>
    <x v="17"/>
    <s v="Circle H"/>
    <x v="2"/>
    <n v="358110"/>
    <n v="9570"/>
    <n v="7"/>
  </r>
  <r>
    <x v="0"/>
    <x v="1"/>
    <x v="1"/>
    <x v="17"/>
    <x v="17"/>
    <s v="Country Bend"/>
    <x v="2"/>
    <n v="358111"/>
    <n v="9570"/>
    <n v="37"/>
  </r>
  <r>
    <x v="0"/>
    <x v="1"/>
    <x v="1"/>
    <x v="17"/>
    <x v="17"/>
    <s v="Country Crossing"/>
    <x v="2"/>
    <n v="358112"/>
    <n v="9570"/>
    <n v="40"/>
  </r>
  <r>
    <x v="0"/>
    <x v="1"/>
    <x v="1"/>
    <x v="17"/>
    <x v="17"/>
    <s v="Elmfield"/>
    <x v="2"/>
    <n v="358113"/>
    <n v="9570"/>
    <n v="36"/>
  </r>
  <r>
    <x v="0"/>
    <x v="1"/>
    <x v="1"/>
    <x v="17"/>
    <x v="17"/>
    <s v="Forest Glen"/>
    <x v="2"/>
    <n v="358114"/>
    <n v="9570"/>
    <n v="39"/>
  </r>
  <r>
    <x v="0"/>
    <x v="1"/>
    <x v="1"/>
    <x v="17"/>
    <x v="17"/>
    <s v="Fox Hollow"/>
    <x v="2"/>
    <n v="358115"/>
    <n v="9570"/>
    <n v="32"/>
  </r>
  <r>
    <x v="0"/>
    <x v="1"/>
    <x v="1"/>
    <x v="17"/>
    <x v="17"/>
    <s v="Greenleaf"/>
    <x v="2"/>
    <n v="358116"/>
    <n v="9570"/>
    <n v="28"/>
  </r>
  <r>
    <x v="0"/>
    <x v="1"/>
    <x v="1"/>
    <x v="17"/>
    <x v="17"/>
    <s v="Highlands"/>
    <x v="2"/>
    <n v="358117"/>
    <n v="9570"/>
    <n v="114.47"/>
  </r>
  <r>
    <x v="0"/>
    <x v="1"/>
    <x v="1"/>
    <x v="17"/>
    <x v="17"/>
    <s v="Highpoint Gates"/>
    <x v="2"/>
    <n v="358118"/>
    <n v="9570"/>
    <n v="20"/>
  </r>
  <r>
    <x v="0"/>
    <x v="1"/>
    <x v="1"/>
    <x v="17"/>
    <x v="17"/>
    <s v="Jaelyn Park"/>
    <x v="2"/>
    <n v="358119"/>
    <n v="9570"/>
    <n v="14"/>
  </r>
  <r>
    <x v="0"/>
    <x v="1"/>
    <x v="1"/>
    <x v="17"/>
    <x v="17"/>
    <s v="Jefferson Estates"/>
    <x v="2"/>
    <n v="358120"/>
    <n v="9570"/>
    <n v="39"/>
  </r>
  <r>
    <x v="0"/>
    <x v="1"/>
    <x v="1"/>
    <x v="17"/>
    <x v="17"/>
    <s v="Kingston Place"/>
    <x v="2"/>
    <n v="358121"/>
    <n v="9570"/>
    <n v="40"/>
  </r>
  <r>
    <x v="0"/>
    <x v="1"/>
    <x v="1"/>
    <x v="17"/>
    <x v="17"/>
    <s v="Labadie Estates"/>
    <x v="2"/>
    <n v="358122"/>
    <n v="9570"/>
    <n v="27"/>
  </r>
  <r>
    <x v="0"/>
    <x v="1"/>
    <x v="1"/>
    <x v="17"/>
    <x v="17"/>
    <s v="Lake Village"/>
    <x v="2"/>
    <n v="358123"/>
    <n v="9570"/>
    <n v="38"/>
  </r>
  <r>
    <x v="0"/>
    <x v="1"/>
    <x v="1"/>
    <x v="17"/>
    <x v="17"/>
    <s v="Lakewood"/>
    <x v="2"/>
    <n v="358124"/>
    <n v="9570"/>
    <n v="39"/>
  </r>
  <r>
    <x v="0"/>
    <x v="1"/>
    <x v="1"/>
    <x v="17"/>
    <x v="17"/>
    <s v="Lucky Hit Shopping"/>
    <x v="2"/>
    <n v="358125"/>
    <n v="9570"/>
    <n v="33"/>
  </r>
  <r>
    <x v="0"/>
    <x v="1"/>
    <x v="1"/>
    <x v="17"/>
    <x v="17"/>
    <s v="Lucky Hit Apartments"/>
    <x v="2"/>
    <n v="358126"/>
    <n v="9570"/>
    <n v="87.1"/>
  </r>
  <r>
    <x v="0"/>
    <x v="1"/>
    <x v="1"/>
    <x v="17"/>
    <x v="17"/>
    <s v="Madison Trace"/>
    <x v="2"/>
    <n v="358127"/>
    <n v="9570"/>
    <n v="51"/>
  </r>
  <r>
    <x v="0"/>
    <x v="1"/>
    <x v="1"/>
    <x v="17"/>
    <x v="17"/>
    <s v="Magnolia"/>
    <x v="2"/>
    <n v="358128"/>
    <n v="9570"/>
    <n v="45"/>
  </r>
  <r>
    <x v="0"/>
    <x v="1"/>
    <x v="1"/>
    <x v="17"/>
    <x v="17"/>
    <s v="Manchac Estates"/>
    <x v="2"/>
    <n v="358129"/>
    <n v="9570"/>
    <n v="35"/>
  </r>
  <r>
    <x v="0"/>
    <x v="1"/>
    <x v="1"/>
    <x v="17"/>
    <x v="17"/>
    <s v="Merrydale/Weydert"/>
    <x v="2"/>
    <n v="358130"/>
    <n v="9570"/>
    <n v="37"/>
  </r>
  <r>
    <x v="0"/>
    <x v="1"/>
    <x v="1"/>
    <x v="17"/>
    <x v="17"/>
    <s v="Milan Village"/>
    <x v="2"/>
    <n v="358131"/>
    <n v="9570"/>
    <n v="39"/>
  </r>
  <r>
    <x v="0"/>
    <x v="1"/>
    <x v="1"/>
    <x v="17"/>
    <x v="17"/>
    <s v="Rabbit Run"/>
    <x v="2"/>
    <n v="358132"/>
    <n v="9570"/>
    <n v="11"/>
  </r>
  <r>
    <x v="0"/>
    <x v="1"/>
    <x v="1"/>
    <x v="17"/>
    <x v="17"/>
    <s v="Rockford Place"/>
    <x v="2"/>
    <n v="358133"/>
    <n v="9570"/>
    <n v="86"/>
  </r>
  <r>
    <x v="0"/>
    <x v="1"/>
    <x v="1"/>
    <x v="17"/>
    <x v="17"/>
    <s v="Rosewood"/>
    <x v="2"/>
    <n v="358134"/>
    <n v="9570"/>
    <n v="15"/>
  </r>
  <r>
    <x v="0"/>
    <x v="1"/>
    <x v="1"/>
    <x v="17"/>
    <x v="17"/>
    <s v="Shady Willow"/>
    <x v="2"/>
    <n v="358135"/>
    <n v="9570"/>
    <n v="25"/>
  </r>
  <r>
    <x v="0"/>
    <x v="1"/>
    <x v="1"/>
    <x v="17"/>
    <x v="17"/>
    <s v="South Ridge"/>
    <x v="2"/>
    <n v="358136"/>
    <n v="9570"/>
    <n v="30"/>
  </r>
  <r>
    <x v="0"/>
    <x v="1"/>
    <x v="1"/>
    <x v="17"/>
    <x v="17"/>
    <s v="Arbour Trace"/>
    <x v="2"/>
    <n v="358137"/>
    <n v="9570"/>
    <n v="15"/>
  </r>
  <r>
    <x v="0"/>
    <x v="1"/>
    <x v="1"/>
    <x v="17"/>
    <x v="17"/>
    <s v="St. Jude Country Club Estates"/>
    <x v="2"/>
    <n v="358138"/>
    <n v="9570"/>
    <n v="88"/>
  </r>
  <r>
    <x v="0"/>
    <x v="1"/>
    <x v="1"/>
    <x v="17"/>
    <x v="17"/>
    <s v="Summerfield North"/>
    <x v="2"/>
    <n v="358139"/>
    <n v="9570"/>
    <n v="41"/>
  </r>
  <r>
    <x v="0"/>
    <x v="1"/>
    <x v="1"/>
    <x v="17"/>
    <x v="17"/>
    <s v="Tall Timbers"/>
    <x v="2"/>
    <n v="358140"/>
    <n v="9570"/>
    <n v="48"/>
  </r>
  <r>
    <x v="0"/>
    <x v="1"/>
    <x v="1"/>
    <x v="17"/>
    <x v="17"/>
    <s v="Tara Court"/>
    <x v="2"/>
    <n v="358141"/>
    <n v="9570"/>
    <n v="31"/>
  </r>
  <r>
    <x v="0"/>
    <x v="1"/>
    <x v="1"/>
    <x v="17"/>
    <x v="17"/>
    <s v="Terre Mariae"/>
    <x v="2"/>
    <n v="358142"/>
    <n v="9570"/>
    <n v="68.209999999999994"/>
  </r>
  <r>
    <x v="0"/>
    <x v="1"/>
    <x v="1"/>
    <x v="17"/>
    <x v="17"/>
    <s v="Whispering Willow"/>
    <x v="2"/>
    <n v="358143"/>
    <n v="9570"/>
    <n v="19"/>
  </r>
  <r>
    <x v="0"/>
    <x v="1"/>
    <x v="1"/>
    <x v="17"/>
    <x v="17"/>
    <s v="Wildwood"/>
    <x v="2"/>
    <n v="358144"/>
    <n v="9570"/>
    <n v="40"/>
  </r>
  <r>
    <x v="0"/>
    <x v="1"/>
    <x v="1"/>
    <x v="17"/>
    <x v="17"/>
    <s v="Woods Acres"/>
    <x v="2"/>
    <n v="358145"/>
    <n v="9570"/>
    <n v="61"/>
  </r>
  <r>
    <x v="0"/>
    <x v="1"/>
    <x v="1"/>
    <x v="17"/>
    <x v="17"/>
    <s v="Woodgate"/>
    <x v="2"/>
    <n v="358146"/>
    <n v="9570"/>
    <n v="16"/>
  </r>
  <r>
    <x v="0"/>
    <x v="1"/>
    <x v="1"/>
    <x v="17"/>
    <x v="17"/>
    <s v="Wood Haven Gardens"/>
    <x v="2"/>
    <n v="358147"/>
    <n v="9570"/>
    <n v="54"/>
  </r>
  <r>
    <x v="0"/>
    <x v="1"/>
    <x v="1"/>
    <x v="17"/>
    <x v="17"/>
    <s v="Perkins Oaks"/>
    <x v="2"/>
    <n v="358148"/>
    <n v="9570"/>
    <n v="182.39"/>
  </r>
  <r>
    <x v="0"/>
    <x v="1"/>
    <x v="1"/>
    <x v="17"/>
    <x v="17"/>
    <s v="Kathryndale"/>
    <x v="2"/>
    <n v="358149"/>
    <n v="9570"/>
    <n v="32"/>
  </r>
  <r>
    <x v="0"/>
    <x v="1"/>
    <x v="1"/>
    <x v="16"/>
    <x v="16"/>
    <s v="Northshore Commercial Park"/>
    <x v="2"/>
    <n v="357130"/>
    <n v="9570"/>
    <n v="12"/>
  </r>
  <r>
    <x v="0"/>
    <x v="1"/>
    <x v="1"/>
    <x v="16"/>
    <x v="16"/>
    <s v="Palm Plaza"/>
    <x v="2"/>
    <n v="357131"/>
    <n v="9570"/>
    <n v="55"/>
  </r>
  <r>
    <x v="0"/>
    <x v="2"/>
    <x v="2"/>
    <x v="18"/>
    <x v="18"/>
    <s v="Killarney Water Co"/>
    <x v="3"/>
    <n v="120100"/>
    <n v="9570"/>
    <n v="349.5"/>
  </r>
  <r>
    <x v="0"/>
    <x v="2"/>
    <x v="2"/>
    <x v="19"/>
    <x v="19"/>
    <s v="Lake Holiday Utilities Corp"/>
    <x v="3"/>
    <n v="121100"/>
    <n v="9570"/>
    <n v="2047.5"/>
  </r>
  <r>
    <x v="0"/>
    <x v="2"/>
    <x v="2"/>
    <x v="20"/>
    <x v="20"/>
    <s v="Lake Wildwood Utilities Corp"/>
    <x v="3"/>
    <n v="122100"/>
    <n v="9570"/>
    <n v="1405.5"/>
  </r>
  <r>
    <x v="0"/>
    <x v="2"/>
    <x v="2"/>
    <x v="21"/>
    <x v="21"/>
    <s v="Northern Hills W &amp; S Co W"/>
    <x v="3"/>
    <n v="123100"/>
    <n v="9570"/>
    <n v="169"/>
  </r>
  <r>
    <x v="0"/>
    <x v="2"/>
    <x v="2"/>
    <x v="22"/>
    <x v="22"/>
    <s v="Apple Canyon Utility Co"/>
    <x v="3"/>
    <n v="110100"/>
    <n v="9570"/>
    <n v="2636.5"/>
  </r>
  <r>
    <x v="0"/>
    <x v="2"/>
    <x v="2"/>
    <x v="21"/>
    <x v="21"/>
    <s v="Northern Hills W &amp; S Co S"/>
    <x v="3"/>
    <n v="123101"/>
    <n v="9570"/>
    <n v="182"/>
  </r>
  <r>
    <x v="0"/>
    <x v="2"/>
    <x v="2"/>
    <x v="23"/>
    <x v="23"/>
    <s v="Camelot Utilities Inc W"/>
    <x v="3"/>
    <n v="111100"/>
    <n v="9570"/>
    <n v="218"/>
  </r>
  <r>
    <x v="0"/>
    <x v="2"/>
    <x v="2"/>
    <x v="23"/>
    <x v="23"/>
    <s v="Camelot Utilities Inc S"/>
    <x v="3"/>
    <n v="111101"/>
    <n v="9570"/>
    <n v="218"/>
  </r>
  <r>
    <x v="0"/>
    <x v="2"/>
    <x v="2"/>
    <x v="24"/>
    <x v="24"/>
    <s v="Ferson Creek Utilities Co S"/>
    <x v="3"/>
    <n v="118101"/>
    <n v="9570"/>
    <n v="382"/>
  </r>
  <r>
    <x v="0"/>
    <x v="2"/>
    <x v="2"/>
    <x v="25"/>
    <x v="25"/>
    <s v="Galena Territory Utilities S"/>
    <x v="3"/>
    <n v="119101"/>
    <n v="9570"/>
    <n v="824.7"/>
  </r>
  <r>
    <x v="0"/>
    <x v="2"/>
    <x v="2"/>
    <x v="26"/>
    <x v="26"/>
    <s v="Charmar Water Company"/>
    <x v="3"/>
    <n v="112100"/>
    <n v="9570"/>
    <n v="50"/>
  </r>
  <r>
    <x v="0"/>
    <x v="2"/>
    <x v="2"/>
    <x v="27"/>
    <x v="27"/>
    <s v="Cherry Hill Water Company"/>
    <x v="3"/>
    <n v="113100"/>
    <n v="9570"/>
    <n v="257.60000000000002"/>
  </r>
  <r>
    <x v="0"/>
    <x v="2"/>
    <x v="2"/>
    <x v="28"/>
    <x v="28"/>
    <s v="Clarendon Water Company"/>
    <x v="3"/>
    <n v="114100"/>
    <n v="9570"/>
    <n v="305.5"/>
  </r>
  <r>
    <x v="0"/>
    <x v="2"/>
    <x v="2"/>
    <x v="29"/>
    <x v="29"/>
    <s v="Del Mar Water Co"/>
    <x v="3"/>
    <n v="117100"/>
    <n v="9570"/>
    <n v="81"/>
  </r>
  <r>
    <x v="0"/>
    <x v="2"/>
    <x v="2"/>
    <x v="24"/>
    <x v="24"/>
    <s v="Ferson Creek Utilities Co W"/>
    <x v="3"/>
    <n v="118100"/>
    <n v="9570"/>
    <n v="383"/>
  </r>
  <r>
    <x v="0"/>
    <x v="2"/>
    <x v="2"/>
    <x v="25"/>
    <x v="25"/>
    <s v="Galena Territory Utilities W"/>
    <x v="3"/>
    <n v="119100"/>
    <n v="9570"/>
    <n v="2269.9"/>
  </r>
  <r>
    <x v="0"/>
    <x v="2"/>
    <x v="2"/>
    <x v="30"/>
    <x v="30"/>
    <s v="Medina Utilities Corporation"/>
    <x v="3"/>
    <n v="130100"/>
    <n v="9570"/>
    <n v="434.2"/>
  </r>
  <r>
    <x v="0"/>
    <x v="2"/>
    <x v="2"/>
    <x v="31"/>
    <x v="31"/>
    <s v="Westlake Utilities Inc S"/>
    <x v="3"/>
    <n v="131101"/>
    <n v="9570"/>
    <n v="505.4"/>
  </r>
  <r>
    <x v="0"/>
    <x v="2"/>
    <x v="2"/>
    <x v="32"/>
    <x v="32"/>
    <s v="Cedar Bluff Utilities Inc"/>
    <x v="3"/>
    <n v="132100"/>
    <n v="9570"/>
    <n v="100"/>
  </r>
  <r>
    <x v="0"/>
    <x v="2"/>
    <x v="2"/>
    <x v="33"/>
    <x v="33"/>
    <s v="Harbor Ridge Utilities Inc S"/>
    <x v="3"/>
    <n v="133101"/>
    <n v="9570"/>
    <n v="317"/>
  </r>
  <r>
    <x v="0"/>
    <x v="2"/>
    <x v="2"/>
    <x v="34"/>
    <x v="34"/>
    <s v="Lake Marian Water Corp"/>
    <x v="3"/>
    <n v="124100"/>
    <n v="9570"/>
    <n v="293"/>
  </r>
  <r>
    <x v="0"/>
    <x v="2"/>
    <x v="2"/>
    <x v="35"/>
    <x v="35"/>
    <s v="Wildwood Water Service Comp"/>
    <x v="3"/>
    <n v="125100"/>
    <n v="9570"/>
    <n v="193"/>
  </r>
  <r>
    <x v="0"/>
    <x v="2"/>
    <x v="2"/>
    <x v="36"/>
    <x v="36"/>
    <s v="Valentine Water Service Inc"/>
    <x v="3"/>
    <n v="126100"/>
    <n v="9570"/>
    <n v="71"/>
  </r>
  <r>
    <x v="0"/>
    <x v="2"/>
    <x v="2"/>
    <x v="37"/>
    <x v="37"/>
    <s v="Walk Up Woods Water Company"/>
    <x v="3"/>
    <n v="127100"/>
    <n v="9570"/>
    <n v="218"/>
  </r>
  <r>
    <x v="0"/>
    <x v="2"/>
    <x v="2"/>
    <x v="38"/>
    <x v="38"/>
    <s v="Whispering Hills Water Comp"/>
    <x v="3"/>
    <n v="128100"/>
    <n v="9570"/>
    <n v="2334.5"/>
  </r>
  <r>
    <x v="0"/>
    <x v="2"/>
    <x v="2"/>
    <x v="39"/>
    <x v="39"/>
    <s v="Holiday Hills Utilities Inc"/>
    <x v="3"/>
    <n v="129100"/>
    <n v="9570"/>
    <n v="245"/>
  </r>
  <r>
    <x v="0"/>
    <x v="2"/>
    <x v="2"/>
    <x v="31"/>
    <x v="31"/>
    <s v="Westlake Utilities Inc W"/>
    <x v="3"/>
    <n v="131100"/>
    <n v="9570"/>
    <n v="517.4"/>
  </r>
  <r>
    <x v="0"/>
    <x v="2"/>
    <x v="2"/>
    <x v="33"/>
    <x v="33"/>
    <s v="Harbor Ridge Utilities Inc W"/>
    <x v="3"/>
    <n v="133100"/>
    <n v="9570"/>
    <n v="319"/>
  </r>
  <r>
    <x v="0"/>
    <x v="2"/>
    <x v="2"/>
    <x v="40"/>
    <x v="40"/>
    <s v="Great Northern-Coventry Creek"/>
    <x v="3"/>
    <n v="134100"/>
    <n v="9570"/>
    <n v="354"/>
  </r>
  <r>
    <x v="0"/>
    <x v="2"/>
    <x v="2"/>
    <x v="41"/>
    <x v="41"/>
    <s v="Galena Territory-Oakwood W"/>
    <x v="3"/>
    <n v="136100"/>
    <n v="9570"/>
    <n v="707"/>
  </r>
  <r>
    <x v="0"/>
    <x v="2"/>
    <x v="2"/>
    <x v="41"/>
    <x v="41"/>
    <s v="Galena Territory-Oakwood S"/>
    <x v="3"/>
    <n v="136101"/>
    <n v="9570"/>
    <n v="660"/>
  </r>
  <r>
    <x v="0"/>
    <x v="2"/>
    <x v="2"/>
    <x v="42"/>
    <x v="42"/>
    <s v="Twin Lakes Utilities Inc S"/>
    <x v="4"/>
    <n v="150101"/>
    <n v="9570"/>
    <n v="3103.2"/>
  </r>
  <r>
    <x v="0"/>
    <x v="2"/>
    <x v="2"/>
    <x v="43"/>
    <x v="43"/>
    <s v="WSC of Indiana Inc S"/>
    <x v="4"/>
    <n v="151101"/>
    <n v="9570"/>
    <n v="183.9"/>
  </r>
  <r>
    <x v="0"/>
    <x v="2"/>
    <x v="2"/>
    <x v="42"/>
    <x v="42"/>
    <s v="Twin Lakes Utilities Inc W"/>
    <x v="4"/>
    <n v="150100"/>
    <n v="9570"/>
    <n v="3134.2"/>
  </r>
  <r>
    <x v="0"/>
    <x v="2"/>
    <x v="2"/>
    <x v="43"/>
    <x v="43"/>
    <s v="WSC of Indiana Inc W"/>
    <x v="4"/>
    <n v="151100"/>
    <n v="9570"/>
    <n v="179.5"/>
  </r>
  <r>
    <x v="0"/>
    <x v="2"/>
    <x v="2"/>
    <x v="44"/>
    <x v="44"/>
    <s v="Indiana Water Service Inc"/>
    <x v="4"/>
    <n v="152100"/>
    <n v="9570"/>
    <n v="1839.1"/>
  </r>
  <r>
    <x v="0"/>
    <x v="2"/>
    <x v="2"/>
    <x v="45"/>
    <x v="45"/>
    <s v="Clinton W"/>
    <x v="5"/>
    <n v="345101"/>
    <n v="9570"/>
    <n v="730.8"/>
  </r>
  <r>
    <x v="0"/>
    <x v="2"/>
    <x v="2"/>
    <x v="45"/>
    <x v="45"/>
    <s v="Middlesboro W"/>
    <x v="5"/>
    <n v="345102"/>
    <n v="9570"/>
    <n v="6473.6"/>
  </r>
  <r>
    <x v="0"/>
    <x v="2"/>
    <x v="2"/>
    <x v="45"/>
    <x v="45"/>
    <s v="Clinton S"/>
    <x v="5"/>
    <n v="345103"/>
    <n v="9570"/>
    <m/>
  </r>
  <r>
    <x v="0"/>
    <x v="2"/>
    <x v="2"/>
    <x v="45"/>
    <x v="45"/>
    <s v="Middlesboro S"/>
    <x v="5"/>
    <n v="345105"/>
    <n v="9570"/>
    <m/>
  </r>
  <r>
    <x v="0"/>
    <x v="2"/>
    <x v="3"/>
    <x v="46"/>
    <x v="46"/>
    <s v="Maryland Water Services S"/>
    <x v="6"/>
    <n v="288101"/>
    <n v="9570"/>
    <n v="1068.5999999999999"/>
  </r>
  <r>
    <x v="0"/>
    <x v="2"/>
    <x v="3"/>
    <x v="47"/>
    <x v="47"/>
    <s v="Green Ridge"/>
    <x v="6"/>
    <n v="286100"/>
    <n v="9570"/>
    <n v="845.8"/>
  </r>
  <r>
    <x v="0"/>
    <x v="2"/>
    <x v="3"/>
    <x v="47"/>
    <x v="47"/>
    <s v="Vista"/>
    <x v="6"/>
    <n v="286101"/>
    <n v="9570"/>
    <n v="82"/>
  </r>
  <r>
    <x v="0"/>
    <x v="2"/>
    <x v="3"/>
    <x v="48"/>
    <x v="48"/>
    <s v="Provinces Utilities Inc"/>
    <x v="6"/>
    <n v="287100"/>
    <n v="9570"/>
    <n v="1484"/>
  </r>
  <r>
    <x v="0"/>
    <x v="2"/>
    <x v="3"/>
    <x v="46"/>
    <x v="46"/>
    <s v="Maryland Water Services W"/>
    <x v="6"/>
    <n v="288100"/>
    <n v="9570"/>
    <n v="1115.3"/>
  </r>
  <r>
    <x v="0"/>
    <x v="2"/>
    <x v="3"/>
    <x v="49"/>
    <x v="49"/>
    <s v="Montague W&amp;S Sewer"/>
    <x v="7"/>
    <n v="300101"/>
    <n v="9570"/>
    <n v="268.8"/>
  </r>
  <r>
    <x v="0"/>
    <x v="2"/>
    <x v="3"/>
    <x v="49"/>
    <x v="49"/>
    <s v="Montague W&amp;S Water"/>
    <x v="7"/>
    <n v="300100"/>
    <n v="9570"/>
    <n v="746.8"/>
  </r>
  <r>
    <x v="0"/>
    <x v="2"/>
    <x v="3"/>
    <x v="50"/>
    <x v="50"/>
    <s v="Util Inc of Pennsylvania"/>
    <x v="8"/>
    <n v="316100"/>
    <n v="9570"/>
    <n v="1362.7"/>
  </r>
  <r>
    <x v="0"/>
    <x v="2"/>
    <x v="3"/>
    <x v="51"/>
    <x v="51"/>
    <s v="Penn Estates S"/>
    <x v="8"/>
    <n v="317101"/>
    <n v="9570"/>
    <n v="1623"/>
  </r>
  <r>
    <x v="0"/>
    <x v="2"/>
    <x v="3"/>
    <x v="52"/>
    <x v="52"/>
    <s v="Utilities Inc - Westgate"/>
    <x v="8"/>
    <n v="315100"/>
    <n v="9570"/>
    <n v="913"/>
  </r>
  <r>
    <x v="0"/>
    <x v="2"/>
    <x v="3"/>
    <x v="51"/>
    <x v="51"/>
    <s v="Penn Estates W"/>
    <x v="8"/>
    <n v="317100"/>
    <n v="9570"/>
    <n v="1628.5"/>
  </r>
  <r>
    <x v="0"/>
    <x v="2"/>
    <x v="3"/>
    <x v="53"/>
    <x v="53"/>
    <s v="Colchester Utilities Inc"/>
    <x v="9"/>
    <n v="332100"/>
    <n v="9570"/>
    <n v="169"/>
  </r>
  <r>
    <x v="0"/>
    <x v="2"/>
    <x v="3"/>
    <x v="54"/>
    <x v="54"/>
    <s v="Massanutten Public Serv Corp S"/>
    <x v="9"/>
    <n v="333101"/>
    <n v="9570"/>
    <n v="2855"/>
  </r>
  <r>
    <x v="0"/>
    <x v="2"/>
    <x v="3"/>
    <x v="54"/>
    <x v="54"/>
    <s v="Massanutten Public Serv Corp W"/>
    <x v="9"/>
    <n v="333100"/>
    <n v="9570"/>
    <n v="2831.9"/>
  </r>
  <r>
    <x v="0"/>
    <x v="3"/>
    <x v="4"/>
    <x v="55"/>
    <x v="55"/>
    <s v="Belvedere Plantation S"/>
    <x v="10"/>
    <n v="182233"/>
    <n v="9570"/>
    <n v="677.6"/>
  </r>
  <r>
    <x v="0"/>
    <x v="3"/>
    <x v="4"/>
    <x v="56"/>
    <x v="56"/>
    <s v="Bradfield Farms W"/>
    <x v="10"/>
    <n v="191100"/>
    <n v="9570"/>
    <n v="1005"/>
  </r>
  <r>
    <x v="0"/>
    <x v="3"/>
    <x v="4"/>
    <x v="55"/>
    <x v="55"/>
    <s v="High Vista"/>
    <x v="10"/>
    <n v="182214"/>
    <n v="9570"/>
    <n v="248"/>
  </r>
  <r>
    <x v="0"/>
    <x v="3"/>
    <x v="4"/>
    <x v="55"/>
    <x v="55"/>
    <s v="Eagle Crossing"/>
    <x v="10"/>
    <n v="182215"/>
    <n v="9570"/>
    <n v="77"/>
  </r>
  <r>
    <x v="0"/>
    <x v="3"/>
    <x v="4"/>
    <x v="55"/>
    <x v="55"/>
    <s v="Larkhaven"/>
    <x v="10"/>
    <n v="182216"/>
    <n v="9570"/>
    <n v="160"/>
  </r>
  <r>
    <x v="0"/>
    <x v="3"/>
    <x v="4"/>
    <x v="55"/>
    <x v="55"/>
    <s v="Riverwood (Johnston county)"/>
    <x v="10"/>
    <n v="182219"/>
    <n v="9570"/>
    <n v="188"/>
  </r>
  <r>
    <x v="0"/>
    <x v="3"/>
    <x v="4"/>
    <x v="57"/>
    <x v="57"/>
    <s v="Sapphire Valley W"/>
    <x v="10"/>
    <n v="183101"/>
    <n v="9570"/>
    <n v="2485.6"/>
  </r>
  <r>
    <x v="0"/>
    <x v="3"/>
    <x v="4"/>
    <x v="57"/>
    <x v="57"/>
    <s v="Ashley Hills CWS"/>
    <x v="10"/>
    <n v="183104"/>
    <n v="9570"/>
    <n v="1296"/>
  </r>
  <r>
    <x v="0"/>
    <x v="3"/>
    <x v="4"/>
    <x v="57"/>
    <x v="57"/>
    <s v="Fairfield Harbour W"/>
    <x v="10"/>
    <n v="183105"/>
    <n v="9570"/>
    <n v="2709.1"/>
  </r>
  <r>
    <x v="0"/>
    <x v="3"/>
    <x v="4"/>
    <x v="57"/>
    <x v="57"/>
    <s v="Mountain W"/>
    <x v="10"/>
    <n v="183108"/>
    <n v="9570"/>
    <n v="1143"/>
  </r>
  <r>
    <x v="0"/>
    <x v="3"/>
    <x v="4"/>
    <x v="57"/>
    <x v="57"/>
    <s v="Forest Hills"/>
    <x v="10"/>
    <n v="183112"/>
    <n v="9570"/>
    <n v="139.30000000000001"/>
  </r>
  <r>
    <x v="0"/>
    <x v="3"/>
    <x v="4"/>
    <x v="57"/>
    <x v="57"/>
    <s v="Heather Glen"/>
    <x v="10"/>
    <n v="183113"/>
    <n v="9570"/>
    <n v="101"/>
  </r>
  <r>
    <x v="0"/>
    <x v="3"/>
    <x v="4"/>
    <x v="57"/>
    <x v="57"/>
    <s v="Country Crossing"/>
    <x v="10"/>
    <n v="183114"/>
    <n v="9570"/>
    <n v="54"/>
  </r>
  <r>
    <x v="0"/>
    <x v="3"/>
    <x v="4"/>
    <x v="57"/>
    <x v="57"/>
    <s v="Oakes Plantation"/>
    <x v="10"/>
    <n v="183115"/>
    <n v="9570"/>
    <n v="24"/>
  </r>
  <r>
    <x v="0"/>
    <x v="3"/>
    <x v="4"/>
    <x v="57"/>
    <x v="57"/>
    <s v="Randall Forest"/>
    <x v="10"/>
    <n v="183116"/>
    <n v="9570"/>
    <n v="45.8"/>
  </r>
  <r>
    <x v="0"/>
    <x v="3"/>
    <x v="4"/>
    <x v="57"/>
    <x v="57"/>
    <s v="Sandy Trail/Carriage Manor"/>
    <x v="10"/>
    <n v="183117"/>
    <n v="9570"/>
    <n v="115"/>
  </r>
  <r>
    <x v="0"/>
    <x v="3"/>
    <x v="4"/>
    <x v="57"/>
    <x v="57"/>
    <s v="Stewarts Ridge"/>
    <x v="10"/>
    <n v="183118"/>
    <n v="9570"/>
    <n v="47"/>
  </r>
  <r>
    <x v="0"/>
    <x v="3"/>
    <x v="4"/>
    <x v="57"/>
    <x v="57"/>
    <s v="Tuckahoe"/>
    <x v="10"/>
    <n v="183119"/>
    <n v="9570"/>
    <n v="87"/>
  </r>
  <r>
    <x v="0"/>
    <x v="3"/>
    <x v="4"/>
    <x v="57"/>
    <x v="57"/>
    <s v="Wilders Village"/>
    <x v="10"/>
    <n v="183120"/>
    <n v="9570"/>
    <n v="40.799999999999997"/>
  </r>
  <r>
    <x v="0"/>
    <x v="3"/>
    <x v="4"/>
    <x v="57"/>
    <x v="57"/>
    <s v="Neuse Woods"/>
    <x v="10"/>
    <n v="183121"/>
    <n v="9570"/>
    <n v="96.8"/>
  </r>
  <r>
    <x v="0"/>
    <x v="3"/>
    <x v="4"/>
    <x v="57"/>
    <x v="57"/>
    <s v="Jordan Woods"/>
    <x v="10"/>
    <n v="183122"/>
    <n v="9570"/>
    <n v="34"/>
  </r>
  <r>
    <x v="0"/>
    <x v="3"/>
    <x v="4"/>
    <x v="57"/>
    <x v="57"/>
    <s v="Treasure Cove"/>
    <x v="10"/>
    <n v="183124"/>
    <n v="9570"/>
    <n v="295.5"/>
  </r>
  <r>
    <x v="0"/>
    <x v="3"/>
    <x v="4"/>
    <x v="57"/>
    <x v="57"/>
    <s v="Hidden Hollow"/>
    <x v="10"/>
    <n v="183125"/>
    <n v="9570"/>
    <n v="47"/>
  </r>
  <r>
    <x v="0"/>
    <x v="3"/>
    <x v="4"/>
    <x v="57"/>
    <x v="57"/>
    <s v="Linsey Pointe"/>
    <x v="10"/>
    <n v="183126"/>
    <n v="9570"/>
    <n v="30"/>
  </r>
  <r>
    <x v="0"/>
    <x v="3"/>
    <x v="4"/>
    <x v="58"/>
    <x v="58"/>
    <s v="Carolina Trace Utilities Inc W"/>
    <x v="10"/>
    <n v="187100"/>
    <n v="9570"/>
    <n v="1575.7"/>
  </r>
  <r>
    <x v="0"/>
    <x v="3"/>
    <x v="4"/>
    <x v="59"/>
    <x v="59"/>
    <s v="Transylvania Utilities Inc W"/>
    <x v="10"/>
    <n v="188100"/>
    <n v="9570"/>
    <n v="1915.4"/>
  </r>
  <r>
    <x v="0"/>
    <x v="3"/>
    <x v="4"/>
    <x v="60"/>
    <x v="60"/>
    <s v="Elk River Utilities W"/>
    <x v="10"/>
    <n v="181100"/>
    <n v="9570"/>
    <n v="269.39999999999998"/>
  </r>
  <r>
    <x v="0"/>
    <x v="3"/>
    <x v="4"/>
    <x v="55"/>
    <x v="55"/>
    <s v="Bent Creek/Mt Carmel W"/>
    <x v="10"/>
    <n v="182137"/>
    <n v="9570"/>
    <n v="302"/>
  </r>
  <r>
    <x v="0"/>
    <x v="3"/>
    <x v="4"/>
    <x v="55"/>
    <x v="55"/>
    <s v="The Point"/>
    <x v="10"/>
    <n v="182104"/>
    <n v="9570"/>
    <n v="1596"/>
  </r>
  <r>
    <x v="0"/>
    <x v="3"/>
    <x v="4"/>
    <x v="55"/>
    <x v="55"/>
    <s v="Belvedere Plantation W"/>
    <x v="10"/>
    <n v="182105"/>
    <n v="9570"/>
    <n v="1173.5999999999999"/>
  </r>
  <r>
    <x v="0"/>
    <x v="3"/>
    <x v="4"/>
    <x v="55"/>
    <x v="55"/>
    <s v="Sugar Mountain W"/>
    <x v="10"/>
    <n v="182106"/>
    <n v="9570"/>
    <n v="1572.1"/>
  </r>
  <r>
    <x v="0"/>
    <x v="3"/>
    <x v="4"/>
    <x v="55"/>
    <x v="55"/>
    <s v="Saddlewood W"/>
    <x v="10"/>
    <n v="182109"/>
    <n v="9570"/>
    <n v="124"/>
  </r>
  <r>
    <x v="0"/>
    <x v="3"/>
    <x v="4"/>
    <x v="55"/>
    <x v="55"/>
    <s v="Sherwood Forest CWS"/>
    <x v="10"/>
    <n v="182112"/>
    <n v="9570"/>
    <n v="255.2"/>
  </r>
  <r>
    <x v="0"/>
    <x v="3"/>
    <x v="4"/>
    <x v="55"/>
    <x v="55"/>
    <s v="Woodhaven"/>
    <x v="10"/>
    <n v="182113"/>
    <n v="9570"/>
    <n v="79"/>
  </r>
  <r>
    <x v="0"/>
    <x v="3"/>
    <x v="4"/>
    <x v="55"/>
    <x v="55"/>
    <s v="Zemosa Acres"/>
    <x v="10"/>
    <n v="182114"/>
    <n v="9570"/>
    <n v="229.9"/>
  </r>
  <r>
    <x v="0"/>
    <x v="3"/>
    <x v="4"/>
    <x v="55"/>
    <x v="55"/>
    <s v="Hestron Park W"/>
    <x v="10"/>
    <n v="182119"/>
    <n v="9570"/>
    <n v="67"/>
  </r>
  <r>
    <x v="0"/>
    <x v="3"/>
    <x v="4"/>
    <x v="55"/>
    <x v="55"/>
    <s v="Hound Ears W"/>
    <x v="10"/>
    <n v="182122"/>
    <n v="9570"/>
    <n v="445"/>
  </r>
  <r>
    <x v="0"/>
    <x v="3"/>
    <x v="4"/>
    <x v="55"/>
    <x v="55"/>
    <s v="Willowbrook W"/>
    <x v="10"/>
    <n v="182125"/>
    <n v="9570"/>
    <n v="163.9"/>
  </r>
  <r>
    <x v="0"/>
    <x v="3"/>
    <x v="4"/>
    <x v="55"/>
    <x v="55"/>
    <s v="Grandview At T-Square"/>
    <x v="10"/>
    <n v="182128"/>
    <n v="9570"/>
    <n v="76"/>
  </r>
  <r>
    <x v="0"/>
    <x v="3"/>
    <x v="4"/>
    <x v="55"/>
    <x v="55"/>
    <s v="Wolf Laurel W"/>
    <x v="10"/>
    <n v="182129"/>
    <n v="9570"/>
    <n v="686"/>
  </r>
  <r>
    <x v="0"/>
    <x v="3"/>
    <x v="4"/>
    <x v="55"/>
    <x v="55"/>
    <s v="Vander"/>
    <x v="10"/>
    <n v="182132"/>
    <n v="9570"/>
    <n v="218"/>
  </r>
  <r>
    <x v="0"/>
    <x v="3"/>
    <x v="4"/>
    <x v="55"/>
    <x v="55"/>
    <s v="White Oak Plantation W"/>
    <x v="10"/>
    <n v="182133"/>
    <n v="9570"/>
    <n v="431"/>
  </r>
  <r>
    <x v="0"/>
    <x v="3"/>
    <x v="4"/>
    <x v="56"/>
    <x v="56"/>
    <s v="Bradfield Farms/Larkhaven S"/>
    <x v="10"/>
    <n v="191101"/>
    <n v="9570"/>
    <n v="1535.19"/>
  </r>
  <r>
    <x v="0"/>
    <x v="3"/>
    <x v="4"/>
    <x v="61"/>
    <x v="61"/>
    <s v="Hardscrabble"/>
    <x v="10"/>
    <n v="180100"/>
    <n v="9570"/>
    <n v="96"/>
  </r>
  <r>
    <x v="0"/>
    <x v="3"/>
    <x v="4"/>
    <x v="61"/>
    <x v="61"/>
    <s v="River Oaks"/>
    <x v="10"/>
    <n v="180101"/>
    <n v="9570"/>
    <n v="12"/>
  </r>
  <r>
    <x v="0"/>
    <x v="3"/>
    <x v="4"/>
    <x v="60"/>
    <x v="60"/>
    <s v="Elk River Utilities S"/>
    <x v="10"/>
    <n v="181101"/>
    <n v="9570"/>
    <n v="107.4"/>
  </r>
  <r>
    <x v="0"/>
    <x v="3"/>
    <x v="4"/>
    <x v="55"/>
    <x v="55"/>
    <s v="Regalwood"/>
    <x v="10"/>
    <n v="182217"/>
    <n v="9570"/>
    <n v="370"/>
  </r>
  <r>
    <x v="0"/>
    <x v="3"/>
    <x v="4"/>
    <x v="55"/>
    <x v="55"/>
    <s v="White Oak Estates"/>
    <x v="10"/>
    <n v="182218"/>
    <n v="9570"/>
    <n v="562"/>
  </r>
  <r>
    <x v="0"/>
    <x v="3"/>
    <x v="4"/>
    <x v="57"/>
    <x v="57"/>
    <s v="Sapphire Valley S"/>
    <x v="10"/>
    <n v="183102"/>
    <n v="9570"/>
    <n v="946.6"/>
  </r>
  <r>
    <x v="0"/>
    <x v="3"/>
    <x v="4"/>
    <x v="57"/>
    <x v="57"/>
    <s v="Fairfield Harbour S"/>
    <x v="10"/>
    <n v="183106"/>
    <n v="9570"/>
    <n v="2650.6"/>
  </r>
  <r>
    <x v="0"/>
    <x v="3"/>
    <x v="4"/>
    <x v="57"/>
    <x v="57"/>
    <s v="Mountain S"/>
    <x v="10"/>
    <n v="183109"/>
    <n v="9570"/>
    <n v="495"/>
  </r>
  <r>
    <x v="0"/>
    <x v="3"/>
    <x v="4"/>
    <x v="58"/>
    <x v="58"/>
    <s v="Carolina Trace Utilities Inc S"/>
    <x v="10"/>
    <n v="187101"/>
    <n v="9570"/>
    <n v="1530.7"/>
  </r>
  <r>
    <x v="0"/>
    <x v="3"/>
    <x v="4"/>
    <x v="59"/>
    <x v="59"/>
    <s v="Transylvania Utilities Inc S"/>
    <x v="10"/>
    <n v="188101"/>
    <n v="9570"/>
    <n v="1260.4000000000001"/>
  </r>
  <r>
    <x v="0"/>
    <x v="3"/>
    <x v="4"/>
    <x v="55"/>
    <x v="55"/>
    <s v="White Oak Plantation S"/>
    <x v="10"/>
    <n v="182134"/>
    <n v="9570"/>
    <n v="342"/>
  </r>
  <r>
    <x v="0"/>
    <x v="3"/>
    <x v="4"/>
    <x v="55"/>
    <x v="55"/>
    <s v="Kings Grant - Raleigh"/>
    <x v="10"/>
    <n v="182136"/>
    <n v="9570"/>
    <n v="115"/>
  </r>
  <r>
    <x v="0"/>
    <x v="3"/>
    <x v="4"/>
    <x v="55"/>
    <x v="55"/>
    <s v="Bent Creek S"/>
    <x v="10"/>
    <n v="182138"/>
    <n v="9570"/>
    <n v="301"/>
  </r>
  <r>
    <x v="0"/>
    <x v="3"/>
    <x v="4"/>
    <x v="55"/>
    <x v="55"/>
    <s v="Kynwood Abington S"/>
    <x v="10"/>
    <n v="182101"/>
    <n v="9570"/>
    <n v="688"/>
  </r>
  <r>
    <x v="0"/>
    <x v="3"/>
    <x v="4"/>
    <x v="55"/>
    <x v="55"/>
    <s v="Brandywine Bay S"/>
    <x v="10"/>
    <n v="182102"/>
    <n v="9570"/>
    <n v="786.4"/>
  </r>
  <r>
    <x v="0"/>
    <x v="3"/>
    <x v="4"/>
    <x v="55"/>
    <x v="55"/>
    <s v="Sugar Mountain S"/>
    <x v="10"/>
    <n v="182107"/>
    <n v="9570"/>
    <n v="1336.6"/>
  </r>
  <r>
    <x v="0"/>
    <x v="3"/>
    <x v="4"/>
    <x v="55"/>
    <x v="55"/>
    <s v="Saddlewood S"/>
    <x v="10"/>
    <n v="182110"/>
    <n v="9570"/>
    <n v="18"/>
  </r>
  <r>
    <x v="0"/>
    <x v="3"/>
    <x v="4"/>
    <x v="55"/>
    <x v="55"/>
    <s v="Ashley Hills CWS NC"/>
    <x v="10"/>
    <n v="182115"/>
    <n v="9570"/>
    <n v="1162"/>
  </r>
  <r>
    <x v="0"/>
    <x v="3"/>
    <x v="4"/>
    <x v="55"/>
    <x v="55"/>
    <s v="Corolla Light S"/>
    <x v="10"/>
    <n v="182117"/>
    <n v="9570"/>
    <n v="487.4"/>
  </r>
  <r>
    <x v="0"/>
    <x v="3"/>
    <x v="4"/>
    <x v="55"/>
    <x v="55"/>
    <s v="Hestron Park S"/>
    <x v="10"/>
    <n v="182120"/>
    <n v="9570"/>
    <n v="60"/>
  </r>
  <r>
    <x v="0"/>
    <x v="3"/>
    <x v="4"/>
    <x v="55"/>
    <x v="55"/>
    <s v="Hound Ears S"/>
    <x v="10"/>
    <n v="182123"/>
    <n v="9570"/>
    <n v="199.5"/>
  </r>
  <r>
    <x v="0"/>
    <x v="3"/>
    <x v="4"/>
    <x v="55"/>
    <x v="55"/>
    <s v="Willowbrook S"/>
    <x v="10"/>
    <n v="182126"/>
    <n v="9570"/>
    <n v="160.4"/>
  </r>
  <r>
    <x v="0"/>
    <x v="3"/>
    <x v="4"/>
    <x v="55"/>
    <x v="55"/>
    <s v="Wolf Laurel S"/>
    <x v="10"/>
    <n v="182130"/>
    <n v="9570"/>
    <n v="70"/>
  </r>
  <r>
    <x v="0"/>
    <x v="3"/>
    <x v="4"/>
    <x v="55"/>
    <x v="55"/>
    <s v="Nags Head"/>
    <x v="10"/>
    <n v="182209"/>
    <n v="9570"/>
    <n v="749"/>
  </r>
  <r>
    <x v="0"/>
    <x v="3"/>
    <x v="4"/>
    <x v="55"/>
    <x v="55"/>
    <s v="Mt Carmel"/>
    <x v="10"/>
    <n v="182140"/>
    <n v="9570"/>
    <n v="373"/>
  </r>
  <r>
    <x v="0"/>
    <x v="3"/>
    <x v="4"/>
    <x v="55"/>
    <x v="55"/>
    <s v="Bear Paw Resort S"/>
    <x v="10"/>
    <n v="182149"/>
    <n v="9570"/>
    <n v="70"/>
  </r>
  <r>
    <x v="0"/>
    <x v="3"/>
    <x v="4"/>
    <x v="55"/>
    <x v="55"/>
    <s v="Kings Grant - Charlotte S"/>
    <x v="10"/>
    <n v="182155"/>
    <n v="9570"/>
    <n v="177"/>
  </r>
  <r>
    <x v="0"/>
    <x v="3"/>
    <x v="4"/>
    <x v="55"/>
    <x v="55"/>
    <s v="College Park S"/>
    <x v="10"/>
    <n v="182160"/>
    <n v="9570"/>
    <n v="48.8"/>
  </r>
  <r>
    <x v="0"/>
    <x v="3"/>
    <x v="4"/>
    <x v="55"/>
    <x v="55"/>
    <s v="Monteray Shores S"/>
    <x v="10"/>
    <n v="182173"/>
    <n v="9570"/>
    <n v="496"/>
  </r>
  <r>
    <x v="0"/>
    <x v="3"/>
    <x v="4"/>
    <x v="55"/>
    <x v="55"/>
    <s v="Olde Point S"/>
    <x v="10"/>
    <n v="182176"/>
    <n v="9570"/>
    <n v="128"/>
  </r>
  <r>
    <x v="0"/>
    <x v="3"/>
    <x v="4"/>
    <x v="55"/>
    <x v="55"/>
    <s v="Independent/Hemby"/>
    <x v="10"/>
    <n v="182178"/>
    <n v="9570"/>
    <n v="666"/>
  </r>
  <r>
    <x v="0"/>
    <x v="3"/>
    <x v="4"/>
    <x v="55"/>
    <x v="55"/>
    <s v="Danby S"/>
    <x v="10"/>
    <n v="182190"/>
    <n v="9570"/>
    <n v="1606"/>
  </r>
  <r>
    <x v="0"/>
    <x v="3"/>
    <x v="4"/>
    <x v="55"/>
    <x v="55"/>
    <s v="Queens Harbor S"/>
    <x v="10"/>
    <n v="182197"/>
    <n v="9570"/>
    <n v="135.80000000000001"/>
  </r>
  <r>
    <x v="0"/>
    <x v="3"/>
    <x v="4"/>
    <x v="55"/>
    <x v="55"/>
    <s v="Meadow Glen"/>
    <x v="10"/>
    <n v="182211"/>
    <n v="9570"/>
    <n v="30"/>
  </r>
  <r>
    <x v="0"/>
    <x v="3"/>
    <x v="4"/>
    <x v="55"/>
    <x v="55"/>
    <s v="Heathfield"/>
    <x v="10"/>
    <n v="182212"/>
    <n v="9570"/>
    <n v="65.5"/>
  </r>
  <r>
    <x v="0"/>
    <x v="3"/>
    <x v="4"/>
    <x v="55"/>
    <x v="55"/>
    <s v="Monterrey"/>
    <x v="10"/>
    <n v="182213"/>
    <n v="9570"/>
    <n v="27"/>
  </r>
  <r>
    <x v="0"/>
    <x v="3"/>
    <x v="4"/>
    <x v="55"/>
    <x v="55"/>
    <s v="Whispering Pines"/>
    <x v="10"/>
    <n v="182141"/>
    <n v="9570"/>
    <n v="1603.3"/>
  </r>
  <r>
    <x v="0"/>
    <x v="3"/>
    <x v="4"/>
    <x v="55"/>
    <x v="55"/>
    <s v="Crest View Estates"/>
    <x v="10"/>
    <n v="182142"/>
    <n v="9570"/>
    <n v="37"/>
  </r>
  <r>
    <x v="0"/>
    <x v="3"/>
    <x v="4"/>
    <x v="55"/>
    <x v="55"/>
    <s v="Sherwood Park"/>
    <x v="10"/>
    <n v="182143"/>
    <n v="9570"/>
    <n v="103"/>
  </r>
  <r>
    <x v="0"/>
    <x v="3"/>
    <x v="4"/>
    <x v="55"/>
    <x v="55"/>
    <s v="Misty Mountain"/>
    <x v="10"/>
    <n v="182144"/>
    <n v="9570"/>
    <n v="137"/>
  </r>
  <r>
    <x v="0"/>
    <x v="3"/>
    <x v="4"/>
    <x v="55"/>
    <x v="55"/>
    <s v="Crystal Mountain"/>
    <x v="10"/>
    <n v="182145"/>
    <n v="9570"/>
    <n v="47"/>
  </r>
  <r>
    <x v="0"/>
    <x v="3"/>
    <x v="4"/>
    <x v="55"/>
    <x v="55"/>
    <s v="Ski Mountain"/>
    <x v="10"/>
    <n v="182146"/>
    <n v="9570"/>
    <n v="241"/>
  </r>
  <r>
    <x v="0"/>
    <x v="3"/>
    <x v="4"/>
    <x v="55"/>
    <x v="55"/>
    <s v="Mt Mitchell"/>
    <x v="10"/>
    <n v="182147"/>
    <n v="9570"/>
    <n v="258"/>
  </r>
  <r>
    <x v="0"/>
    <x v="3"/>
    <x v="4"/>
    <x v="55"/>
    <x v="55"/>
    <s v="Bear Paw Resort W"/>
    <x v="10"/>
    <n v="182148"/>
    <n v="9570"/>
    <n v="346.5"/>
  </r>
  <r>
    <x v="0"/>
    <x v="3"/>
    <x v="4"/>
    <x v="55"/>
    <x v="55"/>
    <s v="Forest Brook/Ole Lamp Place"/>
    <x v="10"/>
    <n v="182151"/>
    <n v="9570"/>
    <n v="129.5"/>
  </r>
  <r>
    <x v="0"/>
    <x v="3"/>
    <x v="4"/>
    <x v="55"/>
    <x v="55"/>
    <s v="Carolina Forest"/>
    <x v="10"/>
    <n v="182152"/>
    <n v="9570"/>
    <n v="935.1"/>
  </r>
  <r>
    <x v="0"/>
    <x v="3"/>
    <x v="4"/>
    <x v="55"/>
    <x v="55"/>
    <s v="Woodrun"/>
    <x v="10"/>
    <n v="182153"/>
    <n v="9570"/>
    <n v="1137.5"/>
  </r>
  <r>
    <x v="0"/>
    <x v="3"/>
    <x v="4"/>
    <x v="55"/>
    <x v="55"/>
    <s v="Kings Grant - Charlotte W"/>
    <x v="10"/>
    <n v="182154"/>
    <n v="9570"/>
    <n v="178"/>
  </r>
  <r>
    <x v="0"/>
    <x v="3"/>
    <x v="4"/>
    <x v="55"/>
    <x v="55"/>
    <s v="Quail Ridge CWS"/>
    <x v="10"/>
    <n v="182157"/>
    <n v="9570"/>
    <n v="173"/>
  </r>
  <r>
    <x v="0"/>
    <x v="3"/>
    <x v="4"/>
    <x v="55"/>
    <x v="55"/>
    <s v="Beechbrook"/>
    <x v="10"/>
    <n v="182158"/>
    <n v="9570"/>
    <n v="36"/>
  </r>
  <r>
    <x v="0"/>
    <x v="3"/>
    <x v="4"/>
    <x v="55"/>
    <x v="55"/>
    <s v="College Park W"/>
    <x v="10"/>
    <n v="182159"/>
    <n v="9570"/>
    <n v="78"/>
  </r>
  <r>
    <x v="0"/>
    <x v="3"/>
    <x v="4"/>
    <x v="55"/>
    <x v="55"/>
    <s v="Country Club Annex"/>
    <x v="10"/>
    <n v="182162"/>
    <n v="9570"/>
    <n v="23"/>
  </r>
  <r>
    <x v="0"/>
    <x v="3"/>
    <x v="4"/>
    <x v="55"/>
    <x v="55"/>
    <s v="Country Hills"/>
    <x v="10"/>
    <n v="182163"/>
    <n v="9570"/>
    <n v="67"/>
  </r>
  <r>
    <x v="0"/>
    <x v="3"/>
    <x v="4"/>
    <x v="55"/>
    <x v="55"/>
    <s v="Harbor House Estates"/>
    <x v="10"/>
    <n v="182164"/>
    <n v="9570"/>
    <n v="59"/>
  </r>
  <r>
    <x v="0"/>
    <x v="3"/>
    <x v="4"/>
    <x v="55"/>
    <x v="55"/>
    <s v="Holly Acres"/>
    <x v="10"/>
    <n v="182165"/>
    <n v="9570"/>
    <n v="60.4"/>
  </r>
  <r>
    <x v="0"/>
    <x v="3"/>
    <x v="4"/>
    <x v="55"/>
    <x v="55"/>
    <s v="Oakdale Terrace"/>
    <x v="10"/>
    <n v="182166"/>
    <n v="9570"/>
    <n v="43"/>
  </r>
  <r>
    <x v="0"/>
    <x v="3"/>
    <x v="4"/>
    <x v="55"/>
    <x v="55"/>
    <s v="Suburban Heights"/>
    <x v="10"/>
    <n v="182167"/>
    <n v="9570"/>
    <n v="25"/>
  </r>
  <r>
    <x v="0"/>
    <x v="3"/>
    <x v="4"/>
    <x v="55"/>
    <x v="55"/>
    <s v="Yorktown"/>
    <x v="10"/>
    <n v="182170"/>
    <n v="9570"/>
    <n v="107"/>
  </r>
  <r>
    <x v="0"/>
    <x v="3"/>
    <x v="4"/>
    <x v="55"/>
    <x v="55"/>
    <s v="Powder Horn Mountain"/>
    <x v="10"/>
    <n v="182171"/>
    <n v="9570"/>
    <n v="229.5"/>
  </r>
  <r>
    <x v="0"/>
    <x v="3"/>
    <x v="4"/>
    <x v="55"/>
    <x v="55"/>
    <s v="Olde Point W"/>
    <x v="10"/>
    <n v="182175"/>
    <n v="9570"/>
    <n v="203"/>
  </r>
  <r>
    <x v="0"/>
    <x v="3"/>
    <x v="4"/>
    <x v="55"/>
    <x v="55"/>
    <s v="High Meadows"/>
    <x v="10"/>
    <n v="182179"/>
    <n v="9570"/>
    <n v="274.5"/>
  </r>
  <r>
    <x v="0"/>
    <x v="3"/>
    <x v="4"/>
    <x v="55"/>
    <x v="55"/>
    <s v="Chapel Hills"/>
    <x v="10"/>
    <n v="182180"/>
    <n v="9570"/>
    <n v="93"/>
  </r>
  <r>
    <x v="0"/>
    <x v="3"/>
    <x v="4"/>
    <x v="55"/>
    <x v="55"/>
    <s v="Huntington Forest"/>
    <x v="10"/>
    <n v="182181"/>
    <n v="9570"/>
    <n v="55"/>
  </r>
  <r>
    <x v="0"/>
    <x v="3"/>
    <x v="4"/>
    <x v="55"/>
    <x v="55"/>
    <s v="Eastwood Forest"/>
    <x v="10"/>
    <n v="182182"/>
    <n v="9570"/>
    <n v="126.8"/>
  </r>
  <r>
    <x v="0"/>
    <x v="3"/>
    <x v="4"/>
    <x v="55"/>
    <x v="55"/>
    <s v="Westwood Forest"/>
    <x v="10"/>
    <n v="182183"/>
    <n v="9570"/>
    <n v="116"/>
  </r>
  <r>
    <x v="0"/>
    <x v="3"/>
    <x v="4"/>
    <x v="55"/>
    <x v="55"/>
    <s v="Wildwood Green"/>
    <x v="10"/>
    <n v="182184"/>
    <n v="9570"/>
    <n v="222"/>
  </r>
  <r>
    <x v="0"/>
    <x v="3"/>
    <x v="4"/>
    <x v="55"/>
    <x v="55"/>
    <s v="Bahia Bay"/>
    <x v="10"/>
    <n v="182185"/>
    <n v="9570"/>
    <n v="114"/>
  </r>
  <r>
    <x v="0"/>
    <x v="3"/>
    <x v="4"/>
    <x v="55"/>
    <x v="55"/>
    <s v="Danby W"/>
    <x v="10"/>
    <n v="182189"/>
    <n v="9570"/>
    <n v="1272"/>
  </r>
  <r>
    <x v="0"/>
    <x v="3"/>
    <x v="4"/>
    <x v="55"/>
    <x v="55"/>
    <s v="Queens Harbor W"/>
    <x v="10"/>
    <n v="182196"/>
    <n v="9570"/>
    <n v="137.80000000000001"/>
  </r>
  <r>
    <x v="0"/>
    <x v="3"/>
    <x v="4"/>
    <x v="55"/>
    <x v="55"/>
    <s v="Pinnacle Shores"/>
    <x v="10"/>
    <n v="182199"/>
    <n v="9570"/>
    <n v="161"/>
  </r>
  <r>
    <x v="0"/>
    <x v="3"/>
    <x v="4"/>
    <x v="55"/>
    <x v="55"/>
    <s v="Waterglyn"/>
    <x v="10"/>
    <n v="182203"/>
    <n v="9570"/>
    <n v="40"/>
  </r>
  <r>
    <x v="0"/>
    <x v="3"/>
    <x v="4"/>
    <x v="55"/>
    <x v="55"/>
    <s v="Buffalo Creek"/>
    <x v="10"/>
    <n v="182204"/>
    <n v="9570"/>
    <n v="276"/>
  </r>
  <r>
    <x v="0"/>
    <x v="3"/>
    <x v="4"/>
    <x v="55"/>
    <x v="55"/>
    <s v="Stone Hollow"/>
    <x v="10"/>
    <n v="182205"/>
    <n v="9570"/>
    <n v="224"/>
  </r>
  <r>
    <x v="0"/>
    <x v="3"/>
    <x v="4"/>
    <x v="55"/>
    <x v="55"/>
    <s v="Wood Trace"/>
    <x v="10"/>
    <n v="182206"/>
    <n v="9570"/>
    <n v="45"/>
  </r>
  <r>
    <x v="0"/>
    <x v="3"/>
    <x v="4"/>
    <x v="55"/>
    <x v="55"/>
    <s v="Lemmond Acres"/>
    <x v="10"/>
    <n v="182207"/>
    <n v="9570"/>
    <n v="34"/>
  </r>
  <r>
    <x v="0"/>
    <x v="3"/>
    <x v="4"/>
    <x v="55"/>
    <x v="55"/>
    <s v="Wildlife Bay"/>
    <x v="10"/>
    <n v="182208"/>
    <n v="9570"/>
    <n v="81"/>
  </r>
  <r>
    <x v="0"/>
    <x v="3"/>
    <x v="4"/>
    <x v="55"/>
    <x v="55"/>
    <s v="Kynwood Abington W"/>
    <x v="10"/>
    <n v="182227"/>
    <n v="9570"/>
    <n v="588"/>
  </r>
  <r>
    <x v="0"/>
    <x v="3"/>
    <x v="4"/>
    <x v="55"/>
    <x v="55"/>
    <s v="Brandywine Bay W"/>
    <x v="10"/>
    <n v="182231"/>
    <n v="9570"/>
    <n v="845.9"/>
  </r>
  <r>
    <x v="0"/>
    <x v="3"/>
    <x v="4"/>
    <x v="55"/>
    <x v="55"/>
    <s v="Riverpointe W"/>
    <x v="10"/>
    <n v="182235"/>
    <n v="9570"/>
    <n v="189"/>
  </r>
  <r>
    <x v="0"/>
    <x v="3"/>
    <x v="4"/>
    <x v="55"/>
    <x v="55"/>
    <s v="Riverpointe S"/>
    <x v="10"/>
    <n v="182236"/>
    <n v="9570"/>
    <n v="186"/>
  </r>
  <r>
    <x v="0"/>
    <x v="3"/>
    <x v="4"/>
    <x v="55"/>
    <x v="55"/>
    <s v="Watauga Vista"/>
    <x v="10"/>
    <n v="182238"/>
    <n v="9570"/>
    <n v="138"/>
  </r>
  <r>
    <x v="0"/>
    <x v="3"/>
    <x v="4"/>
    <x v="55"/>
    <x v="55"/>
    <s v="Carolina Pines Utilities Inc"/>
    <x v="10"/>
    <n v="182241"/>
    <n v="9570"/>
    <n v="345"/>
  </r>
  <r>
    <x v="0"/>
    <x v="3"/>
    <x v="4"/>
    <x v="55"/>
    <x v="55"/>
    <s v="Nero Utility Services Inc W"/>
    <x v="10"/>
    <n v="182242"/>
    <n v="9570"/>
    <n v="127"/>
  </r>
  <r>
    <x v="0"/>
    <x v="3"/>
    <x v="4"/>
    <x v="55"/>
    <x v="55"/>
    <s v="Nero Utility Services Inc S"/>
    <x v="10"/>
    <n v="182243"/>
    <n v="9570"/>
    <n v="126"/>
  </r>
  <r>
    <x v="0"/>
    <x v="3"/>
    <x v="4"/>
    <x v="55"/>
    <x v="55"/>
    <s v="Mason Landing"/>
    <x v="10"/>
    <n v="182240"/>
    <n v="9570"/>
    <n v="15"/>
  </r>
  <r>
    <x v="0"/>
    <x v="3"/>
    <x v="4"/>
    <x v="55"/>
    <x v="55"/>
    <s v="Linville Ridge"/>
    <x v="10"/>
    <n v="182245"/>
    <n v="9570"/>
    <n v="447.5"/>
  </r>
  <r>
    <x v="0"/>
    <x v="3"/>
    <x v="4"/>
    <x v="62"/>
    <x v="62"/>
    <s v="Ashe Lake Beaver Creek Sec"/>
    <x v="10"/>
    <n v="195101"/>
    <n v="9570"/>
    <n v="20"/>
  </r>
  <r>
    <x v="0"/>
    <x v="3"/>
    <x v="4"/>
    <x v="62"/>
    <x v="62"/>
    <s v="Nikanor"/>
    <x v="10"/>
    <n v="195100"/>
    <n v="9570"/>
    <n v="117"/>
  </r>
  <r>
    <x v="0"/>
    <x v="3"/>
    <x v="4"/>
    <x v="62"/>
    <x v="62"/>
    <s v="Ashe Lake Holiday Lane Sec"/>
    <x v="10"/>
    <n v="195102"/>
    <n v="9570"/>
    <n v="29"/>
  </r>
  <r>
    <x v="0"/>
    <x v="3"/>
    <x v="4"/>
    <x v="62"/>
    <x v="62"/>
    <s v="Parkway East"/>
    <x v="10"/>
    <n v="195103"/>
    <n v="9570"/>
    <n v="10"/>
  </r>
  <r>
    <x v="0"/>
    <x v="3"/>
    <x v="4"/>
    <x v="63"/>
    <x v="63"/>
    <s v="Tennessee Water Service"/>
    <x v="11"/>
    <n v="220100"/>
    <n v="9570"/>
    <n v="566"/>
  </r>
  <r>
    <x v="0"/>
    <x v="4"/>
    <x v="5"/>
    <x v="64"/>
    <x v="64"/>
    <s v="Bermuda Water Company"/>
    <x v="12"/>
    <n v="425100"/>
    <n v="9570"/>
    <n v="8764.4"/>
  </r>
  <r>
    <x v="0"/>
    <x v="4"/>
    <x v="5"/>
    <x v="65"/>
    <x v="65"/>
    <s v="Spring Creek Utilities Co S"/>
    <x v="13"/>
    <n v="451101"/>
    <n v="9570"/>
    <n v="200.7"/>
  </r>
  <r>
    <x v="0"/>
    <x v="4"/>
    <x v="5"/>
    <x v="66"/>
    <x v="66"/>
    <s v="Util Inc of Central Nevada S"/>
    <x v="13"/>
    <n v="453101"/>
    <n v="9570"/>
    <n v="4031.3"/>
  </r>
  <r>
    <x v="0"/>
    <x v="4"/>
    <x v="5"/>
    <x v="66"/>
    <x v="66"/>
    <s v="Mountain Falls S"/>
    <x v="13"/>
    <n v="453104"/>
    <n v="9570"/>
    <n v="753"/>
  </r>
  <r>
    <x v="0"/>
    <x v="4"/>
    <x v="5"/>
    <x v="67"/>
    <x v="67"/>
    <s v="Util Inc of Nevada"/>
    <x v="13"/>
    <n v="450100"/>
    <n v="9570"/>
    <n v="3609.5"/>
  </r>
  <r>
    <x v="0"/>
    <x v="4"/>
    <x v="5"/>
    <x v="65"/>
    <x v="65"/>
    <s v="Spring Creek Utilities Co W"/>
    <x v="13"/>
    <n v="451100"/>
    <n v="9570"/>
    <n v="5017.5"/>
  </r>
  <r>
    <x v="0"/>
    <x v="4"/>
    <x v="5"/>
    <x v="68"/>
    <x v="68"/>
    <s v="Sky Ranch Water Service"/>
    <x v="13"/>
    <n v="452100"/>
    <n v="9570"/>
    <n v="586"/>
  </r>
  <r>
    <x v="0"/>
    <x v="4"/>
    <x v="5"/>
    <x v="66"/>
    <x v="66"/>
    <s v="Util Inc of Central Nevada W"/>
    <x v="13"/>
    <n v="453100"/>
    <n v="9570"/>
    <n v="6436.6"/>
  </r>
  <r>
    <x v="0"/>
    <x v="4"/>
    <x v="5"/>
    <x v="66"/>
    <x v="66"/>
    <s v="Mountain Falls W"/>
    <x v="13"/>
    <n v="453103"/>
    <n v="9570"/>
    <n v="1041"/>
  </r>
  <r>
    <x v="0"/>
    <x v="5"/>
    <x v="6"/>
    <x v="69"/>
    <x v="69"/>
    <s v="Lakewood Estates"/>
    <x v="14"/>
    <n v="400147"/>
    <n v="9570"/>
    <n v="121"/>
  </r>
  <r>
    <x v="0"/>
    <x v="5"/>
    <x v="6"/>
    <x v="69"/>
    <x v="69"/>
    <s v="River Hills C"/>
    <x v="14"/>
    <n v="400129"/>
    <n v="9570"/>
    <m/>
  </r>
  <r>
    <x v="0"/>
    <x v="5"/>
    <x v="6"/>
    <x v="70"/>
    <x v="70"/>
    <s v="Mallard Lakes"/>
    <x v="14"/>
    <n v="401173"/>
    <n v="9570"/>
    <n v="38.200000000000003"/>
  </r>
  <r>
    <x v="0"/>
    <x v="5"/>
    <x v="6"/>
    <x v="70"/>
    <x v="70"/>
    <s v="Hidden Lakes"/>
    <x v="14"/>
    <n v="401174"/>
    <n v="9570"/>
    <n v="47"/>
  </r>
  <r>
    <x v="0"/>
    <x v="5"/>
    <x v="6"/>
    <x v="70"/>
    <x v="70"/>
    <s v="Spring Lakes"/>
    <x v="14"/>
    <n v="401175"/>
    <n v="9570"/>
    <n v="14"/>
  </r>
  <r>
    <x v="0"/>
    <x v="5"/>
    <x v="6"/>
    <x v="70"/>
    <x v="70"/>
    <s v="Calhoun Acres"/>
    <x v="14"/>
    <n v="401176"/>
    <n v="9570"/>
    <n v="76"/>
  </r>
  <r>
    <x v="0"/>
    <x v="5"/>
    <x v="6"/>
    <x v="70"/>
    <x v="70"/>
    <s v="Haynie Builders"/>
    <x v="14"/>
    <n v="401177"/>
    <n v="9570"/>
    <n v="90"/>
  </r>
  <r>
    <x v="0"/>
    <x v="5"/>
    <x v="6"/>
    <x v="70"/>
    <x v="70"/>
    <s v="Dobbins Estates"/>
    <x v="14"/>
    <n v="401178"/>
    <n v="9570"/>
    <n v="72"/>
  </r>
  <r>
    <x v="0"/>
    <x v="5"/>
    <x v="6"/>
    <x v="70"/>
    <x v="70"/>
    <s v="Hill and Dale"/>
    <x v="14"/>
    <n v="401179"/>
    <n v="9570"/>
    <n v="65"/>
  </r>
  <r>
    <x v="0"/>
    <x v="5"/>
    <x v="6"/>
    <x v="70"/>
    <x v="70"/>
    <s v="Lakewood"/>
    <x v="14"/>
    <n v="401180"/>
    <n v="9570"/>
    <n v="71"/>
  </r>
  <r>
    <x v="0"/>
    <x v="5"/>
    <x v="6"/>
    <x v="70"/>
    <x v="70"/>
    <s v="Edgebrook"/>
    <x v="14"/>
    <n v="401181"/>
    <n v="9570"/>
    <n v="17"/>
  </r>
  <r>
    <x v="0"/>
    <x v="5"/>
    <x v="6"/>
    <x v="70"/>
    <x v="70"/>
    <s v="Oakwood Estates"/>
    <x v="14"/>
    <n v="401182"/>
    <n v="9570"/>
    <n v="52"/>
  </r>
  <r>
    <x v="0"/>
    <x v="5"/>
    <x v="6"/>
    <x v="70"/>
    <x v="70"/>
    <s v="Sherwood Forest"/>
    <x v="14"/>
    <n v="401183"/>
    <n v="9570"/>
    <n v="33"/>
  </r>
  <r>
    <x v="0"/>
    <x v="5"/>
    <x v="6"/>
    <x v="70"/>
    <x v="70"/>
    <s v="Towncreek Acres"/>
    <x v="14"/>
    <n v="401184"/>
    <n v="9570"/>
    <n v="107"/>
  </r>
  <r>
    <x v="0"/>
    <x v="5"/>
    <x v="6"/>
    <x v="70"/>
    <x v="70"/>
    <s v="Belle Mead Acres"/>
    <x v="14"/>
    <n v="401185"/>
    <n v="9570"/>
    <n v="69"/>
  </r>
  <r>
    <x v="0"/>
    <x v="5"/>
    <x v="6"/>
    <x v="70"/>
    <x v="70"/>
    <s v="Bridgewater"/>
    <x v="14"/>
    <n v="401186"/>
    <n v="9570"/>
    <n v="100"/>
  </r>
  <r>
    <x v="0"/>
    <x v="5"/>
    <x v="6"/>
    <x v="70"/>
    <x v="70"/>
    <s v="Clearview"/>
    <x v="14"/>
    <n v="401187"/>
    <n v="9570"/>
    <n v="61"/>
  </r>
  <r>
    <x v="0"/>
    <x v="5"/>
    <x v="6"/>
    <x v="70"/>
    <x v="70"/>
    <s v="Indian Cove"/>
    <x v="14"/>
    <n v="401123"/>
    <n v="9570"/>
    <n v="32"/>
  </r>
  <r>
    <x v="0"/>
    <x v="5"/>
    <x v="6"/>
    <x v="70"/>
    <x v="70"/>
    <s v="Milmont Shores"/>
    <x v="14"/>
    <n v="401124"/>
    <n v="9570"/>
    <n v="21"/>
  </r>
  <r>
    <x v="0"/>
    <x v="5"/>
    <x v="6"/>
    <x v="70"/>
    <x v="70"/>
    <s v="Hilton Place"/>
    <x v="14"/>
    <n v="401125"/>
    <n v="9570"/>
    <n v="34"/>
  </r>
  <r>
    <x v="0"/>
    <x v="5"/>
    <x v="6"/>
    <x v="70"/>
    <x v="70"/>
    <s v="Estates At Hilton"/>
    <x v="14"/>
    <n v="401126"/>
    <n v="9570"/>
    <n v="24"/>
  </r>
  <r>
    <x v="0"/>
    <x v="5"/>
    <x v="6"/>
    <x v="70"/>
    <x v="70"/>
    <s v="Oakland Plantation USSC"/>
    <x v="14"/>
    <n v="401127"/>
    <n v="9570"/>
    <n v="380"/>
  </r>
  <r>
    <x v="0"/>
    <x v="5"/>
    <x v="6"/>
    <x v="70"/>
    <x v="70"/>
    <s v="Springfield Acres"/>
    <x v="14"/>
    <n v="401128"/>
    <n v="9570"/>
    <n v="46"/>
  </r>
  <r>
    <x v="0"/>
    <x v="5"/>
    <x v="6"/>
    <x v="70"/>
    <x v="70"/>
    <s v="Farrowood Estates"/>
    <x v="14"/>
    <n v="401129"/>
    <n v="9570"/>
    <n v="142"/>
  </r>
  <r>
    <x v="0"/>
    <x v="5"/>
    <x v="6"/>
    <x v="70"/>
    <x v="70"/>
    <s v="Harmon Hill Estates"/>
    <x v="14"/>
    <n v="401130"/>
    <n v="9570"/>
    <n v="42"/>
  </r>
  <r>
    <x v="0"/>
    <x v="5"/>
    <x v="6"/>
    <x v="70"/>
    <x v="70"/>
    <s v="Washington Heights"/>
    <x v="14"/>
    <n v="401131"/>
    <n v="9570"/>
    <n v="75"/>
  </r>
  <r>
    <x v="0"/>
    <x v="5"/>
    <x v="6"/>
    <x v="70"/>
    <x v="70"/>
    <s v="Oakridge Hunt Club"/>
    <x v="14"/>
    <n v="401132"/>
    <n v="9570"/>
    <n v="77"/>
  </r>
  <r>
    <x v="0"/>
    <x v="5"/>
    <x v="6"/>
    <x v="70"/>
    <x v="70"/>
    <s v="Bellemede"/>
    <x v="14"/>
    <n v="401133"/>
    <n v="9570"/>
    <n v="155"/>
  </r>
  <r>
    <x v="0"/>
    <x v="5"/>
    <x v="6"/>
    <x v="70"/>
    <x v="70"/>
    <s v="Sangaree"/>
    <x v="14"/>
    <n v="401134"/>
    <n v="9570"/>
    <n v="59"/>
  </r>
  <r>
    <x v="0"/>
    <x v="5"/>
    <x v="6"/>
    <x v="70"/>
    <x v="70"/>
    <s v="Dutchman Acres"/>
    <x v="14"/>
    <n v="401135"/>
    <n v="9570"/>
    <n v="22"/>
  </r>
  <r>
    <x v="0"/>
    <x v="5"/>
    <x v="6"/>
    <x v="70"/>
    <x v="70"/>
    <s v="Lexington Farms"/>
    <x v="14"/>
    <n v="401136"/>
    <n v="9570"/>
    <n v="103.6"/>
  </r>
  <r>
    <x v="0"/>
    <x v="5"/>
    <x v="6"/>
    <x v="70"/>
    <x v="70"/>
    <s v="Charwood"/>
    <x v="14"/>
    <n v="401137"/>
    <n v="9570"/>
    <n v="267"/>
  </r>
  <r>
    <x v="0"/>
    <x v="5"/>
    <x v="6"/>
    <x v="70"/>
    <x v="70"/>
    <s v="Charleswood"/>
    <x v="14"/>
    <n v="401138"/>
    <n v="9570"/>
    <n v="182"/>
  </r>
  <r>
    <x v="0"/>
    <x v="5"/>
    <x v="6"/>
    <x v="70"/>
    <x v="70"/>
    <s v="Shandon W"/>
    <x v="14"/>
    <n v="401139"/>
    <n v="9570"/>
    <n v="70"/>
  </r>
  <r>
    <x v="0"/>
    <x v="5"/>
    <x v="6"/>
    <x v="70"/>
    <x v="70"/>
    <s v="Foxwood W"/>
    <x v="14"/>
    <n v="401142"/>
    <n v="9570"/>
    <n v="213"/>
  </r>
  <r>
    <x v="0"/>
    <x v="5"/>
    <x v="6"/>
    <x v="70"/>
    <x v="70"/>
    <s v="Leslie Woods"/>
    <x v="14"/>
    <n v="401145"/>
    <n v="9570"/>
    <n v="16"/>
  </r>
  <r>
    <x v="0"/>
    <x v="5"/>
    <x v="6"/>
    <x v="70"/>
    <x v="70"/>
    <s v="Leslie Dale"/>
    <x v="14"/>
    <n v="401146"/>
    <n v="9570"/>
    <n v="28"/>
  </r>
  <r>
    <x v="0"/>
    <x v="5"/>
    <x v="6"/>
    <x v="70"/>
    <x v="70"/>
    <s v="Middlestream"/>
    <x v="14"/>
    <n v="401147"/>
    <n v="9570"/>
    <n v="26.8"/>
  </r>
  <r>
    <x v="0"/>
    <x v="5"/>
    <x v="6"/>
    <x v="70"/>
    <x v="70"/>
    <s v="Riverbend USSC"/>
    <x v="14"/>
    <n v="401148"/>
    <n v="9570"/>
    <n v="30.2"/>
  </r>
  <r>
    <x v="0"/>
    <x v="5"/>
    <x v="6"/>
    <x v="70"/>
    <x v="70"/>
    <s v="Carrolton Place"/>
    <x v="14"/>
    <n v="401149"/>
    <n v="9570"/>
    <n v="41"/>
  </r>
  <r>
    <x v="0"/>
    <x v="5"/>
    <x v="6"/>
    <x v="70"/>
    <x v="70"/>
    <s v="Carowoods W"/>
    <x v="14"/>
    <n v="401150"/>
    <n v="9570"/>
    <n v="82"/>
  </r>
  <r>
    <x v="0"/>
    <x v="5"/>
    <x v="6"/>
    <x v="70"/>
    <x v="70"/>
    <s v="Country Oaks W"/>
    <x v="14"/>
    <n v="401153"/>
    <n v="9570"/>
    <n v="136"/>
  </r>
  <r>
    <x v="0"/>
    <x v="5"/>
    <x v="6"/>
    <x v="70"/>
    <x v="70"/>
    <s v="Barney Rhett"/>
    <x v="14"/>
    <n v="401156"/>
    <n v="9570"/>
    <n v="41"/>
  </r>
  <r>
    <x v="0"/>
    <x v="5"/>
    <x v="6"/>
    <x v="70"/>
    <x v="70"/>
    <s v="Wesleywoods"/>
    <x v="14"/>
    <n v="401157"/>
    <n v="9570"/>
    <n v="27.5"/>
  </r>
  <r>
    <x v="0"/>
    <x v="5"/>
    <x v="6"/>
    <x v="70"/>
    <x v="70"/>
    <s v="Valleymere"/>
    <x v="14"/>
    <n v="401158"/>
    <n v="9570"/>
    <n v="21"/>
  </r>
  <r>
    <x v="0"/>
    <x v="5"/>
    <x v="6"/>
    <x v="70"/>
    <x v="70"/>
    <s v="Hickory Hills"/>
    <x v="14"/>
    <n v="401159"/>
    <n v="9570"/>
    <n v="35"/>
  </r>
  <r>
    <x v="0"/>
    <x v="5"/>
    <x v="6"/>
    <x v="70"/>
    <x v="70"/>
    <s v="Ridgewood"/>
    <x v="14"/>
    <n v="401160"/>
    <n v="9570"/>
    <n v="62"/>
  </r>
  <r>
    <x v="0"/>
    <x v="5"/>
    <x v="6"/>
    <x v="70"/>
    <x v="70"/>
    <s v="Olympic Acres"/>
    <x v="14"/>
    <n v="401161"/>
    <n v="9570"/>
    <n v="70.599999999999994"/>
  </r>
  <r>
    <x v="0"/>
    <x v="5"/>
    <x v="6"/>
    <x v="70"/>
    <x v="70"/>
    <s v="Shiloh Quarters"/>
    <x v="14"/>
    <n v="401162"/>
    <n v="9570"/>
    <n v="54.6"/>
  </r>
  <r>
    <x v="0"/>
    <x v="5"/>
    <x v="6"/>
    <x v="70"/>
    <x v="70"/>
    <s v="Southbend"/>
    <x v="14"/>
    <n v="401163"/>
    <n v="9570"/>
    <n v="35.6"/>
  </r>
  <r>
    <x v="0"/>
    <x v="5"/>
    <x v="6"/>
    <x v="70"/>
    <x v="70"/>
    <s v="Windy Run"/>
    <x v="14"/>
    <n v="401164"/>
    <n v="9570"/>
    <n v="29.6"/>
  </r>
  <r>
    <x v="0"/>
    <x v="5"/>
    <x v="6"/>
    <x v="70"/>
    <x v="70"/>
    <s v="Brownsboro"/>
    <x v="14"/>
    <n v="401165"/>
    <n v="9570"/>
    <n v="65"/>
  </r>
  <r>
    <x v="0"/>
    <x v="5"/>
    <x v="6"/>
    <x v="70"/>
    <x v="70"/>
    <s v="Cameron Acres"/>
    <x v="14"/>
    <n v="401166"/>
    <n v="9570"/>
    <n v="28"/>
  </r>
  <r>
    <x v="0"/>
    <x v="5"/>
    <x v="6"/>
    <x v="70"/>
    <x v="70"/>
    <s v="Old Farms"/>
    <x v="14"/>
    <n v="401167"/>
    <n v="9570"/>
    <n v="20"/>
  </r>
  <r>
    <x v="0"/>
    <x v="5"/>
    <x v="6"/>
    <x v="70"/>
    <x v="70"/>
    <s v="Farm Pond"/>
    <x v="14"/>
    <n v="401168"/>
    <n v="9570"/>
    <n v="25"/>
  </r>
  <r>
    <x v="0"/>
    <x v="5"/>
    <x v="6"/>
    <x v="70"/>
    <x v="70"/>
    <s v="Kim Acres"/>
    <x v="14"/>
    <n v="401169"/>
    <n v="9570"/>
    <n v="49.2"/>
  </r>
  <r>
    <x v="0"/>
    <x v="5"/>
    <x v="6"/>
    <x v="70"/>
    <x v="70"/>
    <s v="Brown Neal"/>
    <x v="14"/>
    <n v="401170"/>
    <n v="9570"/>
    <n v="13.4"/>
  </r>
  <r>
    <x v="0"/>
    <x v="5"/>
    <x v="6"/>
    <x v="70"/>
    <x v="70"/>
    <s v="Pepperidge"/>
    <x v="14"/>
    <n v="401171"/>
    <n v="9570"/>
    <n v="40.200000000000003"/>
  </r>
  <r>
    <x v="0"/>
    <x v="5"/>
    <x v="6"/>
    <x v="70"/>
    <x v="70"/>
    <s v="Polly Circle"/>
    <x v="14"/>
    <n v="401172"/>
    <n v="9570"/>
    <n v="35.6"/>
  </r>
  <r>
    <x v="0"/>
    <x v="5"/>
    <x v="6"/>
    <x v="70"/>
    <x v="70"/>
    <s v="Fieldcrest"/>
    <x v="14"/>
    <n v="401188"/>
    <n v="9570"/>
    <n v="28"/>
  </r>
  <r>
    <x v="0"/>
    <x v="5"/>
    <x v="6"/>
    <x v="70"/>
    <x v="70"/>
    <s v="Greenforest"/>
    <x v="14"/>
    <n v="401189"/>
    <n v="9570"/>
    <n v="67"/>
  </r>
  <r>
    <x v="0"/>
    <x v="5"/>
    <x v="6"/>
    <x v="70"/>
    <x v="70"/>
    <s v="Hidden Lake"/>
    <x v="14"/>
    <n v="401190"/>
    <n v="9570"/>
    <n v="67"/>
  </r>
  <r>
    <x v="0"/>
    <x v="5"/>
    <x v="6"/>
    <x v="70"/>
    <x v="70"/>
    <s v="Surfside Heights"/>
    <x v="14"/>
    <n v="401191"/>
    <n v="9570"/>
    <n v="22"/>
  </r>
  <r>
    <x v="0"/>
    <x v="5"/>
    <x v="6"/>
    <x v="70"/>
    <x v="70"/>
    <s v="Purdy Shores"/>
    <x v="14"/>
    <n v="401192"/>
    <n v="9570"/>
    <n v="100"/>
  </r>
  <r>
    <x v="0"/>
    <x v="5"/>
    <x v="6"/>
    <x v="71"/>
    <x v="71"/>
    <s v="Creekwood"/>
    <x v="14"/>
    <n v="402100"/>
    <n v="9570"/>
    <n v="54"/>
  </r>
  <r>
    <x v="0"/>
    <x v="5"/>
    <x v="6"/>
    <x v="71"/>
    <x v="71"/>
    <s v="Cedarwood"/>
    <x v="14"/>
    <n v="402101"/>
    <n v="9570"/>
    <n v="117"/>
  </r>
  <r>
    <x v="0"/>
    <x v="5"/>
    <x v="6"/>
    <x v="72"/>
    <x v="72"/>
    <s v="Kingswood"/>
    <x v="14"/>
    <n v="403101"/>
    <n v="9570"/>
    <n v="28"/>
  </r>
  <r>
    <x v="0"/>
    <x v="5"/>
    <x v="6"/>
    <x v="72"/>
    <x v="72"/>
    <s v="Woodmont Estates"/>
    <x v="14"/>
    <n v="403102"/>
    <n v="9570"/>
    <n v="20"/>
  </r>
  <r>
    <x v="0"/>
    <x v="5"/>
    <x v="6"/>
    <x v="72"/>
    <x v="72"/>
    <s v="Trollingwood W"/>
    <x v="14"/>
    <n v="403103"/>
    <n v="9570"/>
    <n v="45"/>
  </r>
  <r>
    <x v="0"/>
    <x v="5"/>
    <x v="6"/>
    <x v="70"/>
    <x v="70"/>
    <s v="Shandon S"/>
    <x v="14"/>
    <n v="401140"/>
    <n v="9570"/>
    <n v="37"/>
  </r>
  <r>
    <x v="0"/>
    <x v="5"/>
    <x v="6"/>
    <x v="70"/>
    <x v="70"/>
    <s v="Foxwood S"/>
    <x v="14"/>
    <n v="401143"/>
    <n v="9570"/>
    <n v="215"/>
  </r>
  <r>
    <x v="0"/>
    <x v="5"/>
    <x v="6"/>
    <x v="70"/>
    <x v="70"/>
    <s v="Carowoods S"/>
    <x v="14"/>
    <n v="401151"/>
    <n v="9570"/>
    <n v="55"/>
  </r>
  <r>
    <x v="0"/>
    <x v="5"/>
    <x v="6"/>
    <x v="70"/>
    <x v="70"/>
    <s v="Country Oaks S"/>
    <x v="14"/>
    <n v="401154"/>
    <n v="9570"/>
    <n v="46"/>
  </r>
  <r>
    <x v="0"/>
    <x v="5"/>
    <x v="6"/>
    <x v="72"/>
    <x v="72"/>
    <s v="Trollingwood S"/>
    <x v="14"/>
    <n v="403104"/>
    <n v="9570"/>
    <n v="52"/>
  </r>
  <r>
    <x v="0"/>
    <x v="5"/>
    <x v="6"/>
    <x v="72"/>
    <x v="72"/>
    <s v="Canterbury"/>
    <x v="14"/>
    <n v="403107"/>
    <n v="9570"/>
    <n v="142.5"/>
  </r>
  <r>
    <x v="0"/>
    <x v="5"/>
    <x v="6"/>
    <x v="72"/>
    <x v="72"/>
    <s v="Chambert Forest"/>
    <x v="14"/>
    <n v="403108"/>
    <n v="9570"/>
    <n v="90.4"/>
  </r>
  <r>
    <x v="0"/>
    <x v="5"/>
    <x v="6"/>
    <x v="72"/>
    <x v="72"/>
    <s v="Fairwood"/>
    <x v="14"/>
    <n v="403109"/>
    <n v="9570"/>
    <n v="82"/>
  </r>
  <r>
    <x v="0"/>
    <x v="5"/>
    <x v="6"/>
    <x v="72"/>
    <x v="72"/>
    <s v="Valleybrook"/>
    <x v="14"/>
    <n v="403112"/>
    <n v="9570"/>
    <n v="187.6"/>
  </r>
  <r>
    <x v="0"/>
    <x v="5"/>
    <x v="6"/>
    <x v="72"/>
    <x v="72"/>
    <s v="The Villages"/>
    <x v="14"/>
    <n v="403113"/>
    <n v="9570"/>
    <n v="201.2"/>
  </r>
  <r>
    <x v="0"/>
    <x v="5"/>
    <x v="6"/>
    <x v="72"/>
    <x v="72"/>
    <s v="Highland Forest"/>
    <x v="14"/>
    <n v="403115"/>
    <n v="9570"/>
    <n v="84.6"/>
  </r>
  <r>
    <x v="0"/>
    <x v="5"/>
    <x v="6"/>
    <x v="69"/>
    <x v="69"/>
    <s v="Smallwood Estates S"/>
    <x v="14"/>
    <n v="400116"/>
    <n v="9570"/>
    <n v="116"/>
  </r>
  <r>
    <x v="0"/>
    <x v="5"/>
    <x v="6"/>
    <x v="69"/>
    <x v="69"/>
    <s v="Palmetto Apts"/>
    <x v="14"/>
    <n v="400118"/>
    <n v="9570"/>
    <n v="93.2"/>
  </r>
  <r>
    <x v="0"/>
    <x v="5"/>
    <x v="6"/>
    <x v="69"/>
    <x v="69"/>
    <s v="Roosevelt Gardens"/>
    <x v="14"/>
    <n v="400119"/>
    <n v="9570"/>
    <n v="164"/>
  </r>
  <r>
    <x v="0"/>
    <x v="5"/>
    <x v="6"/>
    <x v="69"/>
    <x v="69"/>
    <s v="Lincolnshire/Whites Creek"/>
    <x v="14"/>
    <n v="400123"/>
    <n v="9570"/>
    <n v="257"/>
  </r>
  <r>
    <x v="0"/>
    <x v="5"/>
    <x v="6"/>
    <x v="69"/>
    <x v="69"/>
    <s v="North Lakeshore Point"/>
    <x v="14"/>
    <n v="400125"/>
    <n v="9570"/>
    <n v="22"/>
  </r>
  <r>
    <x v="0"/>
    <x v="5"/>
    <x v="6"/>
    <x v="69"/>
    <x v="69"/>
    <s v="Shadowood Cove"/>
    <x v="14"/>
    <n v="400126"/>
    <n v="9570"/>
    <n v="115"/>
  </r>
  <r>
    <x v="0"/>
    <x v="5"/>
    <x v="6"/>
    <x v="69"/>
    <x v="69"/>
    <s v="River Hills S"/>
    <x v="14"/>
    <n v="400128"/>
    <n v="9570"/>
    <n v="3965.6"/>
  </r>
  <r>
    <x v="0"/>
    <x v="5"/>
    <x v="6"/>
    <x v="69"/>
    <x v="69"/>
    <s v="I-20 Sewer"/>
    <x v="14"/>
    <n v="400131"/>
    <n v="9570"/>
    <n v="2315.6999999999998"/>
  </r>
  <r>
    <x v="0"/>
    <x v="5"/>
    <x v="6"/>
    <x v="69"/>
    <x v="69"/>
    <s v="Stonegate S"/>
    <x v="14"/>
    <n v="400134"/>
    <n v="9570"/>
    <n v="134"/>
  </r>
  <r>
    <x v="0"/>
    <x v="5"/>
    <x v="6"/>
    <x v="69"/>
    <x v="69"/>
    <s v="Watergate Sewer"/>
    <x v="14"/>
    <n v="400141"/>
    <n v="9570"/>
    <n v="1116.8"/>
  </r>
  <r>
    <x v="0"/>
    <x v="5"/>
    <x v="6"/>
    <x v="69"/>
    <x v="69"/>
    <s v="Friarsgate/Ballentine Cove"/>
    <x v="14"/>
    <n v="400143"/>
    <n v="9570"/>
    <n v="3505.6"/>
  </r>
  <r>
    <x v="0"/>
    <x v="5"/>
    <x v="6"/>
    <x v="69"/>
    <x v="69"/>
    <s v="Glenn Village II/Stonebridge S"/>
    <x v="14"/>
    <n v="400145"/>
    <n v="9570"/>
    <n v="243"/>
  </r>
  <r>
    <x v="0"/>
    <x v="5"/>
    <x v="6"/>
    <x v="70"/>
    <x v="70"/>
    <s v="Nevitt Forest/Leon Bolt/Normdy"/>
    <x v="14"/>
    <n v="401108"/>
    <n v="9570"/>
    <n v="350"/>
  </r>
  <r>
    <x v="0"/>
    <x v="5"/>
    <x v="6"/>
    <x v="70"/>
    <x v="70"/>
    <s v="Plantation/Wintercrest/Olewood"/>
    <x v="14"/>
    <n v="401109"/>
    <n v="9570"/>
    <n v="194"/>
  </r>
  <r>
    <x v="0"/>
    <x v="5"/>
    <x v="6"/>
    <x v="69"/>
    <x v="69"/>
    <s v="Indian Pines"/>
    <x v="14"/>
    <n v="400114"/>
    <n v="9570"/>
    <n v="17"/>
  </r>
  <r>
    <x v="0"/>
    <x v="5"/>
    <x v="6"/>
    <x v="69"/>
    <x v="69"/>
    <s v="Smallwood Estates W"/>
    <x v="14"/>
    <n v="400115"/>
    <n v="9570"/>
    <n v="120"/>
  </r>
  <r>
    <x v="0"/>
    <x v="5"/>
    <x v="6"/>
    <x v="69"/>
    <x v="69"/>
    <s v="Pocalla S"/>
    <x v="14"/>
    <n v="400106"/>
    <n v="9570"/>
    <n v="153"/>
  </r>
  <r>
    <x v="0"/>
    <x v="5"/>
    <x v="6"/>
    <x v="69"/>
    <x v="69"/>
    <s v="Oakland Plantation CWS"/>
    <x v="14"/>
    <n v="400109"/>
    <n v="9570"/>
    <n v="297.60000000000002"/>
  </r>
  <r>
    <x v="0"/>
    <x v="5"/>
    <x v="6"/>
    <x v="69"/>
    <x v="69"/>
    <s v="Indian Fork/Forty Love S"/>
    <x v="14"/>
    <n v="400111"/>
    <n v="9570"/>
    <n v="91"/>
  </r>
  <r>
    <x v="0"/>
    <x v="5"/>
    <x v="6"/>
    <x v="69"/>
    <x v="69"/>
    <s v="Forty Love Point S"/>
    <x v="14"/>
    <n v="400113"/>
    <n v="9570"/>
    <n v="131"/>
  </r>
  <r>
    <x v="0"/>
    <x v="5"/>
    <x v="6"/>
    <x v="70"/>
    <x v="70"/>
    <s v="Woodbridge"/>
    <x v="14"/>
    <n v="401110"/>
    <n v="9570"/>
    <n v="66"/>
  </r>
  <r>
    <x v="0"/>
    <x v="5"/>
    <x v="6"/>
    <x v="70"/>
    <x v="70"/>
    <s v="Silver Lakes/Windwood"/>
    <x v="14"/>
    <n v="401111"/>
    <n v="9570"/>
    <n v="73"/>
  </r>
  <r>
    <x v="0"/>
    <x v="5"/>
    <x v="6"/>
    <x v="70"/>
    <x v="70"/>
    <s v="Parkwood"/>
    <x v="14"/>
    <n v="401112"/>
    <n v="9570"/>
    <n v="116.5"/>
  </r>
  <r>
    <x v="0"/>
    <x v="5"/>
    <x v="6"/>
    <x v="69"/>
    <x v="69"/>
    <s v="Hidden Valley Country Club"/>
    <x v="14"/>
    <n v="400120"/>
    <n v="9570"/>
    <n v="184.8"/>
  </r>
  <r>
    <x v="0"/>
    <x v="5"/>
    <x v="6"/>
    <x v="69"/>
    <x v="69"/>
    <s v="Peachtree Acres"/>
    <x v="14"/>
    <n v="400121"/>
    <n v="9570"/>
    <n v="48"/>
  </r>
  <r>
    <x v="0"/>
    <x v="5"/>
    <x v="6"/>
    <x v="69"/>
    <x v="69"/>
    <s v="Hunters Glen"/>
    <x v="14"/>
    <n v="400122"/>
    <n v="9570"/>
    <n v="94.5"/>
  </r>
  <r>
    <x v="0"/>
    <x v="5"/>
    <x v="6"/>
    <x v="70"/>
    <x v="70"/>
    <s v="Tanya Terrace"/>
    <x v="14"/>
    <n v="401113"/>
    <n v="9570"/>
    <n v="20"/>
  </r>
  <r>
    <x v="0"/>
    <x v="5"/>
    <x v="6"/>
    <x v="70"/>
    <x v="70"/>
    <s v="Emma Terrace"/>
    <x v="14"/>
    <n v="401114"/>
    <n v="9570"/>
    <n v="24"/>
  </r>
  <r>
    <x v="0"/>
    <x v="5"/>
    <x v="6"/>
    <x v="70"/>
    <x v="70"/>
    <s v="Windy Hill"/>
    <x v="14"/>
    <n v="401115"/>
    <n v="9570"/>
    <n v="132"/>
  </r>
  <r>
    <x v="0"/>
    <x v="5"/>
    <x v="6"/>
    <x v="70"/>
    <x v="70"/>
    <s v="Vanarsdale"/>
    <x v="14"/>
    <n v="401116"/>
    <n v="9570"/>
    <n v="194.6"/>
  </r>
  <r>
    <x v="0"/>
    <x v="5"/>
    <x v="6"/>
    <x v="70"/>
    <x v="70"/>
    <s v="Murray Park Estates"/>
    <x v="14"/>
    <n v="401117"/>
    <n v="9570"/>
    <n v="45"/>
  </r>
  <r>
    <x v="0"/>
    <x v="5"/>
    <x v="6"/>
    <x v="69"/>
    <x v="69"/>
    <s v="Idlewood CWS"/>
    <x v="14"/>
    <n v="400124"/>
    <n v="9570"/>
    <n v="64"/>
  </r>
  <r>
    <x v="0"/>
    <x v="5"/>
    <x v="6"/>
    <x v="69"/>
    <x v="69"/>
    <s v="River Hills W"/>
    <x v="14"/>
    <n v="400127"/>
    <n v="9570"/>
    <n v="4625.6000000000004"/>
  </r>
  <r>
    <x v="0"/>
    <x v="5"/>
    <x v="6"/>
    <x v="70"/>
    <x v="70"/>
    <s v="Lake Village USSC"/>
    <x v="14"/>
    <n v="401118"/>
    <n v="9570"/>
    <n v="86"/>
  </r>
  <r>
    <x v="0"/>
    <x v="5"/>
    <x v="6"/>
    <x v="70"/>
    <x v="70"/>
    <s v="Tanglewood"/>
    <x v="14"/>
    <n v="401119"/>
    <n v="9570"/>
    <n v="10"/>
  </r>
  <r>
    <x v="0"/>
    <x v="5"/>
    <x v="6"/>
    <x v="70"/>
    <x v="70"/>
    <s v="Foxtrail"/>
    <x v="14"/>
    <n v="401120"/>
    <n v="9570"/>
    <n v="38"/>
  </r>
  <r>
    <x v="0"/>
    <x v="5"/>
    <x v="6"/>
    <x v="70"/>
    <x v="70"/>
    <s v="Murray Lodge"/>
    <x v="14"/>
    <n v="401121"/>
    <n v="9570"/>
    <n v="55"/>
  </r>
  <r>
    <x v="0"/>
    <x v="5"/>
    <x v="6"/>
    <x v="70"/>
    <x v="70"/>
    <s v="Dutchman Shores"/>
    <x v="14"/>
    <n v="401122"/>
    <n v="9570"/>
    <n v="156"/>
  </r>
  <r>
    <x v="0"/>
    <x v="5"/>
    <x v="6"/>
    <x v="69"/>
    <x v="69"/>
    <s v="I-20 Water"/>
    <x v="14"/>
    <n v="400130"/>
    <n v="9570"/>
    <n v="2330.3000000000002"/>
  </r>
  <r>
    <x v="0"/>
    <x v="5"/>
    <x v="6"/>
    <x v="69"/>
    <x v="69"/>
    <s v="Stonegate W"/>
    <x v="14"/>
    <n v="400133"/>
    <n v="9570"/>
    <n v="132"/>
  </r>
  <r>
    <x v="0"/>
    <x v="5"/>
    <x v="6"/>
    <x v="69"/>
    <x v="69"/>
    <s v="Blue Ridge/Calvin Acres/Hwood"/>
    <x v="14"/>
    <n v="400136"/>
    <n v="9570"/>
    <n v="195"/>
  </r>
  <r>
    <x v="0"/>
    <x v="5"/>
    <x v="6"/>
    <x v="69"/>
    <x v="69"/>
    <s v="Rollingwood/Silvercreek"/>
    <x v="14"/>
    <n v="400137"/>
    <n v="9570"/>
    <n v="186"/>
  </r>
  <r>
    <x v="0"/>
    <x v="5"/>
    <x v="6"/>
    <x v="69"/>
    <x v="69"/>
    <s v="The Landings"/>
    <x v="14"/>
    <n v="400138"/>
    <n v="9570"/>
    <n v="166"/>
  </r>
  <r>
    <x v="0"/>
    <x v="5"/>
    <x v="6"/>
    <x v="69"/>
    <x v="69"/>
    <s v="Harborside/Windard Pt/Hrbr Plc"/>
    <x v="14"/>
    <n v="400139"/>
    <n v="9570"/>
    <n v="160.80000000000001"/>
  </r>
  <r>
    <x v="0"/>
    <x v="5"/>
    <x v="6"/>
    <x v="69"/>
    <x v="69"/>
    <s v="Watergate/Spence Point/Mallard"/>
    <x v="14"/>
    <n v="400140"/>
    <n v="9570"/>
    <n v="215.5"/>
  </r>
  <r>
    <x v="0"/>
    <x v="5"/>
    <x v="6"/>
    <x v="69"/>
    <x v="69"/>
    <s v="Seay Cove/Mallard Cove W"/>
    <x v="14"/>
    <n v="400142"/>
    <n v="9570"/>
    <n v="32"/>
  </r>
  <r>
    <x v="0"/>
    <x v="5"/>
    <x v="6"/>
    <x v="69"/>
    <x v="69"/>
    <s v="Glenn Village II/Stonebridge W"/>
    <x v="14"/>
    <n v="400144"/>
    <n v="9570"/>
    <n v="207"/>
  </r>
  <r>
    <x v="0"/>
    <x v="5"/>
    <x v="6"/>
    <x v="69"/>
    <x v="69"/>
    <s v="Falcon Ranches"/>
    <x v="14"/>
    <n v="400103"/>
    <n v="9570"/>
    <n v="100.8"/>
  </r>
  <r>
    <x v="0"/>
    <x v="5"/>
    <x v="6"/>
    <x v="69"/>
    <x v="69"/>
    <s v="Westside Terrace"/>
    <x v="14"/>
    <n v="400104"/>
    <n v="9570"/>
    <n v="64"/>
  </r>
  <r>
    <x v="0"/>
    <x v="5"/>
    <x v="6"/>
    <x v="69"/>
    <x v="69"/>
    <s v="Pocalla W"/>
    <x v="14"/>
    <n v="400105"/>
    <n v="9570"/>
    <n v="91"/>
  </r>
  <r>
    <x v="0"/>
    <x v="5"/>
    <x v="6"/>
    <x v="69"/>
    <x v="69"/>
    <s v="Rock Bluff"/>
    <x v="14"/>
    <n v="400108"/>
    <n v="9570"/>
    <n v="19"/>
  </r>
  <r>
    <x v="0"/>
    <x v="5"/>
    <x v="6"/>
    <x v="70"/>
    <x v="70"/>
    <s v="Lexing-Town Estates/Hermitage"/>
    <x v="14"/>
    <n v="401104"/>
    <n v="9570"/>
    <n v="197.5"/>
  </r>
  <r>
    <x v="0"/>
    <x v="5"/>
    <x v="6"/>
    <x v="70"/>
    <x v="70"/>
    <s v="Dutch Village/Raintree Acres"/>
    <x v="14"/>
    <n v="401105"/>
    <n v="9570"/>
    <n v="322"/>
  </r>
  <r>
    <x v="0"/>
    <x v="5"/>
    <x v="6"/>
    <x v="69"/>
    <x v="69"/>
    <s v="Indian Fork/Forty Love W"/>
    <x v="14"/>
    <n v="400110"/>
    <n v="9570"/>
    <n v="206"/>
  </r>
  <r>
    <x v="0"/>
    <x v="5"/>
    <x v="6"/>
    <x v="70"/>
    <x v="70"/>
    <s v="Glenn Village I USSC"/>
    <x v="14"/>
    <n v="401107"/>
    <n v="9570"/>
    <n v="228.8"/>
  </r>
  <r>
    <x v="0"/>
    <x v="5"/>
    <x v="6"/>
    <x v="72"/>
    <x v="72"/>
    <s v="Briarcreek"/>
    <x v="14"/>
    <n v="403116"/>
    <n v="9570"/>
    <n v="84.8"/>
  </r>
  <r>
    <x v="0"/>
    <x v="5"/>
    <x v="6"/>
    <x v="72"/>
    <x v="72"/>
    <s v="Woodmont High School"/>
    <x v="14"/>
    <n v="403118"/>
    <n v="9570"/>
    <n v="1"/>
  </r>
  <r>
    <x v="0"/>
    <x v="5"/>
    <x v="6"/>
    <x v="69"/>
    <x v="69"/>
    <s v="Kingston Harbour"/>
    <x v="14"/>
    <n v="400149"/>
    <n v="9570"/>
    <n v="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rowGrandTotals="0" itemPrintTitles="1" createdVersion="5" indent="0" compact="0" compactData="0" multipleFieldFilters="0">
  <location ref="A1:G103" firstHeaderRow="1" firstDataRow="1" firstDataCol="6"/>
  <pivotFields count="10">
    <pivotField axis="axisRow" compact="0" outline="0" showAll="0">
      <items count="2">
        <item x="0"/>
        <item t="default"/>
      </items>
    </pivotField>
    <pivotField axis="axisRow" compact="0" outline="0" showAll="0">
      <items count="7">
        <item x="0"/>
        <item x="2"/>
        <item x="1"/>
        <item x="3"/>
        <item x="4"/>
        <item x="5"/>
        <item t="default"/>
      </items>
    </pivotField>
    <pivotField axis="axisRow" compact="0" outline="0" showAll="0">
      <items count="8">
        <item x="0"/>
        <item x="1"/>
        <item x="2"/>
        <item x="4"/>
        <item x="5"/>
        <item x="6"/>
        <item x="3"/>
        <item t="default"/>
      </items>
    </pivotField>
    <pivotField axis="axisRow" compact="0" outline="0" showAll="0">
      <items count="74">
        <item x="22"/>
        <item x="23"/>
        <item x="26"/>
        <item x="27"/>
        <item x="28"/>
        <item x="29"/>
        <item x="24"/>
        <item x="25"/>
        <item x="18"/>
        <item x="19"/>
        <item x="20"/>
        <item x="21"/>
        <item x="34"/>
        <item x="35"/>
        <item x="36"/>
        <item x="37"/>
        <item x="38"/>
        <item x="39"/>
        <item x="30"/>
        <item x="31"/>
        <item x="32"/>
        <item x="33"/>
        <item x="40"/>
        <item x="41"/>
        <item x="42"/>
        <item x="43"/>
        <item x="44"/>
        <item x="61"/>
        <item x="60"/>
        <item x="55"/>
        <item x="57"/>
        <item x="58"/>
        <item x="59"/>
        <item x="56"/>
        <item x="62"/>
        <item x="63"/>
        <item x="4"/>
        <item x="6"/>
        <item x="9"/>
        <item x="7"/>
        <item x="10"/>
        <item x="3"/>
        <item x="1"/>
        <item x="0"/>
        <item x="12"/>
        <item x="8"/>
        <item x="11"/>
        <item x="5"/>
        <item x="2"/>
        <item x="47"/>
        <item x="48"/>
        <item x="46"/>
        <item x="49"/>
        <item x="52"/>
        <item x="50"/>
        <item x="51"/>
        <item x="53"/>
        <item x="54"/>
        <item x="45"/>
        <item x="15"/>
        <item x="16"/>
        <item x="17"/>
        <item x="13"/>
        <item x="14"/>
        <item x="69"/>
        <item x="70"/>
        <item x="71"/>
        <item x="72"/>
        <item x="64"/>
        <item x="67"/>
        <item x="65"/>
        <item x="68"/>
        <item x="66"/>
        <item t="default"/>
      </items>
    </pivotField>
    <pivotField axis="axisRow" compact="0" outline="0" showAll="0" defaultSubtotal="0">
      <items count="73">
        <item x="12"/>
        <item x="22"/>
        <item x="64"/>
        <item x="56"/>
        <item x="23"/>
        <item x="58"/>
        <item x="69"/>
        <item x="55"/>
        <item x="32"/>
        <item x="26"/>
        <item x="27"/>
        <item x="28"/>
        <item x="53"/>
        <item x="62"/>
        <item x="57"/>
        <item x="7"/>
        <item x="29"/>
        <item x="17"/>
        <item x="60"/>
        <item x="24"/>
        <item x="25"/>
        <item x="41"/>
        <item x="40"/>
        <item x="47"/>
        <item x="33"/>
        <item x="61"/>
        <item x="39"/>
        <item x="44"/>
        <item x="18"/>
        <item x="5"/>
        <item x="19"/>
        <item x="34"/>
        <item x="6"/>
        <item x="1"/>
        <item x="20"/>
        <item x="15"/>
        <item x="46"/>
        <item x="54"/>
        <item x="30"/>
        <item x="3"/>
        <item x="49"/>
        <item x="21"/>
        <item x="51"/>
        <item x="48"/>
        <item x="8"/>
        <item x="68"/>
        <item x="71"/>
        <item x="65"/>
        <item x="63"/>
        <item x="4"/>
        <item x="59"/>
        <item x="42"/>
        <item x="72"/>
        <item x="66"/>
        <item x="50"/>
        <item x="70"/>
        <item x="10"/>
        <item x="0"/>
        <item x="13"/>
        <item x="9"/>
        <item x="16"/>
        <item x="67"/>
        <item x="52"/>
        <item x="2"/>
        <item x="11"/>
        <item x="36"/>
        <item x="37"/>
        <item x="45"/>
        <item x="14"/>
        <item x="31"/>
        <item x="38"/>
        <item x="35"/>
        <item x="43"/>
      </items>
    </pivotField>
    <pivotField compact="0" outline="0" showAll="0"/>
    <pivotField axis="axisRow" compact="0" outline="0" showAll="0">
      <items count="16">
        <item x="12"/>
        <item x="0"/>
        <item x="1"/>
        <item x="3"/>
        <item x="4"/>
        <item x="5"/>
        <item x="2"/>
        <item x="6"/>
        <item x="10"/>
        <item x="7"/>
        <item x="13"/>
        <item x="8"/>
        <item x="14"/>
        <item x="11"/>
        <item x="9"/>
        <item t="default"/>
      </items>
    </pivotField>
    <pivotField compact="0" outline="0" showAll="0"/>
    <pivotField compact="0" outline="0" showAll="0"/>
    <pivotField dataField="1" compact="0" outline="0" showAll="0"/>
  </pivotFields>
  <rowFields count="6">
    <field x="0"/>
    <field x="1"/>
    <field x="2"/>
    <field x="6"/>
    <field x="4"/>
    <field x="3"/>
  </rowFields>
  <rowItems count="102">
    <i>
      <x/>
      <x/>
      <x/>
      <x v="1"/>
      <x/>
      <x v="44"/>
    </i>
    <i r="4">
      <x v="15"/>
      <x v="39"/>
    </i>
    <i r="4">
      <x v="29"/>
      <x v="47"/>
    </i>
    <i r="4">
      <x v="32"/>
      <x v="37"/>
    </i>
    <i r="4">
      <x v="33"/>
      <x v="42"/>
    </i>
    <i r="4">
      <x v="39"/>
      <x v="41"/>
    </i>
    <i r="4">
      <x v="44"/>
      <x v="45"/>
    </i>
    <i r="4">
      <x v="49"/>
      <x v="36"/>
    </i>
    <i r="4">
      <x v="56"/>
      <x v="40"/>
    </i>
    <i r="4">
      <x v="57"/>
      <x v="43"/>
    </i>
    <i r="4">
      <x v="59"/>
      <x v="38"/>
    </i>
    <i r="4">
      <x v="63"/>
      <x v="48"/>
    </i>
    <i r="4">
      <x v="64"/>
      <x v="46"/>
    </i>
    <i t="default" r="3">
      <x v="1"/>
    </i>
    <i t="default" r="2">
      <x/>
    </i>
    <i t="default" r="1">
      <x/>
    </i>
    <i r="1">
      <x v="1"/>
      <x v="2"/>
      <x v="3"/>
      <x v="1"/>
      <x/>
    </i>
    <i r="4">
      <x v="4"/>
      <x v="1"/>
    </i>
    <i r="4">
      <x v="8"/>
      <x v="20"/>
    </i>
    <i r="4">
      <x v="9"/>
      <x v="2"/>
    </i>
    <i r="4">
      <x v="10"/>
      <x v="3"/>
    </i>
    <i r="4">
      <x v="11"/>
      <x v="4"/>
    </i>
    <i r="4">
      <x v="16"/>
      <x v="5"/>
    </i>
    <i r="4">
      <x v="19"/>
      <x v="6"/>
    </i>
    <i r="4">
      <x v="20"/>
      <x v="7"/>
    </i>
    <i r="4">
      <x v="21"/>
      <x v="23"/>
    </i>
    <i r="4">
      <x v="22"/>
      <x v="22"/>
    </i>
    <i r="4">
      <x v="24"/>
      <x v="21"/>
    </i>
    <i r="4">
      <x v="26"/>
      <x v="17"/>
    </i>
    <i r="4">
      <x v="28"/>
      <x v="8"/>
    </i>
    <i r="4">
      <x v="30"/>
      <x v="9"/>
    </i>
    <i r="4">
      <x v="31"/>
      <x v="12"/>
    </i>
    <i r="4">
      <x v="34"/>
      <x v="10"/>
    </i>
    <i r="4">
      <x v="38"/>
      <x v="18"/>
    </i>
    <i r="4">
      <x v="41"/>
      <x v="11"/>
    </i>
    <i r="4">
      <x v="65"/>
      <x v="14"/>
    </i>
    <i r="4">
      <x v="66"/>
      <x v="15"/>
    </i>
    <i r="4">
      <x v="69"/>
      <x v="19"/>
    </i>
    <i r="4">
      <x v="70"/>
      <x v="16"/>
    </i>
    <i r="4">
      <x v="71"/>
      <x v="13"/>
    </i>
    <i t="default" r="3">
      <x v="3"/>
    </i>
    <i r="3">
      <x v="4"/>
      <x v="27"/>
      <x v="26"/>
    </i>
    <i r="4">
      <x v="51"/>
      <x v="24"/>
    </i>
    <i r="4">
      <x v="72"/>
      <x v="25"/>
    </i>
    <i t="default" r="3">
      <x v="4"/>
    </i>
    <i r="3">
      <x v="5"/>
      <x v="67"/>
      <x v="58"/>
    </i>
    <i t="default" r="3">
      <x v="5"/>
    </i>
    <i t="default" r="2">
      <x v="2"/>
    </i>
    <i r="2">
      <x v="6"/>
      <x v="7"/>
      <x v="23"/>
      <x v="49"/>
    </i>
    <i r="4">
      <x v="36"/>
      <x v="51"/>
    </i>
    <i r="4">
      <x v="43"/>
      <x v="50"/>
    </i>
    <i t="default" r="3">
      <x v="7"/>
    </i>
    <i r="3">
      <x v="9"/>
      <x v="40"/>
      <x v="52"/>
    </i>
    <i t="default" r="3">
      <x v="9"/>
    </i>
    <i r="3">
      <x v="11"/>
      <x v="42"/>
      <x v="55"/>
    </i>
    <i r="4">
      <x v="54"/>
      <x v="54"/>
    </i>
    <i r="4">
      <x v="62"/>
      <x v="53"/>
    </i>
    <i t="default" r="3">
      <x v="11"/>
    </i>
    <i r="3">
      <x v="14"/>
      <x v="12"/>
      <x v="56"/>
    </i>
    <i r="4">
      <x v="37"/>
      <x v="57"/>
    </i>
    <i t="default" r="3">
      <x v="14"/>
    </i>
    <i t="default" r="2">
      <x v="6"/>
    </i>
    <i t="default" r="1">
      <x v="1"/>
    </i>
    <i r="1">
      <x v="2"/>
      <x v="1"/>
      <x v="2"/>
      <x v="58"/>
      <x v="62"/>
    </i>
    <i r="4">
      <x v="68"/>
      <x v="63"/>
    </i>
    <i t="default" r="3">
      <x v="2"/>
    </i>
    <i r="3">
      <x v="6"/>
      <x v="17"/>
      <x v="61"/>
    </i>
    <i r="4">
      <x v="35"/>
      <x v="59"/>
    </i>
    <i r="4">
      <x v="60"/>
      <x v="60"/>
    </i>
    <i t="default" r="3">
      <x v="6"/>
    </i>
    <i t="default" r="2">
      <x v="1"/>
    </i>
    <i t="default" r="1">
      <x v="2"/>
    </i>
    <i r="1">
      <x v="3"/>
      <x v="3"/>
      <x v="8"/>
      <x v="3"/>
      <x v="33"/>
    </i>
    <i r="4">
      <x v="5"/>
      <x v="31"/>
    </i>
    <i r="4">
      <x v="7"/>
      <x v="29"/>
    </i>
    <i r="4">
      <x v="13"/>
      <x v="34"/>
    </i>
    <i r="4">
      <x v="14"/>
      <x v="30"/>
    </i>
    <i r="4">
      <x v="18"/>
      <x v="28"/>
    </i>
    <i r="4">
      <x v="25"/>
      <x v="27"/>
    </i>
    <i r="4">
      <x v="50"/>
      <x v="32"/>
    </i>
    <i t="default" r="3">
      <x v="8"/>
    </i>
    <i r="3">
      <x v="13"/>
      <x v="48"/>
      <x v="35"/>
    </i>
    <i t="default" r="3">
      <x v="13"/>
    </i>
    <i t="default" r="2">
      <x v="3"/>
    </i>
    <i t="default" r="1">
      <x v="3"/>
    </i>
    <i r="1">
      <x v="4"/>
      <x v="4"/>
      <x/>
      <x v="2"/>
      <x v="68"/>
    </i>
    <i t="default" r="3">
      <x/>
    </i>
    <i r="3">
      <x v="10"/>
      <x v="45"/>
      <x v="71"/>
    </i>
    <i r="4">
      <x v="47"/>
      <x v="70"/>
    </i>
    <i r="4">
      <x v="53"/>
      <x v="72"/>
    </i>
    <i r="4">
      <x v="61"/>
      <x v="69"/>
    </i>
    <i t="default" r="3">
      <x v="10"/>
    </i>
    <i t="default" r="2">
      <x v="4"/>
    </i>
    <i t="default" r="1">
      <x v="4"/>
    </i>
    <i r="1">
      <x v="5"/>
      <x v="5"/>
      <x v="12"/>
      <x v="6"/>
      <x v="64"/>
    </i>
    <i r="4">
      <x v="46"/>
      <x v="66"/>
    </i>
    <i r="4">
      <x v="52"/>
      <x v="67"/>
    </i>
    <i r="4">
      <x v="55"/>
      <x v="65"/>
    </i>
    <i t="default" r="3">
      <x v="12"/>
    </i>
    <i t="default" r="2">
      <x v="5"/>
    </i>
    <i t="default" r="1">
      <x v="5"/>
    </i>
    <i t="default">
      <x/>
    </i>
  </rowItems>
  <colItems count="1">
    <i/>
  </colItems>
  <dataFields count="1">
    <dataField name="Sum of Net Posting 06" fld="9" baseField="3" baseItem="44" numFmtId="169"/>
  </dataFields>
  <formats count="240">
    <format dxfId="239">
      <pivotArea type="all" dataOnly="0" outline="0" fieldPosition="0"/>
    </format>
    <format dxfId="238">
      <pivotArea outline="0" collapsedLevelsAreSubtotals="1" fieldPosition="0"/>
    </format>
    <format dxfId="237">
      <pivotArea dataOnly="0" labelOnly="1" outline="0" axis="axisValues" fieldPosition="0"/>
    </format>
    <format dxfId="236">
      <pivotArea dataOnly="0" labelOnly="1" outline="0" fieldPosition="0">
        <references count="1">
          <reference field="0" count="0"/>
        </references>
      </pivotArea>
    </format>
    <format dxfId="235">
      <pivotArea dataOnly="0" labelOnly="1" outline="0" fieldPosition="0">
        <references count="1">
          <reference field="0" count="0" defaultSubtotal="1"/>
        </references>
      </pivotArea>
    </format>
    <format dxfId="234">
      <pivotArea dataOnly="0" labelOnly="1" grandRow="1" outline="0" fieldPosition="0"/>
    </format>
    <format dxfId="233">
      <pivotArea dataOnly="0" labelOnly="1" outline="0" fieldPosition="0">
        <references count="2">
          <reference field="0" count="0" selected="0"/>
          <reference field="1" count="0"/>
        </references>
      </pivotArea>
    </format>
    <format dxfId="232">
      <pivotArea dataOnly="0" labelOnly="1" outline="0" fieldPosition="0">
        <references count="2">
          <reference field="0" count="0" selected="0"/>
          <reference field="1" count="0" defaultSubtotal="1"/>
        </references>
      </pivotArea>
    </format>
    <format dxfId="231">
      <pivotArea dataOnly="0" labelOnly="1" outline="0" fieldPosition="0">
        <references count="3">
          <reference field="0" count="0" selected="0"/>
          <reference field="1" count="1" selected="0">
            <x v="0"/>
          </reference>
          <reference field="2" count="1">
            <x v="0"/>
          </reference>
        </references>
      </pivotArea>
    </format>
    <format dxfId="230">
      <pivotArea dataOnly="0" labelOnly="1" outline="0" fieldPosition="0">
        <references count="3">
          <reference field="0" count="0" selected="0"/>
          <reference field="1" count="1" selected="0">
            <x v="0"/>
          </reference>
          <reference field="2" count="1" defaultSubtotal="1">
            <x v="0"/>
          </reference>
        </references>
      </pivotArea>
    </format>
    <format dxfId="229">
      <pivotArea dataOnly="0" labelOnly="1" outline="0" fieldPosition="0">
        <references count="3">
          <reference field="0" count="0" selected="0"/>
          <reference field="1" count="1" selected="0">
            <x v="1"/>
          </reference>
          <reference field="2" count="1">
            <x v="2"/>
          </reference>
        </references>
      </pivotArea>
    </format>
    <format dxfId="228">
      <pivotArea dataOnly="0" labelOnly="1" outline="0" fieldPosition="0">
        <references count="3">
          <reference field="0" count="0" selected="0"/>
          <reference field="1" count="1" selected="0">
            <x v="1"/>
          </reference>
          <reference field="2" count="1" defaultSubtotal="1">
            <x v="2"/>
          </reference>
        </references>
      </pivotArea>
    </format>
    <format dxfId="227">
      <pivotArea dataOnly="0" labelOnly="1" outline="0" fieldPosition="0">
        <references count="3">
          <reference field="0" count="0" selected="0"/>
          <reference field="1" count="1" selected="0">
            <x v="2"/>
          </reference>
          <reference field="2" count="1">
            <x v="1"/>
          </reference>
        </references>
      </pivotArea>
    </format>
    <format dxfId="226">
      <pivotArea dataOnly="0" labelOnly="1" outline="0" fieldPosition="0">
        <references count="3">
          <reference field="0" count="0" selected="0"/>
          <reference field="1" count="1" selected="0">
            <x v="2"/>
          </reference>
          <reference field="2" count="1" defaultSubtotal="1">
            <x v="1"/>
          </reference>
        </references>
      </pivotArea>
    </format>
    <format dxfId="225">
      <pivotArea dataOnly="0" labelOnly="1" outline="0" fieldPosition="0">
        <references count="3">
          <reference field="0" count="0" selected="0"/>
          <reference field="1" count="1" selected="0">
            <x v="3"/>
          </reference>
          <reference field="2" count="1">
            <x v="3"/>
          </reference>
        </references>
      </pivotArea>
    </format>
    <format dxfId="224">
      <pivotArea dataOnly="0" labelOnly="1" outline="0" fieldPosition="0">
        <references count="3">
          <reference field="0" count="0" selected="0"/>
          <reference field="1" count="1" selected="0">
            <x v="3"/>
          </reference>
          <reference field="2" count="1" defaultSubtotal="1">
            <x v="3"/>
          </reference>
        </references>
      </pivotArea>
    </format>
    <format dxfId="223">
      <pivotArea dataOnly="0" labelOnly="1" outline="0" fieldPosition="0">
        <references count="3">
          <reference field="0" count="0" selected="0"/>
          <reference field="1" count="1" selected="0">
            <x v="4"/>
          </reference>
          <reference field="2" count="1">
            <x v="4"/>
          </reference>
        </references>
      </pivotArea>
    </format>
    <format dxfId="222">
      <pivotArea dataOnly="0" labelOnly="1" outline="0" fieldPosition="0">
        <references count="3">
          <reference field="0" count="0" selected="0"/>
          <reference field="1" count="1" selected="0">
            <x v="4"/>
          </reference>
          <reference field="2" count="1" defaultSubtotal="1">
            <x v="4"/>
          </reference>
        </references>
      </pivotArea>
    </format>
    <format dxfId="221">
      <pivotArea dataOnly="0" labelOnly="1" outline="0" fieldPosition="0">
        <references count="3">
          <reference field="0" count="0" selected="0"/>
          <reference field="1" count="1" selected="0">
            <x v="5"/>
          </reference>
          <reference field="2" count="1">
            <x v="5"/>
          </reference>
        </references>
      </pivotArea>
    </format>
    <format dxfId="220">
      <pivotArea dataOnly="0" labelOnly="1" outline="0" fieldPosition="0">
        <references count="3">
          <reference field="0" count="0" selected="0"/>
          <reference field="1" count="1" selected="0">
            <x v="5"/>
          </reference>
          <reference field="2" count="1" defaultSubtotal="1">
            <x v="5"/>
          </reference>
        </references>
      </pivotArea>
    </format>
    <format dxfId="219">
      <pivotArea dataOnly="0" labelOnly="1" outline="0" fieldPosition="0">
        <references count="4">
          <reference field="0" count="0" selected="0"/>
          <reference field="1" count="1" selected="0">
            <x v="0"/>
          </reference>
          <reference field="2" count="1" selected="0">
            <x v="0"/>
          </reference>
          <reference field="6" count="1">
            <x v="1"/>
          </reference>
        </references>
      </pivotArea>
    </format>
    <format dxfId="218">
      <pivotArea dataOnly="0" labelOnly="1" outline="0" fieldPosition="0">
        <references count="4">
          <reference field="0" count="0" selected="0"/>
          <reference field="1" count="1" selected="0">
            <x v="0"/>
          </reference>
          <reference field="2" count="1" selected="0">
            <x v="0"/>
          </reference>
          <reference field="6" count="1" defaultSubtotal="1">
            <x v="1"/>
          </reference>
        </references>
      </pivotArea>
    </format>
    <format dxfId="217">
      <pivotArea dataOnly="0" labelOnly="1" outline="0" fieldPosition="0">
        <references count="4">
          <reference field="0" count="0" selected="0"/>
          <reference field="1" count="1" selected="0">
            <x v="1"/>
          </reference>
          <reference field="2" count="1" selected="0">
            <x v="2"/>
          </reference>
          <reference field="6" count="7">
            <x v="3"/>
            <x v="4"/>
            <x v="5"/>
            <x v="7"/>
            <x v="9"/>
            <x v="11"/>
            <x v="14"/>
          </reference>
        </references>
      </pivotArea>
    </format>
    <format dxfId="216">
      <pivotArea dataOnly="0" labelOnly="1" outline="0" fieldPosition="0">
        <references count="4">
          <reference field="0" count="0" selected="0"/>
          <reference field="1" count="1" selected="0">
            <x v="1"/>
          </reference>
          <reference field="2" count="1" selected="0">
            <x v="2"/>
          </reference>
          <reference field="6" count="7" defaultSubtotal="1">
            <x v="3"/>
            <x v="4"/>
            <x v="5"/>
            <x v="7"/>
            <x v="9"/>
            <x v="11"/>
            <x v="14"/>
          </reference>
        </references>
      </pivotArea>
    </format>
    <format dxfId="215">
      <pivotArea dataOnly="0" labelOnly="1" outline="0" fieldPosition="0">
        <references count="4">
          <reference field="0" count="0" selected="0"/>
          <reference field="1" count="1" selected="0">
            <x v="2"/>
          </reference>
          <reference field="2" count="1" selected="0">
            <x v="1"/>
          </reference>
          <reference field="6" count="2">
            <x v="2"/>
            <x v="6"/>
          </reference>
        </references>
      </pivotArea>
    </format>
    <format dxfId="214">
      <pivotArea dataOnly="0" labelOnly="1" outline="0" fieldPosition="0">
        <references count="4">
          <reference field="0" count="0" selected="0"/>
          <reference field="1" count="1" selected="0">
            <x v="2"/>
          </reference>
          <reference field="2" count="1" selected="0">
            <x v="1"/>
          </reference>
          <reference field="6" count="2" defaultSubtotal="1">
            <x v="2"/>
            <x v="6"/>
          </reference>
        </references>
      </pivotArea>
    </format>
    <format dxfId="213">
      <pivotArea dataOnly="0" labelOnly="1" outline="0" fieldPosition="0">
        <references count="4">
          <reference field="0" count="0" selected="0"/>
          <reference field="1" count="1" selected="0">
            <x v="3"/>
          </reference>
          <reference field="2" count="1" selected="0">
            <x v="3"/>
          </reference>
          <reference field="6" count="2">
            <x v="8"/>
            <x v="13"/>
          </reference>
        </references>
      </pivotArea>
    </format>
    <format dxfId="212">
      <pivotArea dataOnly="0" labelOnly="1" outline="0" fieldPosition="0">
        <references count="4">
          <reference field="0" count="0" selected="0"/>
          <reference field="1" count="1" selected="0">
            <x v="3"/>
          </reference>
          <reference field="2" count="1" selected="0">
            <x v="3"/>
          </reference>
          <reference field="6" count="2" defaultSubtotal="1">
            <x v="8"/>
            <x v="13"/>
          </reference>
        </references>
      </pivotArea>
    </format>
    <format dxfId="211">
      <pivotArea dataOnly="0" labelOnly="1" outline="0" fieldPosition="0">
        <references count="4">
          <reference field="0" count="0" selected="0"/>
          <reference field="1" count="1" selected="0">
            <x v="4"/>
          </reference>
          <reference field="2" count="1" selected="0">
            <x v="4"/>
          </reference>
          <reference field="6" count="2">
            <x v="0"/>
            <x v="10"/>
          </reference>
        </references>
      </pivotArea>
    </format>
    <format dxfId="210">
      <pivotArea dataOnly="0" labelOnly="1" outline="0" fieldPosition="0">
        <references count="4">
          <reference field="0" count="0" selected="0"/>
          <reference field="1" count="1" selected="0">
            <x v="4"/>
          </reference>
          <reference field="2" count="1" selected="0">
            <x v="4"/>
          </reference>
          <reference field="6" count="2" defaultSubtotal="1">
            <x v="0"/>
            <x v="10"/>
          </reference>
        </references>
      </pivotArea>
    </format>
    <format dxfId="209">
      <pivotArea dataOnly="0" labelOnly="1" outline="0" fieldPosition="0">
        <references count="4">
          <reference field="0" count="0" selected="0"/>
          <reference field="1" count="1" selected="0">
            <x v="5"/>
          </reference>
          <reference field="2" count="1" selected="0">
            <x v="5"/>
          </reference>
          <reference field="6" count="1">
            <x v="12"/>
          </reference>
        </references>
      </pivotArea>
    </format>
    <format dxfId="208">
      <pivotArea dataOnly="0" labelOnly="1" outline="0" fieldPosition="0">
        <references count="4">
          <reference field="0" count="0" selected="0"/>
          <reference field="1" count="1" selected="0">
            <x v="5"/>
          </reference>
          <reference field="2" count="1" selected="0">
            <x v="5"/>
          </reference>
          <reference field="6" count="1" defaultSubtotal="1">
            <x v="12"/>
          </reference>
        </references>
      </pivotArea>
    </format>
    <format dxfId="207">
      <pivotArea dataOnly="0" labelOnly="1" outline="0" fieldPosition="0">
        <references count="5">
          <reference field="0" count="0" selected="0"/>
          <reference field="1" count="1" selected="0">
            <x v="0"/>
          </reference>
          <reference field="2" count="1" selected="0">
            <x v="0"/>
          </reference>
          <reference field="4" count="13">
            <x v="0"/>
            <x v="15"/>
            <x v="29"/>
            <x v="32"/>
            <x v="33"/>
            <x v="39"/>
            <x v="44"/>
            <x v="49"/>
            <x v="56"/>
            <x v="57"/>
            <x v="59"/>
            <x v="63"/>
            <x v="64"/>
          </reference>
          <reference field="6" count="1" selected="0">
            <x v="1"/>
          </reference>
        </references>
      </pivotArea>
    </format>
    <format dxfId="206">
      <pivotArea dataOnly="0" labelOnly="1" outline="0" fieldPosition="0">
        <references count="5">
          <reference field="0" count="0" selected="0"/>
          <reference field="1" count="1" selected="0">
            <x v="0"/>
          </reference>
          <reference field="2" count="1" selected="0">
            <x v="0"/>
          </reference>
          <reference field="4" count="13" defaultSubtotal="1">
            <x v="0"/>
            <x v="15"/>
            <x v="29"/>
            <x v="32"/>
            <x v="33"/>
            <x v="39"/>
            <x v="44"/>
            <x v="49"/>
            <x v="56"/>
            <x v="57"/>
            <x v="59"/>
            <x v="63"/>
            <x v="64"/>
          </reference>
          <reference field="6" count="1" selected="0">
            <x v="1"/>
          </reference>
        </references>
      </pivotArea>
    </format>
    <format dxfId="205">
      <pivotArea dataOnly="0" labelOnly="1" outline="0" fieldPosition="0">
        <references count="5">
          <reference field="0" count="0" selected="0"/>
          <reference field="1" count="1" selected="0">
            <x v="1"/>
          </reference>
          <reference field="2" count="1" selected="0">
            <x v="2"/>
          </reference>
          <reference field="4" count="24">
            <x v="1"/>
            <x v="4"/>
            <x v="8"/>
            <x v="9"/>
            <x v="10"/>
            <x v="11"/>
            <x v="16"/>
            <x v="19"/>
            <x v="20"/>
            <x v="21"/>
            <x v="22"/>
            <x v="24"/>
            <x v="26"/>
            <x v="28"/>
            <x v="30"/>
            <x v="31"/>
            <x v="34"/>
            <x v="38"/>
            <x v="41"/>
            <x v="65"/>
            <x v="66"/>
            <x v="69"/>
            <x v="70"/>
            <x v="71"/>
          </reference>
          <reference field="6" count="1" selected="0">
            <x v="3"/>
          </reference>
        </references>
      </pivotArea>
    </format>
    <format dxfId="204">
      <pivotArea dataOnly="0" labelOnly="1" outline="0" fieldPosition="0">
        <references count="5">
          <reference field="0" count="0" selected="0"/>
          <reference field="1" count="1" selected="0">
            <x v="1"/>
          </reference>
          <reference field="2" count="1" selected="0">
            <x v="2"/>
          </reference>
          <reference field="4" count="24" defaultSubtotal="1">
            <x v="1"/>
            <x v="4"/>
            <x v="8"/>
            <x v="9"/>
            <x v="10"/>
            <x v="11"/>
            <x v="16"/>
            <x v="19"/>
            <x v="20"/>
            <x v="21"/>
            <x v="22"/>
            <x v="24"/>
            <x v="26"/>
            <x v="28"/>
            <x v="30"/>
            <x v="31"/>
            <x v="34"/>
            <x v="38"/>
            <x v="41"/>
            <x v="65"/>
            <x v="66"/>
            <x v="69"/>
            <x v="70"/>
            <x v="71"/>
          </reference>
          <reference field="6" count="1" selected="0">
            <x v="3"/>
          </reference>
        </references>
      </pivotArea>
    </format>
    <format dxfId="203">
      <pivotArea dataOnly="0" labelOnly="1" outline="0" fieldPosition="0">
        <references count="5">
          <reference field="0" count="0" selected="0"/>
          <reference field="1" count="1" selected="0">
            <x v="1"/>
          </reference>
          <reference field="2" count="1" selected="0">
            <x v="2"/>
          </reference>
          <reference field="4" count="3">
            <x v="27"/>
            <x v="51"/>
            <x v="72"/>
          </reference>
          <reference field="6" count="1" selected="0">
            <x v="4"/>
          </reference>
        </references>
      </pivotArea>
    </format>
    <format dxfId="202">
      <pivotArea dataOnly="0" labelOnly="1" outline="0" fieldPosition="0">
        <references count="5">
          <reference field="0" count="0" selected="0"/>
          <reference field="1" count="1" selected="0">
            <x v="1"/>
          </reference>
          <reference field="2" count="1" selected="0">
            <x v="2"/>
          </reference>
          <reference field="4" count="3" defaultSubtotal="1">
            <x v="27"/>
            <x v="51"/>
            <x v="72"/>
          </reference>
          <reference field="6" count="1" selected="0">
            <x v="4"/>
          </reference>
        </references>
      </pivotArea>
    </format>
    <format dxfId="201">
      <pivotArea dataOnly="0" labelOnly="1" outline="0" fieldPosition="0">
        <references count="5">
          <reference field="0" count="0" selected="0"/>
          <reference field="1" count="1" selected="0">
            <x v="1"/>
          </reference>
          <reference field="2" count="1" selected="0">
            <x v="2"/>
          </reference>
          <reference field="4" count="1">
            <x v="67"/>
          </reference>
          <reference field="6" count="1" selected="0">
            <x v="5"/>
          </reference>
        </references>
      </pivotArea>
    </format>
    <format dxfId="200">
      <pivotArea dataOnly="0" labelOnly="1" outline="0" fieldPosition="0">
        <references count="5">
          <reference field="0" count="0" selected="0"/>
          <reference field="1" count="1" selected="0">
            <x v="1"/>
          </reference>
          <reference field="2" count="1" selected="0">
            <x v="2"/>
          </reference>
          <reference field="4" count="1" defaultSubtotal="1">
            <x v="67"/>
          </reference>
          <reference field="6" count="1" selected="0">
            <x v="5"/>
          </reference>
        </references>
      </pivotArea>
    </format>
    <format dxfId="199">
      <pivotArea dataOnly="0" labelOnly="1" outline="0" fieldPosition="0">
        <references count="5">
          <reference field="0" count="0" selected="0"/>
          <reference field="1" count="1" selected="0">
            <x v="1"/>
          </reference>
          <reference field="2" count="1" selected="0">
            <x v="2"/>
          </reference>
          <reference field="4" count="3">
            <x v="23"/>
            <x v="36"/>
            <x v="43"/>
          </reference>
          <reference field="6" count="1" selected="0">
            <x v="7"/>
          </reference>
        </references>
      </pivotArea>
    </format>
    <format dxfId="198">
      <pivotArea dataOnly="0" labelOnly="1" outline="0" fieldPosition="0">
        <references count="5">
          <reference field="0" count="0" selected="0"/>
          <reference field="1" count="1" selected="0">
            <x v="1"/>
          </reference>
          <reference field="2" count="1" selected="0">
            <x v="2"/>
          </reference>
          <reference field="4" count="3" defaultSubtotal="1">
            <x v="23"/>
            <x v="36"/>
            <x v="43"/>
          </reference>
          <reference field="6" count="1" selected="0">
            <x v="7"/>
          </reference>
        </references>
      </pivotArea>
    </format>
    <format dxfId="197">
      <pivotArea dataOnly="0" labelOnly="1" outline="0" fieldPosition="0">
        <references count="5">
          <reference field="0" count="0" selected="0"/>
          <reference field="1" count="1" selected="0">
            <x v="1"/>
          </reference>
          <reference field="2" count="1" selected="0">
            <x v="2"/>
          </reference>
          <reference field="4" count="1">
            <x v="40"/>
          </reference>
          <reference field="6" count="1" selected="0">
            <x v="9"/>
          </reference>
        </references>
      </pivotArea>
    </format>
    <format dxfId="196">
      <pivotArea dataOnly="0" labelOnly="1" outline="0" fieldPosition="0">
        <references count="5">
          <reference field="0" count="0" selected="0"/>
          <reference field="1" count="1" selected="0">
            <x v="1"/>
          </reference>
          <reference field="2" count="1" selected="0">
            <x v="2"/>
          </reference>
          <reference field="4" count="1" defaultSubtotal="1">
            <x v="40"/>
          </reference>
          <reference field="6" count="1" selected="0">
            <x v="9"/>
          </reference>
        </references>
      </pivotArea>
    </format>
    <format dxfId="195">
      <pivotArea dataOnly="0" labelOnly="1" outline="0" fieldPosition="0">
        <references count="5">
          <reference field="0" count="0" selected="0"/>
          <reference field="1" count="1" selected="0">
            <x v="1"/>
          </reference>
          <reference field="2" count="1" selected="0">
            <x v="2"/>
          </reference>
          <reference field="4" count="3">
            <x v="42"/>
            <x v="54"/>
            <x v="62"/>
          </reference>
          <reference field="6" count="1" selected="0">
            <x v="11"/>
          </reference>
        </references>
      </pivotArea>
    </format>
    <format dxfId="194">
      <pivotArea dataOnly="0" labelOnly="1" outline="0" fieldPosition="0">
        <references count="5">
          <reference field="0" count="0" selected="0"/>
          <reference field="1" count="1" selected="0">
            <x v="1"/>
          </reference>
          <reference field="2" count="1" selected="0">
            <x v="2"/>
          </reference>
          <reference field="4" count="3" defaultSubtotal="1">
            <x v="42"/>
            <x v="54"/>
            <x v="62"/>
          </reference>
          <reference field="6" count="1" selected="0">
            <x v="11"/>
          </reference>
        </references>
      </pivotArea>
    </format>
    <format dxfId="193">
      <pivotArea dataOnly="0" labelOnly="1" outline="0" fieldPosition="0">
        <references count="5">
          <reference field="0" count="0" selected="0"/>
          <reference field="1" count="1" selected="0">
            <x v="1"/>
          </reference>
          <reference field="2" count="1" selected="0">
            <x v="2"/>
          </reference>
          <reference field="4" count="2">
            <x v="12"/>
            <x v="37"/>
          </reference>
          <reference field="6" count="1" selected="0">
            <x v="14"/>
          </reference>
        </references>
      </pivotArea>
    </format>
    <format dxfId="192">
      <pivotArea dataOnly="0" labelOnly="1" outline="0" fieldPosition="0">
        <references count="5">
          <reference field="0" count="0" selected="0"/>
          <reference field="1" count="1" selected="0">
            <x v="1"/>
          </reference>
          <reference field="2" count="1" selected="0">
            <x v="2"/>
          </reference>
          <reference field="4" count="2" defaultSubtotal="1">
            <x v="12"/>
            <x v="37"/>
          </reference>
          <reference field="6" count="1" selected="0">
            <x v="14"/>
          </reference>
        </references>
      </pivotArea>
    </format>
    <format dxfId="191">
      <pivotArea dataOnly="0" labelOnly="1" outline="0" fieldPosition="0">
        <references count="5">
          <reference field="0" count="0" selected="0"/>
          <reference field="1" count="1" selected="0">
            <x v="2"/>
          </reference>
          <reference field="2" count="1" selected="0">
            <x v="1"/>
          </reference>
          <reference field="4" count="2">
            <x v="58"/>
            <x v="68"/>
          </reference>
          <reference field="6" count="1" selected="0">
            <x v="2"/>
          </reference>
        </references>
      </pivotArea>
    </format>
    <format dxfId="190">
      <pivotArea dataOnly="0" labelOnly="1" outline="0" fieldPosition="0">
        <references count="5">
          <reference field="0" count="0" selected="0"/>
          <reference field="1" count="1" selected="0">
            <x v="2"/>
          </reference>
          <reference field="2" count="1" selected="0">
            <x v="1"/>
          </reference>
          <reference field="4" count="2" defaultSubtotal="1">
            <x v="58"/>
            <x v="68"/>
          </reference>
          <reference field="6" count="1" selected="0">
            <x v="2"/>
          </reference>
        </references>
      </pivotArea>
    </format>
    <format dxfId="189">
      <pivotArea dataOnly="0" labelOnly="1" outline="0" fieldPosition="0">
        <references count="5">
          <reference field="0" count="0" selected="0"/>
          <reference field="1" count="1" selected="0">
            <x v="2"/>
          </reference>
          <reference field="2" count="1" selected="0">
            <x v="1"/>
          </reference>
          <reference field="4" count="3">
            <x v="17"/>
            <x v="35"/>
            <x v="60"/>
          </reference>
          <reference field="6" count="1" selected="0">
            <x v="6"/>
          </reference>
        </references>
      </pivotArea>
    </format>
    <format dxfId="188">
      <pivotArea dataOnly="0" labelOnly="1" outline="0" fieldPosition="0">
        <references count="5">
          <reference field="0" count="0" selected="0"/>
          <reference field="1" count="1" selected="0">
            <x v="2"/>
          </reference>
          <reference field="2" count="1" selected="0">
            <x v="1"/>
          </reference>
          <reference field="4" count="3" defaultSubtotal="1">
            <x v="17"/>
            <x v="35"/>
            <x v="60"/>
          </reference>
          <reference field="6" count="1" selected="0">
            <x v="6"/>
          </reference>
        </references>
      </pivotArea>
    </format>
    <format dxfId="187">
      <pivotArea dataOnly="0" labelOnly="1" outline="0" fieldPosition="0">
        <references count="5">
          <reference field="0" count="0" selected="0"/>
          <reference field="1" count="1" selected="0">
            <x v="3"/>
          </reference>
          <reference field="2" count="1" selected="0">
            <x v="3"/>
          </reference>
          <reference field="4" count="8">
            <x v="3"/>
            <x v="5"/>
            <x v="7"/>
            <x v="13"/>
            <x v="14"/>
            <x v="18"/>
            <x v="25"/>
            <x v="50"/>
          </reference>
          <reference field="6" count="1" selected="0">
            <x v="8"/>
          </reference>
        </references>
      </pivotArea>
    </format>
    <format dxfId="186">
      <pivotArea dataOnly="0" labelOnly="1" outline="0" fieldPosition="0">
        <references count="5">
          <reference field="0" count="0" selected="0"/>
          <reference field="1" count="1" selected="0">
            <x v="3"/>
          </reference>
          <reference field="2" count="1" selected="0">
            <x v="3"/>
          </reference>
          <reference field="4" count="8" defaultSubtotal="1">
            <x v="3"/>
            <x v="5"/>
            <x v="7"/>
            <x v="13"/>
            <x v="14"/>
            <x v="18"/>
            <x v="25"/>
            <x v="50"/>
          </reference>
          <reference field="6" count="1" selected="0">
            <x v="8"/>
          </reference>
        </references>
      </pivotArea>
    </format>
    <format dxfId="185">
      <pivotArea dataOnly="0" labelOnly="1" outline="0" fieldPosition="0">
        <references count="5">
          <reference field="0" count="0" selected="0"/>
          <reference field="1" count="1" selected="0">
            <x v="3"/>
          </reference>
          <reference field="2" count="1" selected="0">
            <x v="3"/>
          </reference>
          <reference field="4" count="1">
            <x v="48"/>
          </reference>
          <reference field="6" count="1" selected="0">
            <x v="13"/>
          </reference>
        </references>
      </pivotArea>
    </format>
    <format dxfId="184">
      <pivotArea dataOnly="0" labelOnly="1" outline="0" fieldPosition="0">
        <references count="5">
          <reference field="0" count="0" selected="0"/>
          <reference field="1" count="1" selected="0">
            <x v="3"/>
          </reference>
          <reference field="2" count="1" selected="0">
            <x v="3"/>
          </reference>
          <reference field="4" count="1" defaultSubtotal="1">
            <x v="48"/>
          </reference>
          <reference field="6" count="1" selected="0">
            <x v="13"/>
          </reference>
        </references>
      </pivotArea>
    </format>
    <format dxfId="183">
      <pivotArea dataOnly="0" labelOnly="1" outline="0" fieldPosition="0">
        <references count="5">
          <reference field="0" count="0" selected="0"/>
          <reference field="1" count="1" selected="0">
            <x v="4"/>
          </reference>
          <reference field="2" count="1" selected="0">
            <x v="4"/>
          </reference>
          <reference field="4" count="1">
            <x v="2"/>
          </reference>
          <reference field="6" count="1" selected="0">
            <x v="0"/>
          </reference>
        </references>
      </pivotArea>
    </format>
    <format dxfId="182">
      <pivotArea dataOnly="0" labelOnly="1" outline="0" fieldPosition="0">
        <references count="5">
          <reference field="0" count="0" selected="0"/>
          <reference field="1" count="1" selected="0">
            <x v="4"/>
          </reference>
          <reference field="2" count="1" selected="0">
            <x v="4"/>
          </reference>
          <reference field="4" count="1" defaultSubtotal="1">
            <x v="2"/>
          </reference>
          <reference field="6" count="1" selected="0">
            <x v="0"/>
          </reference>
        </references>
      </pivotArea>
    </format>
    <format dxfId="181">
      <pivotArea dataOnly="0" labelOnly="1" outline="0" fieldPosition="0">
        <references count="5">
          <reference field="0" count="0" selected="0"/>
          <reference field="1" count="1" selected="0">
            <x v="4"/>
          </reference>
          <reference field="2" count="1" selected="0">
            <x v="4"/>
          </reference>
          <reference field="4" count="4">
            <x v="45"/>
            <x v="47"/>
            <x v="53"/>
            <x v="61"/>
          </reference>
          <reference field="6" count="1" selected="0">
            <x v="10"/>
          </reference>
        </references>
      </pivotArea>
    </format>
    <format dxfId="180">
      <pivotArea dataOnly="0" labelOnly="1" outline="0" fieldPosition="0">
        <references count="5">
          <reference field="0" count="0" selected="0"/>
          <reference field="1" count="1" selected="0">
            <x v="4"/>
          </reference>
          <reference field="2" count="1" selected="0">
            <x v="4"/>
          </reference>
          <reference field="4" count="4" defaultSubtotal="1">
            <x v="45"/>
            <x v="47"/>
            <x v="53"/>
            <x v="61"/>
          </reference>
          <reference field="6" count="1" selected="0">
            <x v="10"/>
          </reference>
        </references>
      </pivotArea>
    </format>
    <format dxfId="179">
      <pivotArea dataOnly="0" labelOnly="1" outline="0" fieldPosition="0">
        <references count="5">
          <reference field="0" count="0" selected="0"/>
          <reference field="1" count="1" selected="0">
            <x v="5"/>
          </reference>
          <reference field="2" count="1" selected="0">
            <x v="5"/>
          </reference>
          <reference field="4" count="4">
            <x v="6"/>
            <x v="46"/>
            <x v="52"/>
            <x v="55"/>
          </reference>
          <reference field="6" count="1" selected="0">
            <x v="12"/>
          </reference>
        </references>
      </pivotArea>
    </format>
    <format dxfId="178">
      <pivotArea dataOnly="0" labelOnly="1" outline="0" fieldPosition="0">
        <references count="5">
          <reference field="0" count="0" selected="0"/>
          <reference field="1" count="1" selected="0">
            <x v="5"/>
          </reference>
          <reference field="2" count="1" selected="0">
            <x v="5"/>
          </reference>
          <reference field="4" count="4" defaultSubtotal="1">
            <x v="6"/>
            <x v="46"/>
            <x v="52"/>
            <x v="55"/>
          </reference>
          <reference field="6" count="1" selected="0">
            <x v="12"/>
          </reference>
        </references>
      </pivotArea>
    </format>
    <format dxfId="177">
      <pivotArea dataOnly="0" labelOnly="1" outline="0" fieldPosition="0">
        <references count="6">
          <reference field="0" count="0" selected="0"/>
          <reference field="1" count="1" selected="0">
            <x v="0"/>
          </reference>
          <reference field="2" count="1" selected="0">
            <x v="0"/>
          </reference>
          <reference field="3" count="1">
            <x v="44"/>
          </reference>
          <reference field="4" count="1" selected="0">
            <x v="0"/>
          </reference>
          <reference field="6" count="1" selected="0">
            <x v="1"/>
          </reference>
        </references>
      </pivotArea>
    </format>
    <format dxfId="176">
      <pivotArea dataOnly="0" labelOnly="1" outline="0" fieldPosition="0">
        <references count="6">
          <reference field="0" count="0" selected="0"/>
          <reference field="1" count="1" selected="0">
            <x v="0"/>
          </reference>
          <reference field="2" count="1" selected="0">
            <x v="0"/>
          </reference>
          <reference field="3" count="1">
            <x v="39"/>
          </reference>
          <reference field="4" count="1" selected="0">
            <x v="15"/>
          </reference>
          <reference field="6" count="1" selected="0">
            <x v="1"/>
          </reference>
        </references>
      </pivotArea>
    </format>
    <format dxfId="175">
      <pivotArea dataOnly="0" labelOnly="1" outline="0" fieldPosition="0">
        <references count="6">
          <reference field="0" count="0" selected="0"/>
          <reference field="1" count="1" selected="0">
            <x v="0"/>
          </reference>
          <reference field="2" count="1" selected="0">
            <x v="0"/>
          </reference>
          <reference field="3" count="1">
            <x v="47"/>
          </reference>
          <reference field="4" count="1" selected="0">
            <x v="29"/>
          </reference>
          <reference field="6" count="1" selected="0">
            <x v="1"/>
          </reference>
        </references>
      </pivotArea>
    </format>
    <format dxfId="174">
      <pivotArea dataOnly="0" labelOnly="1" outline="0" fieldPosition="0">
        <references count="6">
          <reference field="0" count="0" selected="0"/>
          <reference field="1" count="1" selected="0">
            <x v="0"/>
          </reference>
          <reference field="2" count="1" selected="0">
            <x v="0"/>
          </reference>
          <reference field="3" count="1">
            <x v="37"/>
          </reference>
          <reference field="4" count="1" selected="0">
            <x v="32"/>
          </reference>
          <reference field="6" count="1" selected="0">
            <x v="1"/>
          </reference>
        </references>
      </pivotArea>
    </format>
    <format dxfId="173">
      <pivotArea dataOnly="0" labelOnly="1" outline="0" fieldPosition="0">
        <references count="6">
          <reference field="0" count="0" selected="0"/>
          <reference field="1" count="1" selected="0">
            <x v="0"/>
          </reference>
          <reference field="2" count="1" selected="0">
            <x v="0"/>
          </reference>
          <reference field="3" count="1">
            <x v="42"/>
          </reference>
          <reference field="4" count="1" selected="0">
            <x v="33"/>
          </reference>
          <reference field="6" count="1" selected="0">
            <x v="1"/>
          </reference>
        </references>
      </pivotArea>
    </format>
    <format dxfId="172">
      <pivotArea dataOnly="0" labelOnly="1" outline="0" fieldPosition="0">
        <references count="6">
          <reference field="0" count="0" selected="0"/>
          <reference field="1" count="1" selected="0">
            <x v="0"/>
          </reference>
          <reference field="2" count="1" selected="0">
            <x v="0"/>
          </reference>
          <reference field="3" count="1">
            <x v="41"/>
          </reference>
          <reference field="4" count="1" selected="0">
            <x v="39"/>
          </reference>
          <reference field="6" count="1" selected="0">
            <x v="1"/>
          </reference>
        </references>
      </pivotArea>
    </format>
    <format dxfId="171">
      <pivotArea dataOnly="0" labelOnly="1" outline="0" fieldPosition="0">
        <references count="6">
          <reference field="0" count="0" selected="0"/>
          <reference field="1" count="1" selected="0">
            <x v="0"/>
          </reference>
          <reference field="2" count="1" selected="0">
            <x v="0"/>
          </reference>
          <reference field="3" count="1">
            <x v="45"/>
          </reference>
          <reference field="4" count="1" selected="0">
            <x v="44"/>
          </reference>
          <reference field="6" count="1" selected="0">
            <x v="1"/>
          </reference>
        </references>
      </pivotArea>
    </format>
    <format dxfId="170">
      <pivotArea dataOnly="0" labelOnly="1" outline="0" fieldPosition="0">
        <references count="6">
          <reference field="0" count="0" selected="0"/>
          <reference field="1" count="1" selected="0">
            <x v="0"/>
          </reference>
          <reference field="2" count="1" selected="0">
            <x v="0"/>
          </reference>
          <reference field="3" count="1">
            <x v="36"/>
          </reference>
          <reference field="4" count="1" selected="0">
            <x v="49"/>
          </reference>
          <reference field="6" count="1" selected="0">
            <x v="1"/>
          </reference>
        </references>
      </pivotArea>
    </format>
    <format dxfId="169">
      <pivotArea dataOnly="0" labelOnly="1" outline="0" fieldPosition="0">
        <references count="6">
          <reference field="0" count="0" selected="0"/>
          <reference field="1" count="1" selected="0">
            <x v="0"/>
          </reference>
          <reference field="2" count="1" selected="0">
            <x v="0"/>
          </reference>
          <reference field="3" count="1">
            <x v="40"/>
          </reference>
          <reference field="4" count="1" selected="0">
            <x v="56"/>
          </reference>
          <reference field="6" count="1" selected="0">
            <x v="1"/>
          </reference>
        </references>
      </pivotArea>
    </format>
    <format dxfId="168">
      <pivotArea dataOnly="0" labelOnly="1" outline="0" fieldPosition="0">
        <references count="6">
          <reference field="0" count="0" selected="0"/>
          <reference field="1" count="1" selected="0">
            <x v="0"/>
          </reference>
          <reference field="2" count="1" selected="0">
            <x v="0"/>
          </reference>
          <reference field="3" count="1">
            <x v="43"/>
          </reference>
          <reference field="4" count="1" selected="0">
            <x v="57"/>
          </reference>
          <reference field="6" count="1" selected="0">
            <x v="1"/>
          </reference>
        </references>
      </pivotArea>
    </format>
    <format dxfId="167">
      <pivotArea dataOnly="0" labelOnly="1" outline="0" fieldPosition="0">
        <references count="6">
          <reference field="0" count="0" selected="0"/>
          <reference field="1" count="1" selected="0">
            <x v="0"/>
          </reference>
          <reference field="2" count="1" selected="0">
            <x v="0"/>
          </reference>
          <reference field="3" count="1">
            <x v="38"/>
          </reference>
          <reference field="4" count="1" selected="0">
            <x v="59"/>
          </reference>
          <reference field="6" count="1" selected="0">
            <x v="1"/>
          </reference>
        </references>
      </pivotArea>
    </format>
    <format dxfId="166">
      <pivotArea dataOnly="0" labelOnly="1" outline="0" fieldPosition="0">
        <references count="6">
          <reference field="0" count="0" selected="0"/>
          <reference field="1" count="1" selected="0">
            <x v="0"/>
          </reference>
          <reference field="2" count="1" selected="0">
            <x v="0"/>
          </reference>
          <reference field="3" count="1">
            <x v="48"/>
          </reference>
          <reference field="4" count="1" selected="0">
            <x v="63"/>
          </reference>
          <reference field="6" count="1" selected="0">
            <x v="1"/>
          </reference>
        </references>
      </pivotArea>
    </format>
    <format dxfId="165">
      <pivotArea dataOnly="0" labelOnly="1" outline="0" fieldPosition="0">
        <references count="6">
          <reference field="0" count="0" selected="0"/>
          <reference field="1" count="1" selected="0">
            <x v="0"/>
          </reference>
          <reference field="2" count="1" selected="0">
            <x v="0"/>
          </reference>
          <reference field="3" count="1">
            <x v="46"/>
          </reference>
          <reference field="4" count="1" selected="0">
            <x v="64"/>
          </reference>
          <reference field="6" count="1" selected="0">
            <x v="1"/>
          </reference>
        </references>
      </pivotArea>
    </format>
    <format dxfId="164">
      <pivotArea dataOnly="0" labelOnly="1" outline="0" fieldPosition="0">
        <references count="6">
          <reference field="0" count="0" selected="0"/>
          <reference field="1" count="1" selected="0">
            <x v="1"/>
          </reference>
          <reference field="2" count="1" selected="0">
            <x v="2"/>
          </reference>
          <reference field="3" count="1">
            <x v="0"/>
          </reference>
          <reference field="4" count="1" selected="0">
            <x v="1"/>
          </reference>
          <reference field="6" count="1" selected="0">
            <x v="3"/>
          </reference>
        </references>
      </pivotArea>
    </format>
    <format dxfId="163">
      <pivotArea dataOnly="0" labelOnly="1" outline="0" fieldPosition="0">
        <references count="6">
          <reference field="0" count="0" selected="0"/>
          <reference field="1" count="1" selected="0">
            <x v="1"/>
          </reference>
          <reference field="2" count="1" selected="0">
            <x v="2"/>
          </reference>
          <reference field="3" count="1">
            <x v="1"/>
          </reference>
          <reference field="4" count="1" selected="0">
            <x v="4"/>
          </reference>
          <reference field="6" count="1" selected="0">
            <x v="3"/>
          </reference>
        </references>
      </pivotArea>
    </format>
    <format dxfId="162">
      <pivotArea dataOnly="0" labelOnly="1" outline="0" fieldPosition="0">
        <references count="6">
          <reference field="0" count="0" selected="0"/>
          <reference field="1" count="1" selected="0">
            <x v="1"/>
          </reference>
          <reference field="2" count="1" selected="0">
            <x v="2"/>
          </reference>
          <reference field="3" count="1">
            <x v="20"/>
          </reference>
          <reference field="4" count="1" selected="0">
            <x v="8"/>
          </reference>
          <reference field="6" count="1" selected="0">
            <x v="3"/>
          </reference>
        </references>
      </pivotArea>
    </format>
    <format dxfId="161">
      <pivotArea dataOnly="0" labelOnly="1" outline="0" fieldPosition="0">
        <references count="6">
          <reference field="0" count="0" selected="0"/>
          <reference field="1" count="1" selected="0">
            <x v="1"/>
          </reference>
          <reference field="2" count="1" selected="0">
            <x v="2"/>
          </reference>
          <reference field="3" count="1">
            <x v="2"/>
          </reference>
          <reference field="4" count="1" selected="0">
            <x v="9"/>
          </reference>
          <reference field="6" count="1" selected="0">
            <x v="3"/>
          </reference>
        </references>
      </pivotArea>
    </format>
    <format dxfId="160">
      <pivotArea dataOnly="0" labelOnly="1" outline="0" fieldPosition="0">
        <references count="6">
          <reference field="0" count="0" selected="0"/>
          <reference field="1" count="1" selected="0">
            <x v="1"/>
          </reference>
          <reference field="2" count="1" selected="0">
            <x v="2"/>
          </reference>
          <reference field="3" count="1">
            <x v="3"/>
          </reference>
          <reference field="4" count="1" selected="0">
            <x v="10"/>
          </reference>
          <reference field="6" count="1" selected="0">
            <x v="3"/>
          </reference>
        </references>
      </pivotArea>
    </format>
    <format dxfId="159">
      <pivotArea dataOnly="0" labelOnly="1" outline="0" fieldPosition="0">
        <references count="6">
          <reference field="0" count="0" selected="0"/>
          <reference field="1" count="1" selected="0">
            <x v="1"/>
          </reference>
          <reference field="2" count="1" selected="0">
            <x v="2"/>
          </reference>
          <reference field="3" count="1">
            <x v="4"/>
          </reference>
          <reference field="4" count="1" selected="0">
            <x v="11"/>
          </reference>
          <reference field="6" count="1" selected="0">
            <x v="3"/>
          </reference>
        </references>
      </pivotArea>
    </format>
    <format dxfId="158">
      <pivotArea dataOnly="0" labelOnly="1" outline="0" fieldPosition="0">
        <references count="6">
          <reference field="0" count="0" selected="0"/>
          <reference field="1" count="1" selected="0">
            <x v="1"/>
          </reference>
          <reference field="2" count="1" selected="0">
            <x v="2"/>
          </reference>
          <reference field="3" count="1">
            <x v="5"/>
          </reference>
          <reference field="4" count="1" selected="0">
            <x v="16"/>
          </reference>
          <reference field="6" count="1" selected="0">
            <x v="3"/>
          </reference>
        </references>
      </pivotArea>
    </format>
    <format dxfId="157">
      <pivotArea dataOnly="0" labelOnly="1" outline="0" fieldPosition="0">
        <references count="6">
          <reference field="0" count="0" selected="0"/>
          <reference field="1" count="1" selected="0">
            <x v="1"/>
          </reference>
          <reference field="2" count="1" selected="0">
            <x v="2"/>
          </reference>
          <reference field="3" count="1">
            <x v="6"/>
          </reference>
          <reference field="4" count="1" selected="0">
            <x v="19"/>
          </reference>
          <reference field="6" count="1" selected="0">
            <x v="3"/>
          </reference>
        </references>
      </pivotArea>
    </format>
    <format dxfId="156">
      <pivotArea dataOnly="0" labelOnly="1" outline="0" fieldPosition="0">
        <references count="6">
          <reference field="0" count="0" selected="0"/>
          <reference field="1" count="1" selected="0">
            <x v="1"/>
          </reference>
          <reference field="2" count="1" selected="0">
            <x v="2"/>
          </reference>
          <reference field="3" count="1">
            <x v="7"/>
          </reference>
          <reference field="4" count="1" selected="0">
            <x v="20"/>
          </reference>
          <reference field="6" count="1" selected="0">
            <x v="3"/>
          </reference>
        </references>
      </pivotArea>
    </format>
    <format dxfId="155">
      <pivotArea dataOnly="0" labelOnly="1" outline="0" fieldPosition="0">
        <references count="6">
          <reference field="0" count="0" selected="0"/>
          <reference field="1" count="1" selected="0">
            <x v="1"/>
          </reference>
          <reference field="2" count="1" selected="0">
            <x v="2"/>
          </reference>
          <reference field="3" count="1">
            <x v="23"/>
          </reference>
          <reference field="4" count="1" selected="0">
            <x v="21"/>
          </reference>
          <reference field="6" count="1" selected="0">
            <x v="3"/>
          </reference>
        </references>
      </pivotArea>
    </format>
    <format dxfId="154">
      <pivotArea dataOnly="0" labelOnly="1" outline="0" fieldPosition="0">
        <references count="6">
          <reference field="0" count="0" selected="0"/>
          <reference field="1" count="1" selected="0">
            <x v="1"/>
          </reference>
          <reference field="2" count="1" selected="0">
            <x v="2"/>
          </reference>
          <reference field="3" count="1">
            <x v="22"/>
          </reference>
          <reference field="4" count="1" selected="0">
            <x v="22"/>
          </reference>
          <reference field="6" count="1" selected="0">
            <x v="3"/>
          </reference>
        </references>
      </pivotArea>
    </format>
    <format dxfId="153">
      <pivotArea dataOnly="0" labelOnly="1" outline="0" fieldPosition="0">
        <references count="6">
          <reference field="0" count="0" selected="0"/>
          <reference field="1" count="1" selected="0">
            <x v="1"/>
          </reference>
          <reference field="2" count="1" selected="0">
            <x v="2"/>
          </reference>
          <reference field="3" count="1">
            <x v="21"/>
          </reference>
          <reference field="4" count="1" selected="0">
            <x v="24"/>
          </reference>
          <reference field="6" count="1" selected="0">
            <x v="3"/>
          </reference>
        </references>
      </pivotArea>
    </format>
    <format dxfId="152">
      <pivotArea dataOnly="0" labelOnly="1" outline="0" fieldPosition="0">
        <references count="6">
          <reference field="0" count="0" selected="0"/>
          <reference field="1" count="1" selected="0">
            <x v="1"/>
          </reference>
          <reference field="2" count="1" selected="0">
            <x v="2"/>
          </reference>
          <reference field="3" count="1">
            <x v="17"/>
          </reference>
          <reference field="4" count="1" selected="0">
            <x v="26"/>
          </reference>
          <reference field="6" count="1" selected="0">
            <x v="3"/>
          </reference>
        </references>
      </pivotArea>
    </format>
    <format dxfId="151">
      <pivotArea dataOnly="0" labelOnly="1" outline="0" fieldPosition="0">
        <references count="6">
          <reference field="0" count="0" selected="0"/>
          <reference field="1" count="1" selected="0">
            <x v="1"/>
          </reference>
          <reference field="2" count="1" selected="0">
            <x v="2"/>
          </reference>
          <reference field="3" count="1">
            <x v="8"/>
          </reference>
          <reference field="4" count="1" selected="0">
            <x v="28"/>
          </reference>
          <reference field="6" count="1" selected="0">
            <x v="3"/>
          </reference>
        </references>
      </pivotArea>
    </format>
    <format dxfId="150">
      <pivotArea dataOnly="0" labelOnly="1" outline="0" fieldPosition="0">
        <references count="6">
          <reference field="0" count="0" selected="0"/>
          <reference field="1" count="1" selected="0">
            <x v="1"/>
          </reference>
          <reference field="2" count="1" selected="0">
            <x v="2"/>
          </reference>
          <reference field="3" count="1">
            <x v="9"/>
          </reference>
          <reference field="4" count="1" selected="0">
            <x v="30"/>
          </reference>
          <reference field="6" count="1" selected="0">
            <x v="3"/>
          </reference>
        </references>
      </pivotArea>
    </format>
    <format dxfId="149">
      <pivotArea dataOnly="0" labelOnly="1" outline="0" fieldPosition="0">
        <references count="6">
          <reference field="0" count="0" selected="0"/>
          <reference field="1" count="1" selected="0">
            <x v="1"/>
          </reference>
          <reference field="2" count="1" selected="0">
            <x v="2"/>
          </reference>
          <reference field="3" count="1">
            <x v="12"/>
          </reference>
          <reference field="4" count="1" selected="0">
            <x v="31"/>
          </reference>
          <reference field="6" count="1" selected="0">
            <x v="3"/>
          </reference>
        </references>
      </pivotArea>
    </format>
    <format dxfId="148">
      <pivotArea dataOnly="0" labelOnly="1" outline="0" fieldPosition="0">
        <references count="6">
          <reference field="0" count="0" selected="0"/>
          <reference field="1" count="1" selected="0">
            <x v="1"/>
          </reference>
          <reference field="2" count="1" selected="0">
            <x v="2"/>
          </reference>
          <reference field="3" count="1">
            <x v="10"/>
          </reference>
          <reference field="4" count="1" selected="0">
            <x v="34"/>
          </reference>
          <reference field="6" count="1" selected="0">
            <x v="3"/>
          </reference>
        </references>
      </pivotArea>
    </format>
    <format dxfId="147">
      <pivotArea dataOnly="0" labelOnly="1" outline="0" fieldPosition="0">
        <references count="6">
          <reference field="0" count="0" selected="0"/>
          <reference field="1" count="1" selected="0">
            <x v="1"/>
          </reference>
          <reference field="2" count="1" selected="0">
            <x v="2"/>
          </reference>
          <reference field="3" count="1">
            <x v="18"/>
          </reference>
          <reference field="4" count="1" selected="0">
            <x v="38"/>
          </reference>
          <reference field="6" count="1" selected="0">
            <x v="3"/>
          </reference>
        </references>
      </pivotArea>
    </format>
    <format dxfId="146">
      <pivotArea dataOnly="0" labelOnly="1" outline="0" fieldPosition="0">
        <references count="6">
          <reference field="0" count="0" selected="0"/>
          <reference field="1" count="1" selected="0">
            <x v="1"/>
          </reference>
          <reference field="2" count="1" selected="0">
            <x v="2"/>
          </reference>
          <reference field="3" count="1">
            <x v="11"/>
          </reference>
          <reference field="4" count="1" selected="0">
            <x v="41"/>
          </reference>
          <reference field="6" count="1" selected="0">
            <x v="3"/>
          </reference>
        </references>
      </pivotArea>
    </format>
    <format dxfId="145">
      <pivotArea dataOnly="0" labelOnly="1" outline="0" fieldPosition="0">
        <references count="6">
          <reference field="0" count="0" selected="0"/>
          <reference field="1" count="1" selected="0">
            <x v="1"/>
          </reference>
          <reference field="2" count="1" selected="0">
            <x v="2"/>
          </reference>
          <reference field="3" count="1">
            <x v="14"/>
          </reference>
          <reference field="4" count="1" selected="0">
            <x v="65"/>
          </reference>
          <reference field="6" count="1" selected="0">
            <x v="3"/>
          </reference>
        </references>
      </pivotArea>
    </format>
    <format dxfId="144">
      <pivotArea dataOnly="0" labelOnly="1" outline="0" fieldPosition="0">
        <references count="6">
          <reference field="0" count="0" selected="0"/>
          <reference field="1" count="1" selected="0">
            <x v="1"/>
          </reference>
          <reference field="2" count="1" selected="0">
            <x v="2"/>
          </reference>
          <reference field="3" count="1">
            <x v="15"/>
          </reference>
          <reference field="4" count="1" selected="0">
            <x v="66"/>
          </reference>
          <reference field="6" count="1" selected="0">
            <x v="3"/>
          </reference>
        </references>
      </pivotArea>
    </format>
    <format dxfId="143">
      <pivotArea dataOnly="0" labelOnly="1" outline="0" fieldPosition="0">
        <references count="6">
          <reference field="0" count="0" selected="0"/>
          <reference field="1" count="1" selected="0">
            <x v="1"/>
          </reference>
          <reference field="2" count="1" selected="0">
            <x v="2"/>
          </reference>
          <reference field="3" count="1">
            <x v="19"/>
          </reference>
          <reference field="4" count="1" selected="0">
            <x v="69"/>
          </reference>
          <reference field="6" count="1" selected="0">
            <x v="3"/>
          </reference>
        </references>
      </pivotArea>
    </format>
    <format dxfId="142">
      <pivotArea dataOnly="0" labelOnly="1" outline="0" fieldPosition="0">
        <references count="6">
          <reference field="0" count="0" selected="0"/>
          <reference field="1" count="1" selected="0">
            <x v="1"/>
          </reference>
          <reference field="2" count="1" selected="0">
            <x v="2"/>
          </reference>
          <reference field="3" count="1">
            <x v="16"/>
          </reference>
          <reference field="4" count="1" selected="0">
            <x v="70"/>
          </reference>
          <reference field="6" count="1" selected="0">
            <x v="3"/>
          </reference>
        </references>
      </pivotArea>
    </format>
    <format dxfId="141">
      <pivotArea dataOnly="0" labelOnly="1" outline="0" fieldPosition="0">
        <references count="6">
          <reference field="0" count="0" selected="0"/>
          <reference field="1" count="1" selected="0">
            <x v="1"/>
          </reference>
          <reference field="2" count="1" selected="0">
            <x v="2"/>
          </reference>
          <reference field="3" count="1">
            <x v="13"/>
          </reference>
          <reference field="4" count="1" selected="0">
            <x v="71"/>
          </reference>
          <reference field="6" count="1" selected="0">
            <x v="3"/>
          </reference>
        </references>
      </pivotArea>
    </format>
    <format dxfId="140">
      <pivotArea dataOnly="0" labelOnly="1" outline="0" fieldPosition="0">
        <references count="6">
          <reference field="0" count="0" selected="0"/>
          <reference field="1" count="1" selected="0">
            <x v="1"/>
          </reference>
          <reference field="2" count="1" selected="0">
            <x v="2"/>
          </reference>
          <reference field="3" count="1">
            <x v="26"/>
          </reference>
          <reference field="4" count="1" selected="0">
            <x v="27"/>
          </reference>
          <reference field="6" count="1" selected="0">
            <x v="4"/>
          </reference>
        </references>
      </pivotArea>
    </format>
    <format dxfId="139">
      <pivotArea dataOnly="0" labelOnly="1" outline="0" fieldPosition="0">
        <references count="6">
          <reference field="0" count="0" selected="0"/>
          <reference field="1" count="1" selected="0">
            <x v="1"/>
          </reference>
          <reference field="2" count="1" selected="0">
            <x v="2"/>
          </reference>
          <reference field="3" count="1">
            <x v="24"/>
          </reference>
          <reference field="4" count="1" selected="0">
            <x v="51"/>
          </reference>
          <reference field="6" count="1" selected="0">
            <x v="4"/>
          </reference>
        </references>
      </pivotArea>
    </format>
    <format dxfId="138">
      <pivotArea dataOnly="0" labelOnly="1" outline="0" fieldPosition="0">
        <references count="6">
          <reference field="0" count="0" selected="0"/>
          <reference field="1" count="1" selected="0">
            <x v="1"/>
          </reference>
          <reference field="2" count="1" selected="0">
            <x v="2"/>
          </reference>
          <reference field="3" count="1">
            <x v="25"/>
          </reference>
          <reference field="4" count="1" selected="0">
            <x v="72"/>
          </reference>
          <reference field="6" count="1" selected="0">
            <x v="4"/>
          </reference>
        </references>
      </pivotArea>
    </format>
    <format dxfId="137">
      <pivotArea dataOnly="0" labelOnly="1" outline="0" fieldPosition="0">
        <references count="6">
          <reference field="0" count="0" selected="0"/>
          <reference field="1" count="1" selected="0">
            <x v="1"/>
          </reference>
          <reference field="2" count="1" selected="0">
            <x v="2"/>
          </reference>
          <reference field="3" count="1">
            <x v="58"/>
          </reference>
          <reference field="4" count="1" selected="0">
            <x v="67"/>
          </reference>
          <reference field="6" count="1" selected="0">
            <x v="5"/>
          </reference>
        </references>
      </pivotArea>
    </format>
    <format dxfId="136">
      <pivotArea dataOnly="0" labelOnly="1" outline="0" fieldPosition="0">
        <references count="6">
          <reference field="0" count="0" selected="0"/>
          <reference field="1" count="1" selected="0">
            <x v="1"/>
          </reference>
          <reference field="2" count="1" selected="0">
            <x v="2"/>
          </reference>
          <reference field="3" count="1">
            <x v="49"/>
          </reference>
          <reference field="4" count="1" selected="0">
            <x v="23"/>
          </reference>
          <reference field="6" count="1" selected="0">
            <x v="7"/>
          </reference>
        </references>
      </pivotArea>
    </format>
    <format dxfId="135">
      <pivotArea dataOnly="0" labelOnly="1" outline="0" fieldPosition="0">
        <references count="6">
          <reference field="0" count="0" selected="0"/>
          <reference field="1" count="1" selected="0">
            <x v="1"/>
          </reference>
          <reference field="2" count="1" selected="0">
            <x v="2"/>
          </reference>
          <reference field="3" count="1">
            <x v="51"/>
          </reference>
          <reference field="4" count="1" selected="0">
            <x v="36"/>
          </reference>
          <reference field="6" count="1" selected="0">
            <x v="7"/>
          </reference>
        </references>
      </pivotArea>
    </format>
    <format dxfId="134">
      <pivotArea dataOnly="0" labelOnly="1" outline="0" fieldPosition="0">
        <references count="6">
          <reference field="0" count="0" selected="0"/>
          <reference field="1" count="1" selected="0">
            <x v="1"/>
          </reference>
          <reference field="2" count="1" selected="0">
            <x v="2"/>
          </reference>
          <reference field="3" count="1">
            <x v="50"/>
          </reference>
          <reference field="4" count="1" selected="0">
            <x v="43"/>
          </reference>
          <reference field="6" count="1" selected="0">
            <x v="7"/>
          </reference>
        </references>
      </pivotArea>
    </format>
    <format dxfId="133">
      <pivotArea dataOnly="0" labelOnly="1" outline="0" fieldPosition="0">
        <references count="6">
          <reference field="0" count="0" selected="0"/>
          <reference field="1" count="1" selected="0">
            <x v="1"/>
          </reference>
          <reference field="2" count="1" selected="0">
            <x v="2"/>
          </reference>
          <reference field="3" count="1">
            <x v="52"/>
          </reference>
          <reference field="4" count="1" selected="0">
            <x v="40"/>
          </reference>
          <reference field="6" count="1" selected="0">
            <x v="9"/>
          </reference>
        </references>
      </pivotArea>
    </format>
    <format dxfId="132">
      <pivotArea dataOnly="0" labelOnly="1" outline="0" fieldPosition="0">
        <references count="6">
          <reference field="0" count="0" selected="0"/>
          <reference field="1" count="1" selected="0">
            <x v="1"/>
          </reference>
          <reference field="2" count="1" selected="0">
            <x v="2"/>
          </reference>
          <reference field="3" count="1">
            <x v="55"/>
          </reference>
          <reference field="4" count="1" selected="0">
            <x v="42"/>
          </reference>
          <reference field="6" count="1" selected="0">
            <x v="11"/>
          </reference>
        </references>
      </pivotArea>
    </format>
    <format dxfId="131">
      <pivotArea dataOnly="0" labelOnly="1" outline="0" fieldPosition="0">
        <references count="6">
          <reference field="0" count="0" selected="0"/>
          <reference field="1" count="1" selected="0">
            <x v="1"/>
          </reference>
          <reference field="2" count="1" selected="0">
            <x v="2"/>
          </reference>
          <reference field="3" count="1">
            <x v="54"/>
          </reference>
          <reference field="4" count="1" selected="0">
            <x v="54"/>
          </reference>
          <reference field="6" count="1" selected="0">
            <x v="11"/>
          </reference>
        </references>
      </pivotArea>
    </format>
    <format dxfId="130">
      <pivotArea dataOnly="0" labelOnly="1" outline="0" fieldPosition="0">
        <references count="6">
          <reference field="0" count="0" selected="0"/>
          <reference field="1" count="1" selected="0">
            <x v="1"/>
          </reference>
          <reference field="2" count="1" selected="0">
            <x v="2"/>
          </reference>
          <reference field="3" count="1">
            <x v="53"/>
          </reference>
          <reference field="4" count="1" selected="0">
            <x v="62"/>
          </reference>
          <reference field="6" count="1" selected="0">
            <x v="11"/>
          </reference>
        </references>
      </pivotArea>
    </format>
    <format dxfId="129">
      <pivotArea dataOnly="0" labelOnly="1" outline="0" fieldPosition="0">
        <references count="6">
          <reference field="0" count="0" selected="0"/>
          <reference field="1" count="1" selected="0">
            <x v="1"/>
          </reference>
          <reference field="2" count="1" selected="0">
            <x v="2"/>
          </reference>
          <reference field="3" count="1">
            <x v="56"/>
          </reference>
          <reference field="4" count="1" selected="0">
            <x v="12"/>
          </reference>
          <reference field="6" count="1" selected="0">
            <x v="14"/>
          </reference>
        </references>
      </pivotArea>
    </format>
    <format dxfId="128">
      <pivotArea dataOnly="0" labelOnly="1" outline="0" fieldPosition="0">
        <references count="6">
          <reference field="0" count="0" selected="0"/>
          <reference field="1" count="1" selected="0">
            <x v="1"/>
          </reference>
          <reference field="2" count="1" selected="0">
            <x v="2"/>
          </reference>
          <reference field="3" count="1">
            <x v="57"/>
          </reference>
          <reference field="4" count="1" selected="0">
            <x v="37"/>
          </reference>
          <reference field="6" count="1" selected="0">
            <x v="14"/>
          </reference>
        </references>
      </pivotArea>
    </format>
    <format dxfId="127">
      <pivotArea dataOnly="0" labelOnly="1" outline="0" fieldPosition="0">
        <references count="6">
          <reference field="0" count="0" selected="0"/>
          <reference field="1" count="1" selected="0">
            <x v="2"/>
          </reference>
          <reference field="2" count="1" selected="0">
            <x v="1"/>
          </reference>
          <reference field="3" count="1">
            <x v="62"/>
          </reference>
          <reference field="4" count="1" selected="0">
            <x v="58"/>
          </reference>
          <reference field="6" count="1" selected="0">
            <x v="2"/>
          </reference>
        </references>
      </pivotArea>
    </format>
    <format dxfId="126">
      <pivotArea dataOnly="0" labelOnly="1" outline="0" fieldPosition="0">
        <references count="6">
          <reference field="0" count="0" selected="0"/>
          <reference field="1" count="1" selected="0">
            <x v="2"/>
          </reference>
          <reference field="2" count="1" selected="0">
            <x v="1"/>
          </reference>
          <reference field="3" count="1">
            <x v="63"/>
          </reference>
          <reference field="4" count="1" selected="0">
            <x v="68"/>
          </reference>
          <reference field="6" count="1" selected="0">
            <x v="2"/>
          </reference>
        </references>
      </pivotArea>
    </format>
    <format dxfId="125">
      <pivotArea dataOnly="0" labelOnly="1" outline="0" fieldPosition="0">
        <references count="6">
          <reference field="0" count="0" selected="0"/>
          <reference field="1" count="1" selected="0">
            <x v="2"/>
          </reference>
          <reference field="2" count="1" selected="0">
            <x v="1"/>
          </reference>
          <reference field="3" count="1">
            <x v="61"/>
          </reference>
          <reference field="4" count="1" selected="0">
            <x v="17"/>
          </reference>
          <reference field="6" count="1" selected="0">
            <x v="6"/>
          </reference>
        </references>
      </pivotArea>
    </format>
    <format dxfId="124">
      <pivotArea dataOnly="0" labelOnly="1" outline="0" fieldPosition="0">
        <references count="6">
          <reference field="0" count="0" selected="0"/>
          <reference field="1" count="1" selected="0">
            <x v="2"/>
          </reference>
          <reference field="2" count="1" selected="0">
            <x v="1"/>
          </reference>
          <reference field="3" count="1">
            <x v="59"/>
          </reference>
          <reference field="4" count="1" selected="0">
            <x v="35"/>
          </reference>
          <reference field="6" count="1" selected="0">
            <x v="6"/>
          </reference>
        </references>
      </pivotArea>
    </format>
    <format dxfId="123">
      <pivotArea dataOnly="0" labelOnly="1" outline="0" fieldPosition="0">
        <references count="6">
          <reference field="0" count="0" selected="0"/>
          <reference field="1" count="1" selected="0">
            <x v="2"/>
          </reference>
          <reference field="2" count="1" selected="0">
            <x v="1"/>
          </reference>
          <reference field="3" count="1">
            <x v="60"/>
          </reference>
          <reference field="4" count="1" selected="0">
            <x v="60"/>
          </reference>
          <reference field="6" count="1" selected="0">
            <x v="6"/>
          </reference>
        </references>
      </pivotArea>
    </format>
    <format dxfId="122">
      <pivotArea dataOnly="0" labelOnly="1" outline="0" fieldPosition="0">
        <references count="6">
          <reference field="0" count="0" selected="0"/>
          <reference field="1" count="1" selected="0">
            <x v="3"/>
          </reference>
          <reference field="2" count="1" selected="0">
            <x v="3"/>
          </reference>
          <reference field="3" count="1">
            <x v="33"/>
          </reference>
          <reference field="4" count="1" selected="0">
            <x v="3"/>
          </reference>
          <reference field="6" count="1" selected="0">
            <x v="8"/>
          </reference>
        </references>
      </pivotArea>
    </format>
    <format dxfId="121">
      <pivotArea dataOnly="0" labelOnly="1" outline="0" fieldPosition="0">
        <references count="6">
          <reference field="0" count="0" selected="0"/>
          <reference field="1" count="1" selected="0">
            <x v="3"/>
          </reference>
          <reference field="2" count="1" selected="0">
            <x v="3"/>
          </reference>
          <reference field="3" count="1">
            <x v="31"/>
          </reference>
          <reference field="4" count="1" selected="0">
            <x v="5"/>
          </reference>
          <reference field="6" count="1" selected="0">
            <x v="8"/>
          </reference>
        </references>
      </pivotArea>
    </format>
    <format dxfId="120">
      <pivotArea dataOnly="0" labelOnly="1" outline="0" fieldPosition="0">
        <references count="6">
          <reference field="0" count="0" selected="0"/>
          <reference field="1" count="1" selected="0">
            <x v="3"/>
          </reference>
          <reference field="2" count="1" selected="0">
            <x v="3"/>
          </reference>
          <reference field="3" count="1">
            <x v="29"/>
          </reference>
          <reference field="4" count="1" selected="0">
            <x v="7"/>
          </reference>
          <reference field="6" count="1" selected="0">
            <x v="8"/>
          </reference>
        </references>
      </pivotArea>
    </format>
    <format dxfId="119">
      <pivotArea dataOnly="0" labelOnly="1" outline="0" fieldPosition="0">
        <references count="6">
          <reference field="0" count="0" selected="0"/>
          <reference field="1" count="1" selected="0">
            <x v="3"/>
          </reference>
          <reference field="2" count="1" selected="0">
            <x v="3"/>
          </reference>
          <reference field="3" count="1">
            <x v="34"/>
          </reference>
          <reference field="4" count="1" selected="0">
            <x v="13"/>
          </reference>
          <reference field="6" count="1" selected="0">
            <x v="8"/>
          </reference>
        </references>
      </pivotArea>
    </format>
    <format dxfId="118">
      <pivotArea dataOnly="0" labelOnly="1" outline="0" fieldPosition="0">
        <references count="6">
          <reference field="0" count="0" selected="0"/>
          <reference field="1" count="1" selected="0">
            <x v="3"/>
          </reference>
          <reference field="2" count="1" selected="0">
            <x v="3"/>
          </reference>
          <reference field="3" count="1">
            <x v="30"/>
          </reference>
          <reference field="4" count="1" selected="0">
            <x v="14"/>
          </reference>
          <reference field="6" count="1" selected="0">
            <x v="8"/>
          </reference>
        </references>
      </pivotArea>
    </format>
    <format dxfId="117">
      <pivotArea dataOnly="0" labelOnly="1" outline="0" fieldPosition="0">
        <references count="6">
          <reference field="0" count="0" selected="0"/>
          <reference field="1" count="1" selected="0">
            <x v="3"/>
          </reference>
          <reference field="2" count="1" selected="0">
            <x v="3"/>
          </reference>
          <reference field="3" count="1">
            <x v="28"/>
          </reference>
          <reference field="4" count="1" selected="0">
            <x v="18"/>
          </reference>
          <reference field="6" count="1" selected="0">
            <x v="8"/>
          </reference>
        </references>
      </pivotArea>
    </format>
    <format dxfId="116">
      <pivotArea dataOnly="0" labelOnly="1" outline="0" fieldPosition="0">
        <references count="6">
          <reference field="0" count="0" selected="0"/>
          <reference field="1" count="1" selected="0">
            <x v="3"/>
          </reference>
          <reference field="2" count="1" selected="0">
            <x v="3"/>
          </reference>
          <reference field="3" count="1">
            <x v="27"/>
          </reference>
          <reference field="4" count="1" selected="0">
            <x v="25"/>
          </reference>
          <reference field="6" count="1" selected="0">
            <x v="8"/>
          </reference>
        </references>
      </pivotArea>
    </format>
    <format dxfId="115">
      <pivotArea dataOnly="0" labelOnly="1" outline="0" fieldPosition="0">
        <references count="6">
          <reference field="0" count="0" selected="0"/>
          <reference field="1" count="1" selected="0">
            <x v="3"/>
          </reference>
          <reference field="2" count="1" selected="0">
            <x v="3"/>
          </reference>
          <reference field="3" count="1">
            <x v="32"/>
          </reference>
          <reference field="4" count="1" selected="0">
            <x v="50"/>
          </reference>
          <reference field="6" count="1" selected="0">
            <x v="8"/>
          </reference>
        </references>
      </pivotArea>
    </format>
    <format dxfId="114">
      <pivotArea dataOnly="0" labelOnly="1" outline="0" fieldPosition="0">
        <references count="6">
          <reference field="0" count="0" selected="0"/>
          <reference field="1" count="1" selected="0">
            <x v="3"/>
          </reference>
          <reference field="2" count="1" selected="0">
            <x v="3"/>
          </reference>
          <reference field="3" count="1">
            <x v="35"/>
          </reference>
          <reference field="4" count="1" selected="0">
            <x v="48"/>
          </reference>
          <reference field="6" count="1" selected="0">
            <x v="13"/>
          </reference>
        </references>
      </pivotArea>
    </format>
    <format dxfId="113">
      <pivotArea dataOnly="0" labelOnly="1" outline="0" fieldPosition="0">
        <references count="6">
          <reference field="0" count="0" selected="0"/>
          <reference field="1" count="1" selected="0">
            <x v="4"/>
          </reference>
          <reference field="2" count="1" selected="0">
            <x v="4"/>
          </reference>
          <reference field="3" count="1">
            <x v="68"/>
          </reference>
          <reference field="4" count="1" selected="0">
            <x v="2"/>
          </reference>
          <reference field="6" count="1" selected="0">
            <x v="0"/>
          </reference>
        </references>
      </pivotArea>
    </format>
    <format dxfId="112">
      <pivotArea dataOnly="0" labelOnly="1" outline="0" fieldPosition="0">
        <references count="6">
          <reference field="0" count="0" selected="0"/>
          <reference field="1" count="1" selected="0">
            <x v="4"/>
          </reference>
          <reference field="2" count="1" selected="0">
            <x v="4"/>
          </reference>
          <reference field="3" count="1">
            <x v="71"/>
          </reference>
          <reference field="4" count="1" selected="0">
            <x v="45"/>
          </reference>
          <reference field="6" count="1" selected="0">
            <x v="10"/>
          </reference>
        </references>
      </pivotArea>
    </format>
    <format dxfId="111">
      <pivotArea dataOnly="0" labelOnly="1" outline="0" fieldPosition="0">
        <references count="6">
          <reference field="0" count="0" selected="0"/>
          <reference field="1" count="1" selected="0">
            <x v="4"/>
          </reference>
          <reference field="2" count="1" selected="0">
            <x v="4"/>
          </reference>
          <reference field="3" count="1">
            <x v="70"/>
          </reference>
          <reference field="4" count="1" selected="0">
            <x v="47"/>
          </reference>
          <reference field="6" count="1" selected="0">
            <x v="10"/>
          </reference>
        </references>
      </pivotArea>
    </format>
    <format dxfId="110">
      <pivotArea dataOnly="0" labelOnly="1" outline="0" fieldPosition="0">
        <references count="6">
          <reference field="0" count="0" selected="0"/>
          <reference field="1" count="1" selected="0">
            <x v="4"/>
          </reference>
          <reference field="2" count="1" selected="0">
            <x v="4"/>
          </reference>
          <reference field="3" count="1">
            <x v="72"/>
          </reference>
          <reference field="4" count="1" selected="0">
            <x v="53"/>
          </reference>
          <reference field="6" count="1" selected="0">
            <x v="10"/>
          </reference>
        </references>
      </pivotArea>
    </format>
    <format dxfId="109">
      <pivotArea dataOnly="0" labelOnly="1" outline="0" fieldPosition="0">
        <references count="6">
          <reference field="0" count="0" selected="0"/>
          <reference field="1" count="1" selected="0">
            <x v="4"/>
          </reference>
          <reference field="2" count="1" selected="0">
            <x v="4"/>
          </reference>
          <reference field="3" count="1">
            <x v="69"/>
          </reference>
          <reference field="4" count="1" selected="0">
            <x v="61"/>
          </reference>
          <reference field="6" count="1" selected="0">
            <x v="10"/>
          </reference>
        </references>
      </pivotArea>
    </format>
    <format dxfId="108">
      <pivotArea dataOnly="0" labelOnly="1" outline="0" fieldPosition="0">
        <references count="6">
          <reference field="0" count="0" selected="0"/>
          <reference field="1" count="1" selected="0">
            <x v="5"/>
          </reference>
          <reference field="2" count="1" selected="0">
            <x v="5"/>
          </reference>
          <reference field="3" count="1">
            <x v="64"/>
          </reference>
          <reference field="4" count="1" selected="0">
            <x v="6"/>
          </reference>
          <reference field="6" count="1" selected="0">
            <x v="12"/>
          </reference>
        </references>
      </pivotArea>
    </format>
    <format dxfId="107">
      <pivotArea dataOnly="0" labelOnly="1" outline="0" fieldPosition="0">
        <references count="6">
          <reference field="0" count="0" selected="0"/>
          <reference field="1" count="1" selected="0">
            <x v="5"/>
          </reference>
          <reference field="2" count="1" selected="0">
            <x v="5"/>
          </reference>
          <reference field="3" count="1">
            <x v="66"/>
          </reference>
          <reference field="4" count="1" selected="0">
            <x v="46"/>
          </reference>
          <reference field="6" count="1" selected="0">
            <x v="12"/>
          </reference>
        </references>
      </pivotArea>
    </format>
    <format dxfId="106">
      <pivotArea dataOnly="0" labelOnly="1" outline="0" fieldPosition="0">
        <references count="6">
          <reference field="0" count="0" selected="0"/>
          <reference field="1" count="1" selected="0">
            <x v="5"/>
          </reference>
          <reference field="2" count="1" selected="0">
            <x v="5"/>
          </reference>
          <reference field="3" count="1">
            <x v="67"/>
          </reference>
          <reference field="4" count="1" selected="0">
            <x v="52"/>
          </reference>
          <reference field="6" count="1" selected="0">
            <x v="12"/>
          </reference>
        </references>
      </pivotArea>
    </format>
    <format dxfId="105">
      <pivotArea dataOnly="0" labelOnly="1" outline="0" fieldPosition="0">
        <references count="6">
          <reference field="0" count="0" selected="0"/>
          <reference field="1" count="1" selected="0">
            <x v="5"/>
          </reference>
          <reference field="2" count="1" selected="0">
            <x v="5"/>
          </reference>
          <reference field="3" count="1">
            <x v="65"/>
          </reference>
          <reference field="4" count="1" selected="0">
            <x v="55"/>
          </reference>
          <reference field="6" count="1" selected="0">
            <x v="12"/>
          </reference>
        </references>
      </pivotArea>
    </format>
    <format dxfId="104">
      <pivotArea outline="0" collapsedLevelsAreSubtotals="1" fieldPosition="0"/>
    </format>
    <format dxfId="103">
      <pivotArea field="3" type="button" dataOnly="0" labelOnly="1" outline="0" axis="axisRow" fieldPosition="5"/>
    </format>
    <format dxfId="102">
      <pivotArea dataOnly="0" labelOnly="1" outline="0" axis="axisValues" fieldPosition="0"/>
    </format>
    <format dxfId="101">
      <pivotArea dataOnly="0" labelOnly="1" outline="0" fieldPosition="0">
        <references count="1">
          <reference field="0" count="0" defaultSubtotal="1"/>
        </references>
      </pivotArea>
    </format>
    <format dxfId="100">
      <pivotArea dataOnly="0" labelOnly="1" grandRow="1" outline="0" fieldPosition="0"/>
    </format>
    <format dxfId="99">
      <pivotArea dataOnly="0" labelOnly="1" outline="0" fieldPosition="0">
        <references count="2">
          <reference field="0" count="0" selected="0"/>
          <reference field="1" count="1" defaultSubtotal="1">
            <x v="0"/>
          </reference>
        </references>
      </pivotArea>
    </format>
    <format dxfId="98">
      <pivotArea dataOnly="0" labelOnly="1" outline="0" fieldPosition="0">
        <references count="2">
          <reference field="0" count="0" selected="0"/>
          <reference field="1" count="1" defaultSubtotal="1">
            <x v="1"/>
          </reference>
        </references>
      </pivotArea>
    </format>
    <format dxfId="97">
      <pivotArea dataOnly="0" labelOnly="1" outline="0" fieldPosition="0">
        <references count="2">
          <reference field="0" count="0" selected="0"/>
          <reference field="1" count="1" defaultSubtotal="1">
            <x v="2"/>
          </reference>
        </references>
      </pivotArea>
    </format>
    <format dxfId="96">
      <pivotArea dataOnly="0" labelOnly="1" outline="0" fieldPosition="0">
        <references count="2">
          <reference field="0" count="0" selected="0"/>
          <reference field="1" count="1" defaultSubtotal="1">
            <x v="3"/>
          </reference>
        </references>
      </pivotArea>
    </format>
    <format dxfId="95">
      <pivotArea dataOnly="0" labelOnly="1" outline="0" fieldPosition="0">
        <references count="2">
          <reference field="0" count="0" selected="0"/>
          <reference field="1" count="1" defaultSubtotal="1">
            <x v="4"/>
          </reference>
        </references>
      </pivotArea>
    </format>
    <format dxfId="94">
      <pivotArea dataOnly="0" labelOnly="1" outline="0" fieldPosition="0">
        <references count="2">
          <reference field="0" count="0" selected="0"/>
          <reference field="1" count="1" defaultSubtotal="1">
            <x v="5"/>
          </reference>
        </references>
      </pivotArea>
    </format>
    <format dxfId="93">
      <pivotArea dataOnly="0" labelOnly="1" outline="0" fieldPosition="0">
        <references count="3">
          <reference field="0" count="0" selected="0"/>
          <reference field="1" count="1" selected="0">
            <x v="0"/>
          </reference>
          <reference field="2" count="1" defaultSubtotal="1">
            <x v="0"/>
          </reference>
        </references>
      </pivotArea>
    </format>
    <format dxfId="92">
      <pivotArea dataOnly="0" labelOnly="1" outline="0" fieldPosition="0">
        <references count="3">
          <reference field="0" count="0" selected="0"/>
          <reference field="1" count="1" selected="0">
            <x v="1"/>
          </reference>
          <reference field="2" count="1" defaultSubtotal="1">
            <x v="2"/>
          </reference>
        </references>
      </pivotArea>
    </format>
    <format dxfId="91">
      <pivotArea dataOnly="0" labelOnly="1" outline="0" fieldPosition="0">
        <references count="3">
          <reference field="0" count="0" selected="0"/>
          <reference field="1" count="1" selected="0">
            <x v="2"/>
          </reference>
          <reference field="2" count="1" defaultSubtotal="1">
            <x v="1"/>
          </reference>
        </references>
      </pivotArea>
    </format>
    <format dxfId="90">
      <pivotArea dataOnly="0" labelOnly="1" outline="0" fieldPosition="0">
        <references count="3">
          <reference field="0" count="0" selected="0"/>
          <reference field="1" count="1" selected="0">
            <x v="3"/>
          </reference>
          <reference field="2" count="1" defaultSubtotal="1">
            <x v="3"/>
          </reference>
        </references>
      </pivotArea>
    </format>
    <format dxfId="89">
      <pivotArea dataOnly="0" labelOnly="1" outline="0" fieldPosition="0">
        <references count="3">
          <reference field="0" count="0" selected="0"/>
          <reference field="1" count="1" selected="0">
            <x v="4"/>
          </reference>
          <reference field="2" count="1" defaultSubtotal="1">
            <x v="4"/>
          </reference>
        </references>
      </pivotArea>
    </format>
    <format dxfId="88">
      <pivotArea dataOnly="0" labelOnly="1" outline="0" fieldPosition="0">
        <references count="3">
          <reference field="0" count="0" selected="0"/>
          <reference field="1" count="1" selected="0">
            <x v="5"/>
          </reference>
          <reference field="2" count="1" defaultSubtotal="1">
            <x v="5"/>
          </reference>
        </references>
      </pivotArea>
    </format>
    <format dxfId="87">
      <pivotArea dataOnly="0" labelOnly="1" outline="0" fieldPosition="0">
        <references count="4">
          <reference field="0" count="0" selected="0"/>
          <reference field="1" count="1" selected="0">
            <x v="0"/>
          </reference>
          <reference field="2" count="1" selected="0">
            <x v="0"/>
          </reference>
          <reference field="6" count="1" defaultSubtotal="1">
            <x v="1"/>
          </reference>
        </references>
      </pivotArea>
    </format>
    <format dxfId="86">
      <pivotArea dataOnly="0" labelOnly="1" outline="0" fieldPosition="0">
        <references count="4">
          <reference field="0" count="0" selected="0"/>
          <reference field="1" count="1" selected="0">
            <x v="1"/>
          </reference>
          <reference field="2" count="1" selected="0">
            <x v="2"/>
          </reference>
          <reference field="6" count="1" defaultSubtotal="1">
            <x v="3"/>
          </reference>
        </references>
      </pivotArea>
    </format>
    <format dxfId="85">
      <pivotArea dataOnly="0" labelOnly="1" outline="0" fieldPosition="0">
        <references count="4">
          <reference field="0" count="0" selected="0"/>
          <reference field="1" count="1" selected="0">
            <x v="1"/>
          </reference>
          <reference field="2" count="1" selected="0">
            <x v="2"/>
          </reference>
          <reference field="6" count="1" defaultSubtotal="1">
            <x v="4"/>
          </reference>
        </references>
      </pivotArea>
    </format>
    <format dxfId="84">
      <pivotArea dataOnly="0" labelOnly="1" outline="0" fieldPosition="0">
        <references count="4">
          <reference field="0" count="0" selected="0"/>
          <reference field="1" count="1" selected="0">
            <x v="1"/>
          </reference>
          <reference field="2" count="1" selected="0">
            <x v="2"/>
          </reference>
          <reference field="6" count="1" defaultSubtotal="1">
            <x v="5"/>
          </reference>
        </references>
      </pivotArea>
    </format>
    <format dxfId="83">
      <pivotArea dataOnly="0" labelOnly="1" outline="0" fieldPosition="0">
        <references count="4">
          <reference field="0" count="0" selected="0"/>
          <reference field="1" count="1" selected="0">
            <x v="1"/>
          </reference>
          <reference field="2" count="1" selected="0">
            <x v="2"/>
          </reference>
          <reference field="6" count="1" defaultSubtotal="1">
            <x v="7"/>
          </reference>
        </references>
      </pivotArea>
    </format>
    <format dxfId="82">
      <pivotArea dataOnly="0" labelOnly="1" outline="0" fieldPosition="0">
        <references count="4">
          <reference field="0" count="0" selected="0"/>
          <reference field="1" count="1" selected="0">
            <x v="1"/>
          </reference>
          <reference field="2" count="1" selected="0">
            <x v="2"/>
          </reference>
          <reference field="6" count="1" defaultSubtotal="1">
            <x v="9"/>
          </reference>
        </references>
      </pivotArea>
    </format>
    <format dxfId="81">
      <pivotArea dataOnly="0" labelOnly="1" outline="0" fieldPosition="0">
        <references count="4">
          <reference field="0" count="0" selected="0"/>
          <reference field="1" count="1" selected="0">
            <x v="1"/>
          </reference>
          <reference field="2" count="1" selected="0">
            <x v="2"/>
          </reference>
          <reference field="6" count="1" defaultSubtotal="1">
            <x v="11"/>
          </reference>
        </references>
      </pivotArea>
    </format>
    <format dxfId="80">
      <pivotArea dataOnly="0" labelOnly="1" outline="0" fieldPosition="0">
        <references count="4">
          <reference field="0" count="0" selected="0"/>
          <reference field="1" count="1" selected="0">
            <x v="1"/>
          </reference>
          <reference field="2" count="1" selected="0">
            <x v="2"/>
          </reference>
          <reference field="6" count="1" defaultSubtotal="1">
            <x v="14"/>
          </reference>
        </references>
      </pivotArea>
    </format>
    <format dxfId="79">
      <pivotArea dataOnly="0" labelOnly="1" outline="0" fieldPosition="0">
        <references count="4">
          <reference field="0" count="0" selected="0"/>
          <reference field="1" count="1" selected="0">
            <x v="2"/>
          </reference>
          <reference field="2" count="1" selected="0">
            <x v="1"/>
          </reference>
          <reference field="6" count="1" defaultSubtotal="1">
            <x v="2"/>
          </reference>
        </references>
      </pivotArea>
    </format>
    <format dxfId="78">
      <pivotArea dataOnly="0" labelOnly="1" outline="0" fieldPosition="0">
        <references count="4">
          <reference field="0" count="0" selected="0"/>
          <reference field="1" count="1" selected="0">
            <x v="2"/>
          </reference>
          <reference field="2" count="1" selected="0">
            <x v="1"/>
          </reference>
          <reference field="6" count="1" defaultSubtotal="1">
            <x v="6"/>
          </reference>
        </references>
      </pivotArea>
    </format>
    <format dxfId="77">
      <pivotArea dataOnly="0" labelOnly="1" outline="0" fieldPosition="0">
        <references count="4">
          <reference field="0" count="0" selected="0"/>
          <reference field="1" count="1" selected="0">
            <x v="3"/>
          </reference>
          <reference field="2" count="1" selected="0">
            <x v="3"/>
          </reference>
          <reference field="6" count="1" defaultSubtotal="1">
            <x v="8"/>
          </reference>
        </references>
      </pivotArea>
    </format>
    <format dxfId="76">
      <pivotArea dataOnly="0" labelOnly="1" outline="0" fieldPosition="0">
        <references count="4">
          <reference field="0" count="0" selected="0"/>
          <reference field="1" count="1" selected="0">
            <x v="3"/>
          </reference>
          <reference field="2" count="1" selected="0">
            <x v="3"/>
          </reference>
          <reference field="6" count="1" defaultSubtotal="1">
            <x v="13"/>
          </reference>
        </references>
      </pivotArea>
    </format>
    <format dxfId="75">
      <pivotArea dataOnly="0" labelOnly="1" outline="0" fieldPosition="0">
        <references count="4">
          <reference field="0" count="0" selected="0"/>
          <reference field="1" count="1" selected="0">
            <x v="4"/>
          </reference>
          <reference field="2" count="1" selected="0">
            <x v="4"/>
          </reference>
          <reference field="6" count="1" defaultSubtotal="1">
            <x v="0"/>
          </reference>
        </references>
      </pivotArea>
    </format>
    <format dxfId="74">
      <pivotArea dataOnly="0" labelOnly="1" outline="0" fieldPosition="0">
        <references count="4">
          <reference field="0" count="0" selected="0"/>
          <reference field="1" count="1" selected="0">
            <x v="4"/>
          </reference>
          <reference field="2" count="1" selected="0">
            <x v="4"/>
          </reference>
          <reference field="6" count="1" defaultSubtotal="1">
            <x v="10"/>
          </reference>
        </references>
      </pivotArea>
    </format>
    <format dxfId="73">
      <pivotArea dataOnly="0" labelOnly="1" outline="0" fieldPosition="0">
        <references count="4">
          <reference field="0" count="0" selected="0"/>
          <reference field="1" count="1" selected="0">
            <x v="5"/>
          </reference>
          <reference field="2" count="1" selected="0">
            <x v="5"/>
          </reference>
          <reference field="6" count="1" defaultSubtotal="1">
            <x v="12"/>
          </reference>
        </references>
      </pivotArea>
    </format>
    <format dxfId="72">
      <pivotArea dataOnly="0" labelOnly="1" outline="0" fieldPosition="0">
        <references count="6">
          <reference field="0" count="0" selected="0"/>
          <reference field="1" count="1" selected="0">
            <x v="0"/>
          </reference>
          <reference field="2" count="1" selected="0">
            <x v="0"/>
          </reference>
          <reference field="3" count="1">
            <x v="44"/>
          </reference>
          <reference field="4" count="1" selected="0">
            <x v="0"/>
          </reference>
          <reference field="6" count="1" selected="0">
            <x v="1"/>
          </reference>
        </references>
      </pivotArea>
    </format>
    <format dxfId="71">
      <pivotArea dataOnly="0" labelOnly="1" outline="0" fieldPosition="0">
        <references count="6">
          <reference field="0" count="0" selected="0"/>
          <reference field="1" count="1" selected="0">
            <x v="0"/>
          </reference>
          <reference field="2" count="1" selected="0">
            <x v="0"/>
          </reference>
          <reference field="3" count="1">
            <x v="39"/>
          </reference>
          <reference field="4" count="1" selected="0">
            <x v="15"/>
          </reference>
          <reference field="6" count="1" selected="0">
            <x v="1"/>
          </reference>
        </references>
      </pivotArea>
    </format>
    <format dxfId="70">
      <pivotArea dataOnly="0" labelOnly="1" outline="0" fieldPosition="0">
        <references count="6">
          <reference field="0" count="0" selected="0"/>
          <reference field="1" count="1" selected="0">
            <x v="0"/>
          </reference>
          <reference field="2" count="1" selected="0">
            <x v="0"/>
          </reference>
          <reference field="3" count="1">
            <x v="47"/>
          </reference>
          <reference field="4" count="1" selected="0">
            <x v="29"/>
          </reference>
          <reference field="6" count="1" selected="0">
            <x v="1"/>
          </reference>
        </references>
      </pivotArea>
    </format>
    <format dxfId="69">
      <pivotArea dataOnly="0" labelOnly="1" outline="0" fieldPosition="0">
        <references count="6">
          <reference field="0" count="0" selected="0"/>
          <reference field="1" count="1" selected="0">
            <x v="0"/>
          </reference>
          <reference field="2" count="1" selected="0">
            <x v="0"/>
          </reference>
          <reference field="3" count="1">
            <x v="37"/>
          </reference>
          <reference field="4" count="1" selected="0">
            <x v="32"/>
          </reference>
          <reference field="6" count="1" selected="0">
            <x v="1"/>
          </reference>
        </references>
      </pivotArea>
    </format>
    <format dxfId="68">
      <pivotArea dataOnly="0" labelOnly="1" outline="0" fieldPosition="0">
        <references count="6">
          <reference field="0" count="0" selected="0"/>
          <reference field="1" count="1" selected="0">
            <x v="0"/>
          </reference>
          <reference field="2" count="1" selected="0">
            <x v="0"/>
          </reference>
          <reference field="3" count="1">
            <x v="42"/>
          </reference>
          <reference field="4" count="1" selected="0">
            <x v="33"/>
          </reference>
          <reference field="6" count="1" selected="0">
            <x v="1"/>
          </reference>
        </references>
      </pivotArea>
    </format>
    <format dxfId="67">
      <pivotArea dataOnly="0" labelOnly="1" outline="0" fieldPosition="0">
        <references count="6">
          <reference field="0" count="0" selected="0"/>
          <reference field="1" count="1" selected="0">
            <x v="0"/>
          </reference>
          <reference field="2" count="1" selected="0">
            <x v="0"/>
          </reference>
          <reference field="3" count="1">
            <x v="41"/>
          </reference>
          <reference field="4" count="1" selected="0">
            <x v="39"/>
          </reference>
          <reference field="6" count="1" selected="0">
            <x v="1"/>
          </reference>
        </references>
      </pivotArea>
    </format>
    <format dxfId="66">
      <pivotArea dataOnly="0" labelOnly="1" outline="0" fieldPosition="0">
        <references count="6">
          <reference field="0" count="0" selected="0"/>
          <reference field="1" count="1" selected="0">
            <x v="0"/>
          </reference>
          <reference field="2" count="1" selected="0">
            <x v="0"/>
          </reference>
          <reference field="3" count="1">
            <x v="45"/>
          </reference>
          <reference field="4" count="1" selected="0">
            <x v="44"/>
          </reference>
          <reference field="6" count="1" selected="0">
            <x v="1"/>
          </reference>
        </references>
      </pivotArea>
    </format>
    <format dxfId="65">
      <pivotArea dataOnly="0" labelOnly="1" outline="0" fieldPosition="0">
        <references count="6">
          <reference field="0" count="0" selected="0"/>
          <reference field="1" count="1" selected="0">
            <x v="0"/>
          </reference>
          <reference field="2" count="1" selected="0">
            <x v="0"/>
          </reference>
          <reference field="3" count="1">
            <x v="36"/>
          </reference>
          <reference field="4" count="1" selected="0">
            <x v="49"/>
          </reference>
          <reference field="6" count="1" selected="0">
            <x v="1"/>
          </reference>
        </references>
      </pivotArea>
    </format>
    <format dxfId="64">
      <pivotArea dataOnly="0" labelOnly="1" outline="0" fieldPosition="0">
        <references count="6">
          <reference field="0" count="0" selected="0"/>
          <reference field="1" count="1" selected="0">
            <x v="0"/>
          </reference>
          <reference field="2" count="1" selected="0">
            <x v="0"/>
          </reference>
          <reference field="3" count="1">
            <x v="40"/>
          </reference>
          <reference field="4" count="1" selected="0">
            <x v="56"/>
          </reference>
          <reference field="6" count="1" selected="0">
            <x v="1"/>
          </reference>
        </references>
      </pivotArea>
    </format>
    <format dxfId="63">
      <pivotArea dataOnly="0" labelOnly="1" outline="0" fieldPosition="0">
        <references count="6">
          <reference field="0" count="0" selected="0"/>
          <reference field="1" count="1" selected="0">
            <x v="0"/>
          </reference>
          <reference field="2" count="1" selected="0">
            <x v="0"/>
          </reference>
          <reference field="3" count="1">
            <x v="43"/>
          </reference>
          <reference field="4" count="1" selected="0">
            <x v="57"/>
          </reference>
          <reference field="6" count="1" selected="0">
            <x v="1"/>
          </reference>
        </references>
      </pivotArea>
    </format>
    <format dxfId="62">
      <pivotArea dataOnly="0" labelOnly="1" outline="0" fieldPosition="0">
        <references count="6">
          <reference field="0" count="0" selected="0"/>
          <reference field="1" count="1" selected="0">
            <x v="0"/>
          </reference>
          <reference field="2" count="1" selected="0">
            <x v="0"/>
          </reference>
          <reference field="3" count="1">
            <x v="38"/>
          </reference>
          <reference field="4" count="1" selected="0">
            <x v="59"/>
          </reference>
          <reference field="6" count="1" selected="0">
            <x v="1"/>
          </reference>
        </references>
      </pivotArea>
    </format>
    <format dxfId="61">
      <pivotArea dataOnly="0" labelOnly="1" outline="0" fieldPosition="0">
        <references count="6">
          <reference field="0" count="0" selected="0"/>
          <reference field="1" count="1" selected="0">
            <x v="0"/>
          </reference>
          <reference field="2" count="1" selected="0">
            <x v="0"/>
          </reference>
          <reference field="3" count="1">
            <x v="48"/>
          </reference>
          <reference field="4" count="1" selected="0">
            <x v="63"/>
          </reference>
          <reference field="6" count="1" selected="0">
            <x v="1"/>
          </reference>
        </references>
      </pivotArea>
    </format>
    <format dxfId="60">
      <pivotArea dataOnly="0" labelOnly="1" outline="0" fieldPosition="0">
        <references count="6">
          <reference field="0" count="0" selected="0"/>
          <reference field="1" count="1" selected="0">
            <x v="0"/>
          </reference>
          <reference field="2" count="1" selected="0">
            <x v="0"/>
          </reference>
          <reference field="3" count="1">
            <x v="46"/>
          </reference>
          <reference field="4" count="1" selected="0">
            <x v="64"/>
          </reference>
          <reference field="6" count="1" selected="0">
            <x v="1"/>
          </reference>
        </references>
      </pivotArea>
    </format>
    <format dxfId="59">
      <pivotArea dataOnly="0" labelOnly="1" outline="0" fieldPosition="0">
        <references count="6">
          <reference field="0" count="0" selected="0"/>
          <reference field="1" count="1" selected="0">
            <x v="1"/>
          </reference>
          <reference field="2" count="1" selected="0">
            <x v="2"/>
          </reference>
          <reference field="3" count="1">
            <x v="0"/>
          </reference>
          <reference field="4" count="1" selected="0">
            <x v="1"/>
          </reference>
          <reference field="6" count="1" selected="0">
            <x v="3"/>
          </reference>
        </references>
      </pivotArea>
    </format>
    <format dxfId="58">
      <pivotArea dataOnly="0" labelOnly="1" outline="0" fieldPosition="0">
        <references count="6">
          <reference field="0" count="0" selected="0"/>
          <reference field="1" count="1" selected="0">
            <x v="1"/>
          </reference>
          <reference field="2" count="1" selected="0">
            <x v="2"/>
          </reference>
          <reference field="3" count="1">
            <x v="1"/>
          </reference>
          <reference field="4" count="1" selected="0">
            <x v="4"/>
          </reference>
          <reference field="6" count="1" selected="0">
            <x v="3"/>
          </reference>
        </references>
      </pivotArea>
    </format>
    <format dxfId="57">
      <pivotArea dataOnly="0" labelOnly="1" outline="0" fieldPosition="0">
        <references count="6">
          <reference field="0" count="0" selected="0"/>
          <reference field="1" count="1" selected="0">
            <x v="1"/>
          </reference>
          <reference field="2" count="1" selected="0">
            <x v="2"/>
          </reference>
          <reference field="3" count="1">
            <x v="20"/>
          </reference>
          <reference field="4" count="1" selected="0">
            <x v="8"/>
          </reference>
          <reference field="6" count="1" selected="0">
            <x v="3"/>
          </reference>
        </references>
      </pivotArea>
    </format>
    <format dxfId="56">
      <pivotArea dataOnly="0" labelOnly="1" outline="0" fieldPosition="0">
        <references count="6">
          <reference field="0" count="0" selected="0"/>
          <reference field="1" count="1" selected="0">
            <x v="1"/>
          </reference>
          <reference field="2" count="1" selected="0">
            <x v="2"/>
          </reference>
          <reference field="3" count="1">
            <x v="2"/>
          </reference>
          <reference field="4" count="1" selected="0">
            <x v="9"/>
          </reference>
          <reference field="6" count="1" selected="0">
            <x v="3"/>
          </reference>
        </references>
      </pivotArea>
    </format>
    <format dxfId="55">
      <pivotArea dataOnly="0" labelOnly="1" outline="0" fieldPosition="0">
        <references count="6">
          <reference field="0" count="0" selected="0"/>
          <reference field="1" count="1" selected="0">
            <x v="1"/>
          </reference>
          <reference field="2" count="1" selected="0">
            <x v="2"/>
          </reference>
          <reference field="3" count="1">
            <x v="3"/>
          </reference>
          <reference field="4" count="1" selected="0">
            <x v="10"/>
          </reference>
          <reference field="6" count="1" selected="0">
            <x v="3"/>
          </reference>
        </references>
      </pivotArea>
    </format>
    <format dxfId="54">
      <pivotArea dataOnly="0" labelOnly="1" outline="0" fieldPosition="0">
        <references count="6">
          <reference field="0" count="0" selected="0"/>
          <reference field="1" count="1" selected="0">
            <x v="1"/>
          </reference>
          <reference field="2" count="1" selected="0">
            <x v="2"/>
          </reference>
          <reference field="3" count="1">
            <x v="4"/>
          </reference>
          <reference field="4" count="1" selected="0">
            <x v="11"/>
          </reference>
          <reference field="6" count="1" selected="0">
            <x v="3"/>
          </reference>
        </references>
      </pivotArea>
    </format>
    <format dxfId="53">
      <pivotArea dataOnly="0" labelOnly="1" outline="0" fieldPosition="0">
        <references count="6">
          <reference field="0" count="0" selected="0"/>
          <reference field="1" count="1" selected="0">
            <x v="1"/>
          </reference>
          <reference field="2" count="1" selected="0">
            <x v="2"/>
          </reference>
          <reference field="3" count="1">
            <x v="5"/>
          </reference>
          <reference field="4" count="1" selected="0">
            <x v="16"/>
          </reference>
          <reference field="6" count="1" selected="0">
            <x v="3"/>
          </reference>
        </references>
      </pivotArea>
    </format>
    <format dxfId="52">
      <pivotArea dataOnly="0" labelOnly="1" outline="0" fieldPosition="0">
        <references count="6">
          <reference field="0" count="0" selected="0"/>
          <reference field="1" count="1" selected="0">
            <x v="1"/>
          </reference>
          <reference field="2" count="1" selected="0">
            <x v="2"/>
          </reference>
          <reference field="3" count="1">
            <x v="6"/>
          </reference>
          <reference field="4" count="1" selected="0">
            <x v="19"/>
          </reference>
          <reference field="6" count="1" selected="0">
            <x v="3"/>
          </reference>
        </references>
      </pivotArea>
    </format>
    <format dxfId="51">
      <pivotArea dataOnly="0" labelOnly="1" outline="0" fieldPosition="0">
        <references count="6">
          <reference field="0" count="0" selected="0"/>
          <reference field="1" count="1" selected="0">
            <x v="1"/>
          </reference>
          <reference field="2" count="1" selected="0">
            <x v="2"/>
          </reference>
          <reference field="3" count="1">
            <x v="7"/>
          </reference>
          <reference field="4" count="1" selected="0">
            <x v="20"/>
          </reference>
          <reference field="6" count="1" selected="0">
            <x v="3"/>
          </reference>
        </references>
      </pivotArea>
    </format>
    <format dxfId="50">
      <pivotArea dataOnly="0" labelOnly="1" outline="0" fieldPosition="0">
        <references count="6">
          <reference field="0" count="0" selected="0"/>
          <reference field="1" count="1" selected="0">
            <x v="1"/>
          </reference>
          <reference field="2" count="1" selected="0">
            <x v="2"/>
          </reference>
          <reference field="3" count="1">
            <x v="23"/>
          </reference>
          <reference field="4" count="1" selected="0">
            <x v="21"/>
          </reference>
          <reference field="6" count="1" selected="0">
            <x v="3"/>
          </reference>
        </references>
      </pivotArea>
    </format>
    <format dxfId="49">
      <pivotArea dataOnly="0" labelOnly="1" outline="0" fieldPosition="0">
        <references count="6">
          <reference field="0" count="0" selected="0"/>
          <reference field="1" count="1" selected="0">
            <x v="1"/>
          </reference>
          <reference field="2" count="1" selected="0">
            <x v="2"/>
          </reference>
          <reference field="3" count="1">
            <x v="22"/>
          </reference>
          <reference field="4" count="1" selected="0">
            <x v="22"/>
          </reference>
          <reference field="6" count="1" selected="0">
            <x v="3"/>
          </reference>
        </references>
      </pivotArea>
    </format>
    <format dxfId="48">
      <pivotArea dataOnly="0" labelOnly="1" outline="0" fieldPosition="0">
        <references count="6">
          <reference field="0" count="0" selected="0"/>
          <reference field="1" count="1" selected="0">
            <x v="1"/>
          </reference>
          <reference field="2" count="1" selected="0">
            <x v="2"/>
          </reference>
          <reference field="3" count="1">
            <x v="21"/>
          </reference>
          <reference field="4" count="1" selected="0">
            <x v="24"/>
          </reference>
          <reference field="6" count="1" selected="0">
            <x v="3"/>
          </reference>
        </references>
      </pivotArea>
    </format>
    <format dxfId="47">
      <pivotArea dataOnly="0" labelOnly="1" outline="0" fieldPosition="0">
        <references count="6">
          <reference field="0" count="0" selected="0"/>
          <reference field="1" count="1" selected="0">
            <x v="1"/>
          </reference>
          <reference field="2" count="1" selected="0">
            <x v="2"/>
          </reference>
          <reference field="3" count="1">
            <x v="17"/>
          </reference>
          <reference field="4" count="1" selected="0">
            <x v="26"/>
          </reference>
          <reference field="6" count="1" selected="0">
            <x v="3"/>
          </reference>
        </references>
      </pivotArea>
    </format>
    <format dxfId="46">
      <pivotArea dataOnly="0" labelOnly="1" outline="0" fieldPosition="0">
        <references count="6">
          <reference field="0" count="0" selected="0"/>
          <reference field="1" count="1" selected="0">
            <x v="1"/>
          </reference>
          <reference field="2" count="1" selected="0">
            <x v="2"/>
          </reference>
          <reference field="3" count="1">
            <x v="8"/>
          </reference>
          <reference field="4" count="1" selected="0">
            <x v="28"/>
          </reference>
          <reference field="6" count="1" selected="0">
            <x v="3"/>
          </reference>
        </references>
      </pivotArea>
    </format>
    <format dxfId="45">
      <pivotArea dataOnly="0" labelOnly="1" outline="0" fieldPosition="0">
        <references count="6">
          <reference field="0" count="0" selected="0"/>
          <reference field="1" count="1" selected="0">
            <x v="1"/>
          </reference>
          <reference field="2" count="1" selected="0">
            <x v="2"/>
          </reference>
          <reference field="3" count="1">
            <x v="9"/>
          </reference>
          <reference field="4" count="1" selected="0">
            <x v="30"/>
          </reference>
          <reference field="6" count="1" selected="0">
            <x v="3"/>
          </reference>
        </references>
      </pivotArea>
    </format>
    <format dxfId="44">
      <pivotArea dataOnly="0" labelOnly="1" outline="0" fieldPosition="0">
        <references count="6">
          <reference field="0" count="0" selected="0"/>
          <reference field="1" count="1" selected="0">
            <x v="1"/>
          </reference>
          <reference field="2" count="1" selected="0">
            <x v="2"/>
          </reference>
          <reference field="3" count="1">
            <x v="12"/>
          </reference>
          <reference field="4" count="1" selected="0">
            <x v="31"/>
          </reference>
          <reference field="6" count="1" selected="0">
            <x v="3"/>
          </reference>
        </references>
      </pivotArea>
    </format>
    <format dxfId="43">
      <pivotArea dataOnly="0" labelOnly="1" outline="0" fieldPosition="0">
        <references count="6">
          <reference field="0" count="0" selected="0"/>
          <reference field="1" count="1" selected="0">
            <x v="1"/>
          </reference>
          <reference field="2" count="1" selected="0">
            <x v="2"/>
          </reference>
          <reference field="3" count="1">
            <x v="10"/>
          </reference>
          <reference field="4" count="1" selected="0">
            <x v="34"/>
          </reference>
          <reference field="6" count="1" selected="0">
            <x v="3"/>
          </reference>
        </references>
      </pivotArea>
    </format>
    <format dxfId="42">
      <pivotArea dataOnly="0" labelOnly="1" outline="0" fieldPosition="0">
        <references count="6">
          <reference field="0" count="0" selected="0"/>
          <reference field="1" count="1" selected="0">
            <x v="1"/>
          </reference>
          <reference field="2" count="1" selected="0">
            <x v="2"/>
          </reference>
          <reference field="3" count="1">
            <x v="18"/>
          </reference>
          <reference field="4" count="1" selected="0">
            <x v="38"/>
          </reference>
          <reference field="6" count="1" selected="0">
            <x v="3"/>
          </reference>
        </references>
      </pivotArea>
    </format>
    <format dxfId="41">
      <pivotArea dataOnly="0" labelOnly="1" outline="0" fieldPosition="0">
        <references count="6">
          <reference field="0" count="0" selected="0"/>
          <reference field="1" count="1" selected="0">
            <x v="1"/>
          </reference>
          <reference field="2" count="1" selected="0">
            <x v="2"/>
          </reference>
          <reference field="3" count="1">
            <x v="11"/>
          </reference>
          <reference field="4" count="1" selected="0">
            <x v="41"/>
          </reference>
          <reference field="6" count="1" selected="0">
            <x v="3"/>
          </reference>
        </references>
      </pivotArea>
    </format>
    <format dxfId="40">
      <pivotArea dataOnly="0" labelOnly="1" outline="0" fieldPosition="0">
        <references count="6">
          <reference field="0" count="0" selected="0"/>
          <reference field="1" count="1" selected="0">
            <x v="1"/>
          </reference>
          <reference field="2" count="1" selected="0">
            <x v="2"/>
          </reference>
          <reference field="3" count="1">
            <x v="14"/>
          </reference>
          <reference field="4" count="1" selected="0">
            <x v="65"/>
          </reference>
          <reference field="6" count="1" selected="0">
            <x v="3"/>
          </reference>
        </references>
      </pivotArea>
    </format>
    <format dxfId="39">
      <pivotArea dataOnly="0" labelOnly="1" outline="0" fieldPosition="0">
        <references count="6">
          <reference field="0" count="0" selected="0"/>
          <reference field="1" count="1" selected="0">
            <x v="1"/>
          </reference>
          <reference field="2" count="1" selected="0">
            <x v="2"/>
          </reference>
          <reference field="3" count="1">
            <x v="15"/>
          </reference>
          <reference field="4" count="1" selected="0">
            <x v="66"/>
          </reference>
          <reference field="6" count="1" selected="0">
            <x v="3"/>
          </reference>
        </references>
      </pivotArea>
    </format>
    <format dxfId="38">
      <pivotArea dataOnly="0" labelOnly="1" outline="0" fieldPosition="0">
        <references count="6">
          <reference field="0" count="0" selected="0"/>
          <reference field="1" count="1" selected="0">
            <x v="1"/>
          </reference>
          <reference field="2" count="1" selected="0">
            <x v="2"/>
          </reference>
          <reference field="3" count="1">
            <x v="19"/>
          </reference>
          <reference field="4" count="1" selected="0">
            <x v="69"/>
          </reference>
          <reference field="6" count="1" selected="0">
            <x v="3"/>
          </reference>
        </references>
      </pivotArea>
    </format>
    <format dxfId="37">
      <pivotArea dataOnly="0" labelOnly="1" outline="0" fieldPosition="0">
        <references count="6">
          <reference field="0" count="0" selected="0"/>
          <reference field="1" count="1" selected="0">
            <x v="1"/>
          </reference>
          <reference field="2" count="1" selected="0">
            <x v="2"/>
          </reference>
          <reference field="3" count="1">
            <x v="16"/>
          </reference>
          <reference field="4" count="1" selected="0">
            <x v="70"/>
          </reference>
          <reference field="6" count="1" selected="0">
            <x v="3"/>
          </reference>
        </references>
      </pivotArea>
    </format>
    <format dxfId="36">
      <pivotArea dataOnly="0" labelOnly="1" outline="0" fieldPosition="0">
        <references count="6">
          <reference field="0" count="0" selected="0"/>
          <reference field="1" count="1" selected="0">
            <x v="1"/>
          </reference>
          <reference field="2" count="1" selected="0">
            <x v="2"/>
          </reference>
          <reference field="3" count="1">
            <x v="13"/>
          </reference>
          <reference field="4" count="1" selected="0">
            <x v="71"/>
          </reference>
          <reference field="6" count="1" selected="0">
            <x v="3"/>
          </reference>
        </references>
      </pivotArea>
    </format>
    <format dxfId="35">
      <pivotArea dataOnly="0" labelOnly="1" outline="0" fieldPosition="0">
        <references count="6">
          <reference field="0" count="0" selected="0"/>
          <reference field="1" count="1" selected="0">
            <x v="1"/>
          </reference>
          <reference field="2" count="1" selected="0">
            <x v="2"/>
          </reference>
          <reference field="3" count="1">
            <x v="26"/>
          </reference>
          <reference field="4" count="1" selected="0">
            <x v="27"/>
          </reference>
          <reference field="6" count="1" selected="0">
            <x v="4"/>
          </reference>
        </references>
      </pivotArea>
    </format>
    <format dxfId="34">
      <pivotArea dataOnly="0" labelOnly="1" outline="0" fieldPosition="0">
        <references count="6">
          <reference field="0" count="0" selected="0"/>
          <reference field="1" count="1" selected="0">
            <x v="1"/>
          </reference>
          <reference field="2" count="1" selected="0">
            <x v="2"/>
          </reference>
          <reference field="3" count="1">
            <x v="24"/>
          </reference>
          <reference field="4" count="1" selected="0">
            <x v="51"/>
          </reference>
          <reference field="6" count="1" selected="0">
            <x v="4"/>
          </reference>
        </references>
      </pivotArea>
    </format>
    <format dxfId="33">
      <pivotArea dataOnly="0" labelOnly="1" outline="0" fieldPosition="0">
        <references count="6">
          <reference field="0" count="0" selected="0"/>
          <reference field="1" count="1" selected="0">
            <x v="1"/>
          </reference>
          <reference field="2" count="1" selected="0">
            <x v="2"/>
          </reference>
          <reference field="3" count="1">
            <x v="25"/>
          </reference>
          <reference field="4" count="1" selected="0">
            <x v="72"/>
          </reference>
          <reference field="6" count="1" selected="0">
            <x v="4"/>
          </reference>
        </references>
      </pivotArea>
    </format>
    <format dxfId="32">
      <pivotArea dataOnly="0" labelOnly="1" outline="0" fieldPosition="0">
        <references count="6">
          <reference field="0" count="0" selected="0"/>
          <reference field="1" count="1" selected="0">
            <x v="1"/>
          </reference>
          <reference field="2" count="1" selected="0">
            <x v="2"/>
          </reference>
          <reference field="3" count="1">
            <x v="58"/>
          </reference>
          <reference field="4" count="1" selected="0">
            <x v="67"/>
          </reference>
          <reference field="6" count="1" selected="0">
            <x v="5"/>
          </reference>
        </references>
      </pivotArea>
    </format>
    <format dxfId="31">
      <pivotArea dataOnly="0" labelOnly="1" outline="0" fieldPosition="0">
        <references count="6">
          <reference field="0" count="0" selected="0"/>
          <reference field="1" count="1" selected="0">
            <x v="1"/>
          </reference>
          <reference field="2" count="1" selected="0">
            <x v="2"/>
          </reference>
          <reference field="3" count="1">
            <x v="49"/>
          </reference>
          <reference field="4" count="1" selected="0">
            <x v="23"/>
          </reference>
          <reference field="6" count="1" selected="0">
            <x v="7"/>
          </reference>
        </references>
      </pivotArea>
    </format>
    <format dxfId="30">
      <pivotArea dataOnly="0" labelOnly="1" outline="0" fieldPosition="0">
        <references count="6">
          <reference field="0" count="0" selected="0"/>
          <reference field="1" count="1" selected="0">
            <x v="1"/>
          </reference>
          <reference field="2" count="1" selected="0">
            <x v="2"/>
          </reference>
          <reference field="3" count="1">
            <x v="51"/>
          </reference>
          <reference field="4" count="1" selected="0">
            <x v="36"/>
          </reference>
          <reference field="6" count="1" selected="0">
            <x v="7"/>
          </reference>
        </references>
      </pivotArea>
    </format>
    <format dxfId="29">
      <pivotArea dataOnly="0" labelOnly="1" outline="0" fieldPosition="0">
        <references count="6">
          <reference field="0" count="0" selected="0"/>
          <reference field="1" count="1" selected="0">
            <x v="1"/>
          </reference>
          <reference field="2" count="1" selected="0">
            <x v="2"/>
          </reference>
          <reference field="3" count="1">
            <x v="50"/>
          </reference>
          <reference field="4" count="1" selected="0">
            <x v="43"/>
          </reference>
          <reference field="6" count="1" selected="0">
            <x v="7"/>
          </reference>
        </references>
      </pivotArea>
    </format>
    <format dxfId="28">
      <pivotArea dataOnly="0" labelOnly="1" outline="0" fieldPosition="0">
        <references count="6">
          <reference field="0" count="0" selected="0"/>
          <reference field="1" count="1" selected="0">
            <x v="1"/>
          </reference>
          <reference field="2" count="1" selected="0">
            <x v="2"/>
          </reference>
          <reference field="3" count="1">
            <x v="52"/>
          </reference>
          <reference field="4" count="1" selected="0">
            <x v="40"/>
          </reference>
          <reference field="6" count="1" selected="0">
            <x v="9"/>
          </reference>
        </references>
      </pivotArea>
    </format>
    <format dxfId="27">
      <pivotArea dataOnly="0" labelOnly="1" outline="0" fieldPosition="0">
        <references count="6">
          <reference field="0" count="0" selected="0"/>
          <reference field="1" count="1" selected="0">
            <x v="1"/>
          </reference>
          <reference field="2" count="1" selected="0">
            <x v="2"/>
          </reference>
          <reference field="3" count="1">
            <x v="55"/>
          </reference>
          <reference field="4" count="1" selected="0">
            <x v="42"/>
          </reference>
          <reference field="6" count="1" selected="0">
            <x v="11"/>
          </reference>
        </references>
      </pivotArea>
    </format>
    <format dxfId="26">
      <pivotArea dataOnly="0" labelOnly="1" outline="0" fieldPosition="0">
        <references count="6">
          <reference field="0" count="0" selected="0"/>
          <reference field="1" count="1" selected="0">
            <x v="1"/>
          </reference>
          <reference field="2" count="1" selected="0">
            <x v="2"/>
          </reference>
          <reference field="3" count="1">
            <x v="54"/>
          </reference>
          <reference field="4" count="1" selected="0">
            <x v="54"/>
          </reference>
          <reference field="6" count="1" selected="0">
            <x v="11"/>
          </reference>
        </references>
      </pivotArea>
    </format>
    <format dxfId="25">
      <pivotArea dataOnly="0" labelOnly="1" outline="0" fieldPosition="0">
        <references count="6">
          <reference field="0" count="0" selected="0"/>
          <reference field="1" count="1" selected="0">
            <x v="1"/>
          </reference>
          <reference field="2" count="1" selected="0">
            <x v="2"/>
          </reference>
          <reference field="3" count="1">
            <x v="53"/>
          </reference>
          <reference field="4" count="1" selected="0">
            <x v="62"/>
          </reference>
          <reference field="6" count="1" selected="0">
            <x v="11"/>
          </reference>
        </references>
      </pivotArea>
    </format>
    <format dxfId="24">
      <pivotArea dataOnly="0" labelOnly="1" outline="0" fieldPosition="0">
        <references count="6">
          <reference field="0" count="0" selected="0"/>
          <reference field="1" count="1" selected="0">
            <x v="1"/>
          </reference>
          <reference field="2" count="1" selected="0">
            <x v="2"/>
          </reference>
          <reference field="3" count="1">
            <x v="56"/>
          </reference>
          <reference field="4" count="1" selected="0">
            <x v="12"/>
          </reference>
          <reference field="6" count="1" selected="0">
            <x v="14"/>
          </reference>
        </references>
      </pivotArea>
    </format>
    <format dxfId="23">
      <pivotArea dataOnly="0" labelOnly="1" outline="0" fieldPosition="0">
        <references count="6">
          <reference field="0" count="0" selected="0"/>
          <reference field="1" count="1" selected="0">
            <x v="1"/>
          </reference>
          <reference field="2" count="1" selected="0">
            <x v="2"/>
          </reference>
          <reference field="3" count="1">
            <x v="57"/>
          </reference>
          <reference field="4" count="1" selected="0">
            <x v="37"/>
          </reference>
          <reference field="6" count="1" selected="0">
            <x v="14"/>
          </reference>
        </references>
      </pivotArea>
    </format>
    <format dxfId="22">
      <pivotArea dataOnly="0" labelOnly="1" outline="0" fieldPosition="0">
        <references count="6">
          <reference field="0" count="0" selected="0"/>
          <reference field="1" count="1" selected="0">
            <x v="2"/>
          </reference>
          <reference field="2" count="1" selected="0">
            <x v="1"/>
          </reference>
          <reference field="3" count="1">
            <x v="62"/>
          </reference>
          <reference field="4" count="1" selected="0">
            <x v="58"/>
          </reference>
          <reference field="6" count="1" selected="0">
            <x v="2"/>
          </reference>
        </references>
      </pivotArea>
    </format>
    <format dxfId="21">
      <pivotArea dataOnly="0" labelOnly="1" outline="0" fieldPosition="0">
        <references count="6">
          <reference field="0" count="0" selected="0"/>
          <reference field="1" count="1" selected="0">
            <x v="2"/>
          </reference>
          <reference field="2" count="1" selected="0">
            <x v="1"/>
          </reference>
          <reference field="3" count="1">
            <x v="63"/>
          </reference>
          <reference field="4" count="1" selected="0">
            <x v="68"/>
          </reference>
          <reference field="6" count="1" selected="0">
            <x v="2"/>
          </reference>
        </references>
      </pivotArea>
    </format>
    <format dxfId="20">
      <pivotArea dataOnly="0" labelOnly="1" outline="0" fieldPosition="0">
        <references count="6">
          <reference field="0" count="0" selected="0"/>
          <reference field="1" count="1" selected="0">
            <x v="2"/>
          </reference>
          <reference field="2" count="1" selected="0">
            <x v="1"/>
          </reference>
          <reference field="3" count="1">
            <x v="61"/>
          </reference>
          <reference field="4" count="1" selected="0">
            <x v="17"/>
          </reference>
          <reference field="6" count="1" selected="0">
            <x v="6"/>
          </reference>
        </references>
      </pivotArea>
    </format>
    <format dxfId="19">
      <pivotArea dataOnly="0" labelOnly="1" outline="0" fieldPosition="0">
        <references count="6">
          <reference field="0" count="0" selected="0"/>
          <reference field="1" count="1" selected="0">
            <x v="2"/>
          </reference>
          <reference field="2" count="1" selected="0">
            <x v="1"/>
          </reference>
          <reference field="3" count="1">
            <x v="59"/>
          </reference>
          <reference field="4" count="1" selected="0">
            <x v="35"/>
          </reference>
          <reference field="6" count="1" selected="0">
            <x v="6"/>
          </reference>
        </references>
      </pivotArea>
    </format>
    <format dxfId="18">
      <pivotArea dataOnly="0" labelOnly="1" outline="0" fieldPosition="0">
        <references count="6">
          <reference field="0" count="0" selected="0"/>
          <reference field="1" count="1" selected="0">
            <x v="2"/>
          </reference>
          <reference field="2" count="1" selected="0">
            <x v="1"/>
          </reference>
          <reference field="3" count="1">
            <x v="60"/>
          </reference>
          <reference field="4" count="1" selected="0">
            <x v="60"/>
          </reference>
          <reference field="6" count="1" selected="0">
            <x v="6"/>
          </reference>
        </references>
      </pivotArea>
    </format>
    <format dxfId="17">
      <pivotArea dataOnly="0" labelOnly="1" outline="0" fieldPosition="0">
        <references count="6">
          <reference field="0" count="0" selected="0"/>
          <reference field="1" count="1" selected="0">
            <x v="3"/>
          </reference>
          <reference field="2" count="1" selected="0">
            <x v="3"/>
          </reference>
          <reference field="3" count="1">
            <x v="33"/>
          </reference>
          <reference field="4" count="1" selected="0">
            <x v="3"/>
          </reference>
          <reference field="6" count="1" selected="0">
            <x v="8"/>
          </reference>
        </references>
      </pivotArea>
    </format>
    <format dxfId="16">
      <pivotArea dataOnly="0" labelOnly="1" outline="0" fieldPosition="0">
        <references count="6">
          <reference field="0" count="0" selected="0"/>
          <reference field="1" count="1" selected="0">
            <x v="3"/>
          </reference>
          <reference field="2" count="1" selected="0">
            <x v="3"/>
          </reference>
          <reference field="3" count="1">
            <x v="31"/>
          </reference>
          <reference field="4" count="1" selected="0">
            <x v="5"/>
          </reference>
          <reference field="6" count="1" selected="0">
            <x v="8"/>
          </reference>
        </references>
      </pivotArea>
    </format>
    <format dxfId="15">
      <pivotArea dataOnly="0" labelOnly="1" outline="0" fieldPosition="0">
        <references count="6">
          <reference field="0" count="0" selected="0"/>
          <reference field="1" count="1" selected="0">
            <x v="3"/>
          </reference>
          <reference field="2" count="1" selected="0">
            <x v="3"/>
          </reference>
          <reference field="3" count="1">
            <x v="29"/>
          </reference>
          <reference field="4" count="1" selected="0">
            <x v="7"/>
          </reference>
          <reference field="6" count="1" selected="0">
            <x v="8"/>
          </reference>
        </references>
      </pivotArea>
    </format>
    <format dxfId="14">
      <pivotArea dataOnly="0" labelOnly="1" outline="0" fieldPosition="0">
        <references count="6">
          <reference field="0" count="0" selected="0"/>
          <reference field="1" count="1" selected="0">
            <x v="3"/>
          </reference>
          <reference field="2" count="1" selected="0">
            <x v="3"/>
          </reference>
          <reference field="3" count="1">
            <x v="34"/>
          </reference>
          <reference field="4" count="1" selected="0">
            <x v="13"/>
          </reference>
          <reference field="6" count="1" selected="0">
            <x v="8"/>
          </reference>
        </references>
      </pivotArea>
    </format>
    <format dxfId="13">
      <pivotArea dataOnly="0" labelOnly="1" outline="0" fieldPosition="0">
        <references count="6">
          <reference field="0" count="0" selected="0"/>
          <reference field="1" count="1" selected="0">
            <x v="3"/>
          </reference>
          <reference field="2" count="1" selected="0">
            <x v="3"/>
          </reference>
          <reference field="3" count="1">
            <x v="30"/>
          </reference>
          <reference field="4" count="1" selected="0">
            <x v="14"/>
          </reference>
          <reference field="6" count="1" selected="0">
            <x v="8"/>
          </reference>
        </references>
      </pivotArea>
    </format>
    <format dxfId="12">
      <pivotArea dataOnly="0" labelOnly="1" outline="0" fieldPosition="0">
        <references count="6">
          <reference field="0" count="0" selected="0"/>
          <reference field="1" count="1" selected="0">
            <x v="3"/>
          </reference>
          <reference field="2" count="1" selected="0">
            <x v="3"/>
          </reference>
          <reference field="3" count="1">
            <x v="28"/>
          </reference>
          <reference field="4" count="1" selected="0">
            <x v="18"/>
          </reference>
          <reference field="6" count="1" selected="0">
            <x v="8"/>
          </reference>
        </references>
      </pivotArea>
    </format>
    <format dxfId="11">
      <pivotArea dataOnly="0" labelOnly="1" outline="0" fieldPosition="0">
        <references count="6">
          <reference field="0" count="0" selected="0"/>
          <reference field="1" count="1" selected="0">
            <x v="3"/>
          </reference>
          <reference field="2" count="1" selected="0">
            <x v="3"/>
          </reference>
          <reference field="3" count="1">
            <x v="27"/>
          </reference>
          <reference field="4" count="1" selected="0">
            <x v="25"/>
          </reference>
          <reference field="6" count="1" selected="0">
            <x v="8"/>
          </reference>
        </references>
      </pivotArea>
    </format>
    <format dxfId="10">
      <pivotArea dataOnly="0" labelOnly="1" outline="0" fieldPosition="0">
        <references count="6">
          <reference field="0" count="0" selected="0"/>
          <reference field="1" count="1" selected="0">
            <x v="3"/>
          </reference>
          <reference field="2" count="1" selected="0">
            <x v="3"/>
          </reference>
          <reference field="3" count="1">
            <x v="32"/>
          </reference>
          <reference field="4" count="1" selected="0">
            <x v="50"/>
          </reference>
          <reference field="6" count="1" selected="0">
            <x v="8"/>
          </reference>
        </references>
      </pivotArea>
    </format>
    <format dxfId="9">
      <pivotArea dataOnly="0" labelOnly="1" outline="0" fieldPosition="0">
        <references count="6">
          <reference field="0" count="0" selected="0"/>
          <reference field="1" count="1" selected="0">
            <x v="3"/>
          </reference>
          <reference field="2" count="1" selected="0">
            <x v="3"/>
          </reference>
          <reference field="3" count="1">
            <x v="35"/>
          </reference>
          <reference field="4" count="1" selected="0">
            <x v="48"/>
          </reference>
          <reference field="6" count="1" selected="0">
            <x v="13"/>
          </reference>
        </references>
      </pivotArea>
    </format>
    <format dxfId="8">
      <pivotArea dataOnly="0" labelOnly="1" outline="0" fieldPosition="0">
        <references count="6">
          <reference field="0" count="0" selected="0"/>
          <reference field="1" count="1" selected="0">
            <x v="4"/>
          </reference>
          <reference field="2" count="1" selected="0">
            <x v="4"/>
          </reference>
          <reference field="3" count="1">
            <x v="68"/>
          </reference>
          <reference field="4" count="1" selected="0">
            <x v="2"/>
          </reference>
          <reference field="6" count="1" selected="0">
            <x v="0"/>
          </reference>
        </references>
      </pivotArea>
    </format>
    <format dxfId="7">
      <pivotArea dataOnly="0" labelOnly="1" outline="0" fieldPosition="0">
        <references count="6">
          <reference field="0" count="0" selected="0"/>
          <reference field="1" count="1" selected="0">
            <x v="4"/>
          </reference>
          <reference field="2" count="1" selected="0">
            <x v="4"/>
          </reference>
          <reference field="3" count="1">
            <x v="71"/>
          </reference>
          <reference field="4" count="1" selected="0">
            <x v="45"/>
          </reference>
          <reference field="6" count="1" selected="0">
            <x v="10"/>
          </reference>
        </references>
      </pivotArea>
    </format>
    <format dxfId="6">
      <pivotArea dataOnly="0" labelOnly="1" outline="0" fieldPosition="0">
        <references count="6">
          <reference field="0" count="0" selected="0"/>
          <reference field="1" count="1" selected="0">
            <x v="4"/>
          </reference>
          <reference field="2" count="1" selected="0">
            <x v="4"/>
          </reference>
          <reference field="3" count="1">
            <x v="70"/>
          </reference>
          <reference field="4" count="1" selected="0">
            <x v="47"/>
          </reference>
          <reference field="6" count="1" selected="0">
            <x v="10"/>
          </reference>
        </references>
      </pivotArea>
    </format>
    <format dxfId="5">
      <pivotArea dataOnly="0" labelOnly="1" outline="0" fieldPosition="0">
        <references count="6">
          <reference field="0" count="0" selected="0"/>
          <reference field="1" count="1" selected="0">
            <x v="4"/>
          </reference>
          <reference field="2" count="1" selected="0">
            <x v="4"/>
          </reference>
          <reference field="3" count="1">
            <x v="72"/>
          </reference>
          <reference field="4" count="1" selected="0">
            <x v="53"/>
          </reference>
          <reference field="6" count="1" selected="0">
            <x v="10"/>
          </reference>
        </references>
      </pivotArea>
    </format>
    <format dxfId="4">
      <pivotArea dataOnly="0" labelOnly="1" outline="0" fieldPosition="0">
        <references count="6">
          <reference field="0" count="0" selected="0"/>
          <reference field="1" count="1" selected="0">
            <x v="4"/>
          </reference>
          <reference field="2" count="1" selected="0">
            <x v="4"/>
          </reference>
          <reference field="3" count="1">
            <x v="69"/>
          </reference>
          <reference field="4" count="1" selected="0">
            <x v="61"/>
          </reference>
          <reference field="6" count="1" selected="0">
            <x v="10"/>
          </reference>
        </references>
      </pivotArea>
    </format>
    <format dxfId="3">
      <pivotArea dataOnly="0" labelOnly="1" outline="0" fieldPosition="0">
        <references count="6">
          <reference field="0" count="0" selected="0"/>
          <reference field="1" count="1" selected="0">
            <x v="5"/>
          </reference>
          <reference field="2" count="1" selected="0">
            <x v="5"/>
          </reference>
          <reference field="3" count="1">
            <x v="64"/>
          </reference>
          <reference field="4" count="1" selected="0">
            <x v="6"/>
          </reference>
          <reference field="6" count="1" selected="0">
            <x v="12"/>
          </reference>
        </references>
      </pivotArea>
    </format>
    <format dxfId="2">
      <pivotArea dataOnly="0" labelOnly="1" outline="0" fieldPosition="0">
        <references count="6">
          <reference field="0" count="0" selected="0"/>
          <reference field="1" count="1" selected="0">
            <x v="5"/>
          </reference>
          <reference field="2" count="1" selected="0">
            <x v="5"/>
          </reference>
          <reference field="3" count="1">
            <x v="66"/>
          </reference>
          <reference field="4" count="1" selected="0">
            <x v="46"/>
          </reference>
          <reference field="6" count="1" selected="0">
            <x v="12"/>
          </reference>
        </references>
      </pivotArea>
    </format>
    <format dxfId="1">
      <pivotArea dataOnly="0" labelOnly="1" outline="0" fieldPosition="0">
        <references count="6">
          <reference field="0" count="0" selected="0"/>
          <reference field="1" count="1" selected="0">
            <x v="5"/>
          </reference>
          <reference field="2" count="1" selected="0">
            <x v="5"/>
          </reference>
          <reference field="3" count="1">
            <x v="67"/>
          </reference>
          <reference field="4" count="1" selected="0">
            <x v="52"/>
          </reference>
          <reference field="6" count="1" selected="0">
            <x v="12"/>
          </reference>
        </references>
      </pivotArea>
    </format>
    <format dxfId="0">
      <pivotArea dataOnly="0" labelOnly="1" outline="0" fieldPosition="0">
        <references count="6">
          <reference field="0" count="0" selected="0"/>
          <reference field="1" count="1" selected="0">
            <x v="5"/>
          </reference>
          <reference field="2" count="1" selected="0">
            <x v="5"/>
          </reference>
          <reference field="3" count="1">
            <x v="65"/>
          </reference>
          <reference field="4" count="1" selected="0">
            <x v="55"/>
          </reference>
          <reference field="6"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E26"/>
  <sheetViews>
    <sheetView tabSelected="1" view="pageBreakPreview" zoomScale="85" zoomScaleNormal="85" zoomScaleSheetLayoutView="85" workbookViewId="0"/>
  </sheetViews>
  <sheetFormatPr defaultColWidth="9" defaultRowHeight="16.5"/>
  <cols>
    <col min="1" max="1" width="5.5" style="252" customWidth="1"/>
    <col min="2" max="2" width="34.5" style="252" customWidth="1"/>
    <col min="3" max="4" width="11.125" style="253" customWidth="1"/>
    <col min="5" max="16384" width="9" style="252"/>
  </cols>
  <sheetData>
    <row r="1" spans="1:4">
      <c r="A1" s="257" t="s">
        <v>1554</v>
      </c>
    </row>
    <row r="2" spans="1:4">
      <c r="A2" s="257" t="s">
        <v>1519</v>
      </c>
    </row>
    <row r="3" spans="1:4">
      <c r="A3" s="257" t="s">
        <v>1637</v>
      </c>
    </row>
    <row r="5" spans="1:4">
      <c r="A5" s="257"/>
      <c r="B5" s="257" t="s">
        <v>40</v>
      </c>
      <c r="C5" s="259" t="s">
        <v>41</v>
      </c>
      <c r="D5" s="259" t="s">
        <v>42</v>
      </c>
    </row>
    <row r="6" spans="1:4">
      <c r="A6" s="257"/>
      <c r="B6" s="257"/>
      <c r="C6" s="489" t="s">
        <v>160</v>
      </c>
      <c r="D6" s="489"/>
    </row>
    <row r="7" spans="1:4">
      <c r="A7" s="257" t="s">
        <v>188</v>
      </c>
      <c r="B7" s="257" t="s">
        <v>336</v>
      </c>
      <c r="C7" s="259" t="s">
        <v>228</v>
      </c>
      <c r="D7" s="259" t="s">
        <v>229</v>
      </c>
    </row>
    <row r="8" spans="1:4">
      <c r="A8" s="260">
        <v>1</v>
      </c>
      <c r="B8" s="255" t="s">
        <v>701</v>
      </c>
      <c r="C8" s="256">
        <f>'Wp-b Salary'!E56</f>
        <v>27338.587799999514</v>
      </c>
      <c r="D8" s="256">
        <f>'Wp-b Salary'!F56</f>
        <v>0</v>
      </c>
    </row>
    <row r="9" spans="1:4">
      <c r="A9" s="261">
        <v>2</v>
      </c>
      <c r="B9" s="252" t="s">
        <v>702</v>
      </c>
      <c r="C9" s="254">
        <f>'Wp-b Salary'!H56</f>
        <v>39330.329061744589</v>
      </c>
      <c r="D9" s="254">
        <f>'Wp-b Salary'!J56</f>
        <v>0</v>
      </c>
    </row>
    <row r="10" spans="1:4">
      <c r="A10" s="261">
        <v>3</v>
      </c>
      <c r="B10" s="252" t="s">
        <v>33</v>
      </c>
      <c r="C10" s="254">
        <f>'Wp-b Salary'!L56</f>
        <v>5348.1309820792812</v>
      </c>
      <c r="D10" s="254">
        <f>'Wp-b Salary'!N56</f>
        <v>0</v>
      </c>
    </row>
    <row r="11" spans="1:4">
      <c r="A11" s="261">
        <v>4</v>
      </c>
      <c r="B11" s="252" t="s">
        <v>13</v>
      </c>
      <c r="C11" s="254">
        <f>'Wp-b Salary'!P56</f>
        <v>45873.647731381498</v>
      </c>
      <c r="D11" s="254">
        <f>'Wp-b Salary'!R56</f>
        <v>0</v>
      </c>
    </row>
    <row r="12" spans="1:4">
      <c r="A12" s="261">
        <v>5</v>
      </c>
      <c r="B12" s="252" t="s">
        <v>1983</v>
      </c>
      <c r="C12" s="254">
        <f>'wp-b2 Captime'!I49</f>
        <v>4448.7135143444757</v>
      </c>
      <c r="D12" s="254">
        <f>'wp-b2 Captime'!I50</f>
        <v>0</v>
      </c>
    </row>
    <row r="13" spans="1:4" ht="17.25" thickBot="1">
      <c r="A13" s="261">
        <v>6</v>
      </c>
      <c r="B13" s="252" t="s">
        <v>703</v>
      </c>
      <c r="C13" s="258">
        <f>SUM(C8:C12)</f>
        <v>122339.40908954936</v>
      </c>
      <c r="D13" s="258">
        <f>SUM(D8:D12)</f>
        <v>0</v>
      </c>
    </row>
    <row r="14" spans="1:4" ht="17.25" thickTop="1"/>
    <row r="21" spans="4:5">
      <c r="D21" s="253" t="s">
        <v>704</v>
      </c>
    </row>
    <row r="22" spans="4:5">
      <c r="D22" s="254">
        <f>'Wp-b Salary'!T56+SUM('wp-b2 Captime'!I49:I50)</f>
        <v>122339.40908954936</v>
      </c>
    </row>
    <row r="23" spans="4:5">
      <c r="D23" s="254">
        <f>SUM(C8:D12)</f>
        <v>122339.40908954936</v>
      </c>
    </row>
    <row r="24" spans="4:5">
      <c r="D24" s="254">
        <f>D22-D23</f>
        <v>0</v>
      </c>
    </row>
    <row r="26" spans="4:5">
      <c r="E26" s="349"/>
    </row>
  </sheetData>
  <mergeCells count="1">
    <mergeCell ref="C6:D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E25"/>
  <sheetViews>
    <sheetView view="pageBreakPreview" zoomScale="85" zoomScaleNormal="85" zoomScaleSheetLayoutView="85" workbookViewId="0">
      <selection activeCell="I4" sqref="I4"/>
    </sheetView>
  </sheetViews>
  <sheetFormatPr defaultColWidth="8.875" defaultRowHeight="16.5"/>
  <cols>
    <col min="1" max="1" width="3.375" style="116" customWidth="1"/>
    <col min="2" max="2" width="24.625" style="116" customWidth="1"/>
    <col min="3" max="3" width="7" style="116" bestFit="1" customWidth="1"/>
    <col min="4" max="4" width="13.625" style="116" bestFit="1" customWidth="1"/>
    <col min="5" max="5" width="2.625" style="116" customWidth="1"/>
    <col min="6" max="6" width="9.125" style="116" customWidth="1"/>
    <col min="7" max="7" width="2.625" style="116" customWidth="1"/>
    <col min="8" max="8" width="10.875" style="116" bestFit="1" customWidth="1"/>
    <col min="9" max="9" width="2.625" style="116" customWidth="1"/>
    <col min="10" max="10" width="7.625" style="116" bestFit="1" customWidth="1"/>
    <col min="11" max="11" width="7" style="116" bestFit="1" customWidth="1"/>
    <col min="12" max="12" width="9.5" style="116" customWidth="1"/>
    <col min="13" max="13" width="2.625" style="116" customWidth="1"/>
    <col min="14" max="14" width="10.125" style="116" bestFit="1" customWidth="1"/>
    <col min="15" max="15" width="2.625" style="116" customWidth="1"/>
    <col min="16" max="16" width="7.625" style="116" bestFit="1" customWidth="1"/>
    <col min="17" max="17" width="2.625" style="116" customWidth="1"/>
    <col min="18" max="18" width="11.75" style="116" bestFit="1" customWidth="1"/>
    <col min="19" max="19" width="2.625" style="116" customWidth="1"/>
    <col min="20" max="20" width="10.125" style="116" bestFit="1" customWidth="1"/>
    <col min="21" max="21" width="7" style="116" bestFit="1" customWidth="1"/>
    <col min="22" max="22" width="8.625" style="116" bestFit="1" customWidth="1"/>
    <col min="23" max="23" width="2.625" style="116" customWidth="1"/>
    <col min="24" max="24" width="12.125" style="121" bestFit="1" customWidth="1"/>
    <col min="25" max="16384" width="8.875" style="116"/>
  </cols>
  <sheetData>
    <row r="1" spans="1:187">
      <c r="A1" s="115" t="s">
        <v>679</v>
      </c>
      <c r="V1" s="117"/>
      <c r="X1" s="113" t="s">
        <v>694</v>
      </c>
    </row>
    <row r="2" spans="1:187">
      <c r="A2" s="115" t="s">
        <v>1532</v>
      </c>
      <c r="D2" s="118"/>
      <c r="H2" s="119"/>
      <c r="P2" s="120"/>
    </row>
    <row r="3" spans="1:187">
      <c r="A3" s="122" t="s">
        <v>1637</v>
      </c>
      <c r="H3" s="119"/>
      <c r="P3" s="120"/>
      <c r="V3" s="119"/>
    </row>
    <row r="4" spans="1:187" ht="23.25">
      <c r="H4" s="123"/>
      <c r="I4" s="410"/>
      <c r="P4" s="119"/>
      <c r="R4" s="119"/>
      <c r="X4" s="124"/>
    </row>
    <row r="5" spans="1:187" ht="23.25">
      <c r="H5" s="123"/>
      <c r="I5" s="410"/>
      <c r="P5" s="119"/>
      <c r="R5" s="119"/>
      <c r="X5" s="124"/>
    </row>
    <row r="6" spans="1:187">
      <c r="A6" s="115" t="s">
        <v>40</v>
      </c>
      <c r="B6" s="115" t="s">
        <v>41</v>
      </c>
      <c r="C6" s="115"/>
      <c r="D6" s="221" t="s">
        <v>42</v>
      </c>
      <c r="E6" s="222"/>
      <c r="F6" s="222" t="s">
        <v>43</v>
      </c>
      <c r="G6" s="222"/>
      <c r="H6" s="222" t="s">
        <v>44</v>
      </c>
      <c r="I6" s="222"/>
      <c r="J6" s="223" t="s">
        <v>682</v>
      </c>
      <c r="K6" s="222"/>
      <c r="L6" s="222" t="s">
        <v>683</v>
      </c>
      <c r="M6" s="222"/>
      <c r="N6" s="222" t="s">
        <v>684</v>
      </c>
      <c r="O6" s="224"/>
      <c r="P6" s="224" t="s">
        <v>685</v>
      </c>
      <c r="Q6" s="224"/>
      <c r="R6" s="222" t="s">
        <v>686</v>
      </c>
      <c r="S6" s="224"/>
      <c r="T6" s="224" t="s">
        <v>687</v>
      </c>
      <c r="U6" s="224"/>
      <c r="V6" s="222" t="s">
        <v>688</v>
      </c>
      <c r="W6" s="222"/>
      <c r="X6" s="221" t="s">
        <v>651</v>
      </c>
    </row>
    <row r="7" spans="1:187">
      <c r="A7" s="115"/>
      <c r="D7" s="125"/>
      <c r="J7" s="126"/>
      <c r="O7" s="121"/>
      <c r="P7" s="121"/>
      <c r="Q7" s="128"/>
      <c r="S7" s="121"/>
      <c r="T7" s="121"/>
      <c r="U7" s="121"/>
      <c r="X7" s="125"/>
    </row>
    <row r="8" spans="1:187">
      <c r="D8" s="125"/>
      <c r="J8" s="126"/>
      <c r="N8" s="423">
        <v>42185</v>
      </c>
      <c r="O8" s="121"/>
      <c r="P8" s="121"/>
      <c r="Q8" s="128"/>
      <c r="R8" s="224" t="s">
        <v>15</v>
      </c>
      <c r="S8" s="121"/>
      <c r="T8" s="121"/>
      <c r="U8" s="121"/>
      <c r="X8" s="125"/>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row>
    <row r="9" spans="1:187" s="115" customFormat="1" ht="15">
      <c r="A9" s="129" t="s">
        <v>680</v>
      </c>
      <c r="D9" s="221" t="s">
        <v>1981</v>
      </c>
      <c r="E9" s="222"/>
      <c r="F9" s="222" t="s">
        <v>2</v>
      </c>
      <c r="G9" s="222"/>
      <c r="H9" s="222" t="s">
        <v>3</v>
      </c>
      <c r="I9" s="222"/>
      <c r="K9" s="222"/>
      <c r="L9" s="222" t="s">
        <v>5</v>
      </c>
      <c r="M9" s="222"/>
      <c r="N9" s="222" t="s">
        <v>6</v>
      </c>
      <c r="O9" s="222"/>
      <c r="P9" s="222" t="s">
        <v>681</v>
      </c>
      <c r="Q9" s="222"/>
      <c r="R9" s="222" t="s">
        <v>19</v>
      </c>
      <c r="S9" s="222"/>
      <c r="T9" s="423">
        <v>42185</v>
      </c>
      <c r="U9" s="222"/>
      <c r="V9" s="222" t="s">
        <v>5</v>
      </c>
      <c r="W9" s="222"/>
      <c r="X9" s="424" t="s">
        <v>1</v>
      </c>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c r="FS9" s="222"/>
      <c r="FT9" s="222"/>
      <c r="FU9" s="222"/>
      <c r="FV9" s="222"/>
      <c r="FW9" s="222"/>
      <c r="FX9" s="222"/>
      <c r="FY9" s="222"/>
      <c r="FZ9" s="222"/>
      <c r="GA9" s="222"/>
      <c r="GB9" s="222"/>
      <c r="GC9" s="222"/>
      <c r="GD9" s="222"/>
      <c r="GE9" s="222"/>
    </row>
    <row r="10" spans="1:187" s="115" customFormat="1" ht="15">
      <c r="A10" s="222"/>
      <c r="B10" s="222"/>
      <c r="C10" s="222"/>
      <c r="D10" s="425" t="s">
        <v>1982</v>
      </c>
      <c r="E10" s="222"/>
      <c r="F10" s="426" t="s">
        <v>8</v>
      </c>
      <c r="G10" s="222"/>
      <c r="H10" s="426" t="s">
        <v>9</v>
      </c>
      <c r="I10" s="222"/>
      <c r="J10" s="426" t="s">
        <v>4</v>
      </c>
      <c r="K10" s="222"/>
      <c r="L10" s="426" t="s">
        <v>10</v>
      </c>
      <c r="M10" s="222"/>
      <c r="N10" s="426" t="s">
        <v>11</v>
      </c>
      <c r="O10" s="222"/>
      <c r="P10" s="427">
        <v>0.03</v>
      </c>
      <c r="Q10" s="222"/>
      <c r="R10" s="427">
        <v>0.04</v>
      </c>
      <c r="S10" s="222"/>
      <c r="T10" s="426" t="s">
        <v>12</v>
      </c>
      <c r="U10" s="222"/>
      <c r="V10" s="426" t="s">
        <v>13</v>
      </c>
      <c r="W10" s="224"/>
      <c r="X10" s="425" t="s">
        <v>7</v>
      </c>
    </row>
    <row r="11" spans="1:187">
      <c r="D11" s="131"/>
      <c r="X11" s="131"/>
    </row>
    <row r="12" spans="1:187">
      <c r="D12" s="132"/>
      <c r="E12" s="133"/>
      <c r="F12" s="132"/>
      <c r="G12" s="133"/>
      <c r="H12" s="132"/>
      <c r="I12" s="133"/>
      <c r="J12" s="132"/>
      <c r="K12" s="133"/>
      <c r="L12" s="132"/>
      <c r="M12" s="133"/>
      <c r="N12" s="132"/>
      <c r="O12" s="133"/>
      <c r="P12" s="132"/>
      <c r="Q12" s="133"/>
      <c r="R12" s="132"/>
      <c r="S12" s="133"/>
      <c r="T12" s="132"/>
      <c r="U12" s="133"/>
      <c r="V12" s="132"/>
      <c r="W12" s="121"/>
      <c r="X12" s="132"/>
    </row>
    <row r="13" spans="1:187" ht="17.25" thickBot="1">
      <c r="A13" s="115" t="s">
        <v>14</v>
      </c>
      <c r="D13" s="134">
        <v>3274985.9400000004</v>
      </c>
      <c r="E13" s="135"/>
      <c r="F13" s="135">
        <v>223589</v>
      </c>
      <c r="G13" s="135"/>
      <c r="H13" s="135">
        <v>2632</v>
      </c>
      <c r="I13" s="135"/>
      <c r="J13" s="135">
        <v>36134.642</v>
      </c>
      <c r="K13" s="135"/>
      <c r="L13" s="134">
        <f>SUM(F13,H13,J13)</f>
        <v>262355.64199999999</v>
      </c>
      <c r="M13" s="135"/>
      <c r="N13" s="135">
        <v>475009.92553191516</v>
      </c>
      <c r="O13" s="135"/>
      <c r="P13" s="135">
        <v>97301.566199999987</v>
      </c>
      <c r="Q13" s="135"/>
      <c r="R13" s="135">
        <v>129735.42159999999</v>
      </c>
      <c r="S13" s="135"/>
      <c r="T13" s="135">
        <v>11490.988297872336</v>
      </c>
      <c r="U13" s="135"/>
      <c r="V13" s="134">
        <f>SUM(N13,P13,R13,T13)</f>
        <v>713537.90162978752</v>
      </c>
      <c r="W13" s="135"/>
      <c r="X13" s="135">
        <v>3179598.0000000005</v>
      </c>
    </row>
    <row r="14" spans="1:187" ht="17.25" thickTop="1">
      <c r="D14" s="133"/>
      <c r="E14" s="133"/>
      <c r="F14" s="136"/>
      <c r="G14" s="133"/>
      <c r="H14" s="136"/>
      <c r="I14" s="133"/>
      <c r="J14" s="136"/>
      <c r="K14" s="133"/>
      <c r="L14" s="136"/>
      <c r="M14" s="133"/>
      <c r="N14" s="136"/>
      <c r="O14" s="133"/>
      <c r="P14" s="136"/>
      <c r="Q14" s="133"/>
      <c r="R14" s="136"/>
      <c r="S14" s="133"/>
      <c r="T14" s="136"/>
      <c r="U14" s="133"/>
      <c r="V14" s="136"/>
      <c r="W14" s="121"/>
      <c r="X14" s="136"/>
    </row>
    <row r="15" spans="1:187" ht="17.25" thickBot="1">
      <c r="B15" s="115" t="s">
        <v>1922</v>
      </c>
      <c r="C15" s="411">
        <f>+'Input Schedule'!$D$16</f>
        <v>2.6393242386234281E-2</v>
      </c>
      <c r="D15" s="134">
        <f>D13*C15</f>
        <v>86437.497725929337</v>
      </c>
      <c r="J15" s="126"/>
      <c r="K15" s="411">
        <f>+$C$15</f>
        <v>2.6393242386234281E-2</v>
      </c>
      <c r="L15" s="134">
        <f>L13*K15</f>
        <v>6924.416050702107</v>
      </c>
      <c r="S15" s="121"/>
      <c r="T15" s="121"/>
      <c r="U15" s="411">
        <f>+$C$15</f>
        <v>2.6393242386234281E-2</v>
      </c>
      <c r="V15" s="134">
        <f>V13*U15</f>
        <v>18832.578789479976</v>
      </c>
      <c r="X15" s="125"/>
    </row>
    <row r="16" spans="1:187" ht="17.25" thickTop="1">
      <c r="D16" s="125"/>
      <c r="J16" s="126"/>
      <c r="N16" s="127"/>
      <c r="O16" s="121"/>
      <c r="P16" s="121"/>
      <c r="Q16" s="128"/>
      <c r="R16" s="128"/>
      <c r="S16" s="121"/>
      <c r="T16" s="121"/>
      <c r="U16" s="121"/>
      <c r="X16" s="125"/>
    </row>
    <row r="17" spans="1:187">
      <c r="D17" s="125"/>
      <c r="J17" s="126"/>
      <c r="N17" s="423">
        <v>42185</v>
      </c>
      <c r="O17" s="121"/>
      <c r="P17" s="121"/>
      <c r="Q17" s="128"/>
      <c r="R17" s="224" t="s">
        <v>15</v>
      </c>
      <c r="S17" s="121"/>
      <c r="T17" s="121"/>
      <c r="U17" s="121"/>
      <c r="X17" s="125"/>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row>
    <row r="18" spans="1:187" s="115" customFormat="1" ht="15">
      <c r="A18" s="115" t="s">
        <v>698</v>
      </c>
      <c r="D18" s="221" t="s">
        <v>1981</v>
      </c>
      <c r="E18" s="222"/>
      <c r="F18" s="222" t="s">
        <v>2</v>
      </c>
      <c r="G18" s="222"/>
      <c r="H18" s="222" t="s">
        <v>3</v>
      </c>
      <c r="I18" s="222"/>
      <c r="K18" s="222"/>
      <c r="L18" s="222" t="s">
        <v>5</v>
      </c>
      <c r="M18" s="222"/>
      <c r="N18" s="222" t="s">
        <v>6</v>
      </c>
      <c r="O18" s="222"/>
      <c r="P18" s="222" t="s">
        <v>681</v>
      </c>
      <c r="Q18" s="222"/>
      <c r="R18" s="222" t="s">
        <v>19</v>
      </c>
      <c r="S18" s="222"/>
      <c r="T18" s="423">
        <v>42185</v>
      </c>
      <c r="U18" s="222"/>
      <c r="V18" s="222" t="s">
        <v>5</v>
      </c>
      <c r="W18" s="222"/>
      <c r="X18" s="424" t="s">
        <v>1</v>
      </c>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c r="FP18" s="222"/>
      <c r="FQ18" s="222"/>
      <c r="FR18" s="222"/>
      <c r="FS18" s="222"/>
      <c r="FT18" s="222"/>
      <c r="FU18" s="222"/>
      <c r="FV18" s="222"/>
      <c r="FW18" s="222"/>
      <c r="FX18" s="222"/>
      <c r="FY18" s="222"/>
      <c r="FZ18" s="222"/>
      <c r="GA18" s="222"/>
      <c r="GB18" s="222"/>
      <c r="GC18" s="222"/>
      <c r="GD18" s="222"/>
      <c r="GE18" s="222"/>
    </row>
    <row r="19" spans="1:187" s="115" customFormat="1" ht="15">
      <c r="A19" s="222"/>
      <c r="B19" s="222"/>
      <c r="C19" s="222"/>
      <c r="D19" s="425" t="s">
        <v>1982</v>
      </c>
      <c r="E19" s="222"/>
      <c r="F19" s="426" t="s">
        <v>8</v>
      </c>
      <c r="G19" s="222"/>
      <c r="H19" s="426" t="s">
        <v>9</v>
      </c>
      <c r="I19" s="222"/>
      <c r="J19" s="426" t="s">
        <v>4</v>
      </c>
      <c r="K19" s="222"/>
      <c r="L19" s="426" t="s">
        <v>10</v>
      </c>
      <c r="M19" s="222"/>
      <c r="N19" s="426" t="s">
        <v>11</v>
      </c>
      <c r="O19" s="222"/>
      <c r="P19" s="427">
        <v>0.03</v>
      </c>
      <c r="Q19" s="222"/>
      <c r="R19" s="427">
        <v>0.04</v>
      </c>
      <c r="S19" s="222"/>
      <c r="T19" s="426" t="s">
        <v>12</v>
      </c>
      <c r="U19" s="222"/>
      <c r="V19" s="426" t="s">
        <v>13</v>
      </c>
      <c r="W19" s="224"/>
      <c r="X19" s="425" t="s">
        <v>7</v>
      </c>
    </row>
    <row r="20" spans="1:187">
      <c r="D20" s="131"/>
      <c r="X20" s="131"/>
    </row>
    <row r="21" spans="1:187">
      <c r="D21" s="132"/>
      <c r="E21" s="133"/>
      <c r="F21" s="132"/>
      <c r="G21" s="133"/>
      <c r="H21" s="132"/>
      <c r="I21" s="133"/>
      <c r="J21" s="132"/>
      <c r="K21" s="133"/>
      <c r="L21" s="132"/>
      <c r="M21" s="133"/>
      <c r="N21" s="132"/>
      <c r="O21" s="133"/>
      <c r="P21" s="132"/>
      <c r="Q21" s="133"/>
      <c r="R21" s="132"/>
      <c r="S21" s="133"/>
      <c r="T21" s="132"/>
      <c r="U21" s="133"/>
      <c r="V21" s="132"/>
      <c r="W21" s="121"/>
      <c r="X21" s="132"/>
    </row>
    <row r="22" spans="1:187" ht="17.25" thickBot="1">
      <c r="A22" s="115" t="s">
        <v>1977</v>
      </c>
      <c r="D22" s="134">
        <v>780272.70959999994</v>
      </c>
      <c r="E22" s="135"/>
      <c r="F22" s="135">
        <v>50369</v>
      </c>
      <c r="G22" s="135"/>
      <c r="H22" s="135">
        <v>392</v>
      </c>
      <c r="I22" s="135"/>
      <c r="J22" s="135">
        <v>6291.0999999999995</v>
      </c>
      <c r="K22" s="135"/>
      <c r="L22" s="134">
        <f>SUM(F22,H22,J22)</f>
        <v>57052.1</v>
      </c>
      <c r="M22" s="135"/>
      <c r="N22" s="135">
        <v>73890.432860520086</v>
      </c>
      <c r="O22" s="135"/>
      <c r="P22" s="135">
        <v>23408.181287999996</v>
      </c>
      <c r="Q22" s="135"/>
      <c r="R22" s="135">
        <v>31210.908383999998</v>
      </c>
      <c r="S22" s="135"/>
      <c r="T22" s="135">
        <v>1787.487068557919</v>
      </c>
      <c r="U22" s="135"/>
      <c r="V22" s="134">
        <f>SUM(N22,P22,R22,T22)</f>
        <v>130297.009601078</v>
      </c>
      <c r="W22" s="135"/>
      <c r="X22" s="135">
        <v>757546.32000000007</v>
      </c>
    </row>
    <row r="23" spans="1:187" ht="17.25" thickTop="1"/>
    <row r="24" spans="1:187" ht="17.25" thickBot="1">
      <c r="B24" s="115" t="s">
        <v>1922</v>
      </c>
      <c r="C24" s="411">
        <f>+'Input Schedule'!$D$17</f>
        <v>0.13938541487301426</v>
      </c>
      <c r="D24" s="134">
        <f>D22*C24</f>
        <v>108758.63534168697</v>
      </c>
      <c r="K24" s="411">
        <f>+$C$24</f>
        <v>0.13938541487301426</v>
      </c>
      <c r="L24" s="134">
        <f>L22*K24</f>
        <v>7952.2306278766964</v>
      </c>
      <c r="U24" s="411">
        <f>+$C$24</f>
        <v>0.13938541487301426</v>
      </c>
      <c r="V24" s="134">
        <f>V22*U24</f>
        <v>18161.502739959378</v>
      </c>
    </row>
    <row r="25" spans="1:187" ht="17.25" thickTop="1"/>
  </sheetData>
  <pageMargins left="0.7" right="0.7" top="0.75" bottom="0.75" header="0.3" footer="0.3"/>
  <pageSetup paperSize="5"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71"/>
  <sheetViews>
    <sheetView view="pageBreakPreview" zoomScale="85" zoomScaleNormal="85" zoomScaleSheetLayoutView="85" workbookViewId="0">
      <pane xSplit="4" ySplit="9" topLeftCell="E58" activePane="bottomRight" state="frozen"/>
      <selection pane="topRight" activeCell="E1" sqref="E1"/>
      <selection pane="bottomLeft" activeCell="A9" sqref="A9"/>
      <selection pane="bottomRight" activeCell="A64" sqref="A64"/>
    </sheetView>
  </sheetViews>
  <sheetFormatPr defaultColWidth="8.875" defaultRowHeight="16.5"/>
  <cols>
    <col min="1" max="1" width="6.375" style="116" customWidth="1"/>
    <col min="2" max="2" width="7" style="130" bestFit="1" customWidth="1"/>
    <col min="3" max="3" width="10.75" style="116" bestFit="1" customWidth="1"/>
    <col min="4" max="4" width="9.75" style="116" bestFit="1" customWidth="1"/>
    <col min="5" max="5" width="36.75" style="116" customWidth="1"/>
    <col min="6" max="6" width="16.75" style="440" customWidth="1"/>
    <col min="7" max="7" width="15.75" style="116" bestFit="1" customWidth="1"/>
    <col min="8" max="8" width="2.625" style="116" customWidth="1"/>
    <col min="9" max="9" width="11" style="116" customWidth="1"/>
    <col min="10" max="10" width="2.625" style="116" customWidth="1"/>
    <col min="11" max="11" width="10.875" style="116" bestFit="1" customWidth="1"/>
    <col min="12" max="12" width="2.625" style="116" customWidth="1"/>
    <col min="13" max="13" width="7.625" style="116" bestFit="1" customWidth="1"/>
    <col min="14" max="14" width="3" style="116" customWidth="1"/>
    <col min="15" max="15" width="12.25" style="116" bestFit="1" customWidth="1"/>
    <col min="16" max="16" width="2.625" style="116" customWidth="1"/>
    <col min="17" max="17" width="10.125" style="116" bestFit="1" customWidth="1"/>
    <col min="18" max="18" width="2.625" style="116" customWidth="1"/>
    <col min="19" max="19" width="7.625" style="116" bestFit="1" customWidth="1"/>
    <col min="20" max="20" width="2.625" style="116" customWidth="1"/>
    <col min="21" max="21" width="11.75" style="116" bestFit="1" customWidth="1"/>
    <col min="22" max="22" width="2.625" style="116" customWidth="1"/>
    <col min="23" max="23" width="10.125" style="116" bestFit="1" customWidth="1"/>
    <col min="24" max="24" width="2.625" style="116" customWidth="1"/>
    <col min="25" max="25" width="12.25" style="116" bestFit="1" customWidth="1"/>
    <col min="26" max="26" width="2.625" style="116" customWidth="1"/>
    <col min="27" max="27" width="13.125" style="121" bestFit="1" customWidth="1"/>
    <col min="28" max="28" width="2.625" style="116" customWidth="1"/>
    <col min="29" max="29" width="3.75" style="116" bestFit="1" customWidth="1"/>
    <col min="30" max="16384" width="8.875" style="116"/>
  </cols>
  <sheetData>
    <row r="1" spans="1:196">
      <c r="A1" s="115" t="s">
        <v>679</v>
      </c>
      <c r="C1" s="467"/>
      <c r="D1" s="467"/>
      <c r="E1" s="467"/>
      <c r="F1" s="116"/>
      <c r="Y1" s="117"/>
      <c r="AA1" s="468"/>
      <c r="AB1" s="467"/>
    </row>
    <row r="2" spans="1:196">
      <c r="A2" s="115" t="s">
        <v>1532</v>
      </c>
      <c r="C2" s="467"/>
      <c r="D2" s="467"/>
      <c r="E2" s="467"/>
      <c r="F2" s="116"/>
      <c r="K2" s="119"/>
    </row>
    <row r="3" spans="1:196">
      <c r="A3" s="122" t="s">
        <v>1637</v>
      </c>
      <c r="F3" s="116"/>
      <c r="I3" s="115"/>
      <c r="K3" s="119"/>
      <c r="S3" s="120"/>
    </row>
    <row r="4" spans="1:196" ht="23.25">
      <c r="A4" s="469"/>
      <c r="I4" s="470"/>
      <c r="K4" s="119"/>
      <c r="S4" s="120"/>
      <c r="Y4" s="119"/>
    </row>
    <row r="5" spans="1:196">
      <c r="C5" s="469"/>
      <c r="D5" s="469"/>
      <c r="E5" s="469"/>
      <c r="K5" s="471"/>
      <c r="S5" s="119"/>
      <c r="U5" s="119"/>
      <c r="AA5" s="124"/>
    </row>
    <row r="6" spans="1:196">
      <c r="A6" s="472"/>
      <c r="B6" s="473"/>
      <c r="C6" s="474"/>
      <c r="D6" s="474"/>
      <c r="E6" s="474"/>
      <c r="G6" s="221"/>
      <c r="M6" s="126"/>
      <c r="O6" s="221"/>
      <c r="Q6" s="127"/>
      <c r="R6" s="121"/>
      <c r="S6" s="121"/>
      <c r="T6" s="128"/>
      <c r="U6" s="128"/>
      <c r="V6" s="121"/>
      <c r="W6" s="121"/>
      <c r="X6" s="121"/>
      <c r="Y6" s="221"/>
      <c r="AA6" s="125"/>
      <c r="AB6" s="125"/>
    </row>
    <row r="7" spans="1:196">
      <c r="A7" s="472"/>
      <c r="B7" s="473"/>
      <c r="C7" s="474"/>
      <c r="D7" s="474"/>
      <c r="E7" s="474"/>
      <c r="G7" s="221"/>
      <c r="M7" s="126"/>
      <c r="O7" s="221"/>
      <c r="Q7" s="127">
        <v>42185</v>
      </c>
      <c r="R7" s="121"/>
      <c r="S7" s="121"/>
      <c r="T7" s="128"/>
      <c r="U7" s="128" t="s">
        <v>15</v>
      </c>
      <c r="V7" s="121"/>
      <c r="W7" s="121"/>
      <c r="X7" s="121"/>
      <c r="Y7" s="221"/>
      <c r="AA7" s="125"/>
      <c r="AB7" s="125"/>
    </row>
    <row r="8" spans="1:196">
      <c r="C8" s="475"/>
      <c r="D8" s="475"/>
      <c r="E8" s="475"/>
      <c r="F8" s="130"/>
      <c r="G8" s="125" t="s">
        <v>1981</v>
      </c>
      <c r="H8" s="130"/>
      <c r="I8" s="130" t="s">
        <v>2</v>
      </c>
      <c r="J8" s="130"/>
      <c r="K8" s="130" t="s">
        <v>3</v>
      </c>
      <c r="L8" s="130"/>
      <c r="M8" s="130"/>
      <c r="N8" s="130"/>
      <c r="O8" s="130" t="s">
        <v>5</v>
      </c>
      <c r="P8" s="130"/>
      <c r="Q8" s="130" t="s">
        <v>6</v>
      </c>
      <c r="R8" s="130"/>
      <c r="S8" s="130" t="s">
        <v>681</v>
      </c>
      <c r="T8" s="130"/>
      <c r="U8" s="130" t="s">
        <v>19</v>
      </c>
      <c r="V8" s="130"/>
      <c r="W8" s="127">
        <v>42185</v>
      </c>
      <c r="X8" s="130"/>
      <c r="Y8" s="130" t="s">
        <v>5</v>
      </c>
      <c r="Z8" s="130"/>
      <c r="AA8" s="476" t="s">
        <v>1</v>
      </c>
      <c r="AB8" s="128"/>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row>
    <row r="9" spans="1:196">
      <c r="A9" s="130"/>
      <c r="C9" s="439" t="s">
        <v>2073</v>
      </c>
      <c r="D9" s="439" t="s">
        <v>2074</v>
      </c>
      <c r="E9" s="439" t="s">
        <v>2075</v>
      </c>
      <c r="F9" s="477" t="s">
        <v>2282</v>
      </c>
      <c r="G9" s="439" t="s">
        <v>7</v>
      </c>
      <c r="H9" s="130"/>
      <c r="I9" s="478" t="s">
        <v>8</v>
      </c>
      <c r="J9" s="130"/>
      <c r="K9" s="478" t="s">
        <v>9</v>
      </c>
      <c r="L9" s="130"/>
      <c r="M9" s="130" t="s">
        <v>4</v>
      </c>
      <c r="N9" s="130"/>
      <c r="O9" s="478" t="s">
        <v>10</v>
      </c>
      <c r="P9" s="130"/>
      <c r="Q9" s="478" t="s">
        <v>11</v>
      </c>
      <c r="R9" s="130"/>
      <c r="S9" s="479">
        <v>0.03</v>
      </c>
      <c r="T9" s="130"/>
      <c r="U9" s="479">
        <v>0.04</v>
      </c>
      <c r="V9" s="130"/>
      <c r="W9" s="478" t="s">
        <v>12</v>
      </c>
      <c r="X9" s="130"/>
      <c r="Y9" s="478" t="s">
        <v>13</v>
      </c>
      <c r="Z9" s="128"/>
      <c r="AA9" s="439" t="s">
        <v>7</v>
      </c>
      <c r="AB9" s="480"/>
      <c r="AC9" s="130" t="s">
        <v>2283</v>
      </c>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row>
    <row r="10" spans="1:196">
      <c r="A10" s="129" t="s">
        <v>680</v>
      </c>
      <c r="G10" s="131"/>
      <c r="AA10" s="131"/>
      <c r="AB10" s="481"/>
    </row>
    <row r="11" spans="1:196">
      <c r="B11" s="441">
        <v>1</v>
      </c>
      <c r="C11" s="440" t="s">
        <v>2076</v>
      </c>
      <c r="D11" s="440" t="s">
        <v>2077</v>
      </c>
      <c r="E11" s="440" t="s">
        <v>2033</v>
      </c>
      <c r="F11" s="440" t="s">
        <v>1477</v>
      </c>
      <c r="G11" s="482">
        <f t="shared" ref="G11:G57" si="0">AA11*1.03</f>
        <v>189036.8064</v>
      </c>
      <c r="H11" s="133"/>
      <c r="I11" s="133">
        <f>ROUND(IF(G11&lt;118500, G11*7.65%, 118500*6.2%+G11*1.45%),0)</f>
        <v>10088</v>
      </c>
      <c r="J11" s="133"/>
      <c r="K11" s="133">
        <f t="shared" ref="K11:K57" si="1">7000*0.008</f>
        <v>56</v>
      </c>
      <c r="L11" s="133"/>
      <c r="M11" s="136">
        <f>IF(G11&gt;12900,12900*0.0705,G11*0.0705)</f>
        <v>909.44999999999993</v>
      </c>
      <c r="N11" s="133"/>
      <c r="O11" s="483">
        <f t="shared" ref="O11:O57" si="2">+I11+K11+M11</f>
        <v>11053.45</v>
      </c>
      <c r="P11" s="133"/>
      <c r="Q11" s="133">
        <v>10555.776122931442</v>
      </c>
      <c r="R11" s="133"/>
      <c r="S11" s="133">
        <f t="shared" ref="S11:S50" si="3">+G11*$S$9</f>
        <v>5671.1041919999998</v>
      </c>
      <c r="T11" s="133"/>
      <c r="U11" s="133">
        <f t="shared" ref="U11:U50" si="4">+G11*U$9</f>
        <v>7561.472256</v>
      </c>
      <c r="V11" s="133"/>
      <c r="W11" s="133">
        <v>255.35529550827414</v>
      </c>
      <c r="X11" s="133"/>
      <c r="Y11" s="483">
        <f t="shared" ref="Y11:Y57" si="5">+Q11+S11+U11+W11</f>
        <v>24043.707866439716</v>
      </c>
      <c r="AA11" s="136">
        <f>7647.12*24</f>
        <v>183530.88</v>
      </c>
      <c r="AB11" s="133"/>
      <c r="AC11" s="116" t="s">
        <v>263</v>
      </c>
    </row>
    <row r="12" spans="1:196">
      <c r="B12" s="441">
        <v>2</v>
      </c>
      <c r="C12" s="440" t="s">
        <v>2078</v>
      </c>
      <c r="D12" s="440" t="s">
        <v>2079</v>
      </c>
      <c r="E12" s="440" t="s">
        <v>2080</v>
      </c>
      <c r="F12" s="440" t="s">
        <v>1477</v>
      </c>
      <c r="G12" s="136">
        <f t="shared" si="0"/>
        <v>41200.082399999999</v>
      </c>
      <c r="H12" s="133"/>
      <c r="I12" s="133">
        <f t="shared" ref="I12:I57" si="6">ROUND(IF(G12&lt;118500, G12*7.65%, 118500*6.2%+G12*1.45%),0)</f>
        <v>3152</v>
      </c>
      <c r="J12" s="133"/>
      <c r="K12" s="133">
        <f t="shared" si="1"/>
        <v>56</v>
      </c>
      <c r="L12" s="133"/>
      <c r="M12" s="136">
        <f>IF(G12&gt;12900,12900*0.0705,G12*0.0705)</f>
        <v>909.44999999999993</v>
      </c>
      <c r="N12" s="133"/>
      <c r="O12" s="133">
        <f t="shared" si="2"/>
        <v>4117.45</v>
      </c>
      <c r="P12" s="133"/>
      <c r="Q12" s="133">
        <f t="shared" ref="Q12:Q50" si="7">$Q$11</f>
        <v>10555.776122931442</v>
      </c>
      <c r="R12" s="133"/>
      <c r="S12" s="133">
        <f t="shared" si="3"/>
        <v>1236.0024719999999</v>
      </c>
      <c r="T12" s="133"/>
      <c r="U12" s="133">
        <f t="shared" si="4"/>
        <v>1648.0032960000001</v>
      </c>
      <c r="V12" s="133"/>
      <c r="W12" s="133">
        <f t="shared" ref="W12:W50" si="8">$W$11</f>
        <v>255.35529550827414</v>
      </c>
      <c r="X12" s="133"/>
      <c r="Y12" s="133">
        <f t="shared" si="5"/>
        <v>13695.137186439717</v>
      </c>
      <c r="AA12" s="136">
        <f>1666.67*24</f>
        <v>40000.080000000002</v>
      </c>
      <c r="AB12" s="133"/>
      <c r="AC12" s="116" t="s">
        <v>263</v>
      </c>
    </row>
    <row r="13" spans="1:196">
      <c r="B13" s="441">
        <v>3</v>
      </c>
      <c r="C13" s="440" t="s">
        <v>2081</v>
      </c>
      <c r="D13" s="440" t="s">
        <v>2082</v>
      </c>
      <c r="E13" s="440" t="s">
        <v>2080</v>
      </c>
      <c r="F13" s="440" t="s">
        <v>1477</v>
      </c>
      <c r="G13" s="136">
        <f t="shared" si="0"/>
        <v>42436.082399999999</v>
      </c>
      <c r="H13" s="133"/>
      <c r="I13" s="133">
        <f t="shared" si="6"/>
        <v>3246</v>
      </c>
      <c r="J13" s="133"/>
      <c r="K13" s="133">
        <f t="shared" si="1"/>
        <v>56</v>
      </c>
      <c r="L13" s="133"/>
      <c r="M13" s="136">
        <f>IF(G13&gt;12900,12900*0.0705,G13*0.0705)</f>
        <v>909.44999999999993</v>
      </c>
      <c r="N13" s="133"/>
      <c r="O13" s="133">
        <f t="shared" si="2"/>
        <v>4211.45</v>
      </c>
      <c r="P13" s="133"/>
      <c r="Q13" s="133">
        <f t="shared" si="7"/>
        <v>10555.776122931442</v>
      </c>
      <c r="R13" s="133"/>
      <c r="S13" s="133">
        <f t="shared" si="3"/>
        <v>1273.0824719999998</v>
      </c>
      <c r="T13" s="133"/>
      <c r="U13" s="133">
        <f t="shared" si="4"/>
        <v>1697.4432959999999</v>
      </c>
      <c r="V13" s="133"/>
      <c r="W13" s="133">
        <f t="shared" si="8"/>
        <v>255.35529550827414</v>
      </c>
      <c r="X13" s="133"/>
      <c r="Y13" s="133">
        <f t="shared" si="5"/>
        <v>13781.657186439716</v>
      </c>
      <c r="AA13" s="136">
        <f>1716.67*24</f>
        <v>41200.080000000002</v>
      </c>
      <c r="AB13" s="133"/>
      <c r="AC13" s="116" t="s">
        <v>263</v>
      </c>
    </row>
    <row r="14" spans="1:196">
      <c r="B14" s="441">
        <v>4</v>
      </c>
      <c r="C14" s="440" t="s">
        <v>2083</v>
      </c>
      <c r="D14" s="440" t="s">
        <v>2084</v>
      </c>
      <c r="E14" s="442" t="s">
        <v>2085</v>
      </c>
      <c r="F14" s="440" t="s">
        <v>2086</v>
      </c>
      <c r="G14" s="136">
        <f t="shared" si="0"/>
        <v>58916</v>
      </c>
      <c r="H14" s="133"/>
      <c r="I14" s="133">
        <f t="shared" si="6"/>
        <v>4507</v>
      </c>
      <c r="J14" s="133"/>
      <c r="K14" s="133">
        <f t="shared" si="1"/>
        <v>56</v>
      </c>
      <c r="L14" s="133"/>
      <c r="M14" s="136">
        <f>IF(G14&gt;7000,7000*0.0378,G14*0.0378)</f>
        <v>264.60000000000002</v>
      </c>
      <c r="N14" s="133"/>
      <c r="O14" s="133">
        <f t="shared" si="2"/>
        <v>4827.6000000000004</v>
      </c>
      <c r="P14" s="133"/>
      <c r="Q14" s="133">
        <f t="shared" si="7"/>
        <v>10555.776122931442</v>
      </c>
      <c r="R14" s="133"/>
      <c r="S14" s="133">
        <f t="shared" si="3"/>
        <v>1767.48</v>
      </c>
      <c r="T14" s="133"/>
      <c r="U14" s="133">
        <f t="shared" si="4"/>
        <v>2356.64</v>
      </c>
      <c r="V14" s="133"/>
      <c r="W14" s="133">
        <f t="shared" si="8"/>
        <v>255.35529550827414</v>
      </c>
      <c r="X14" s="133"/>
      <c r="Y14" s="133">
        <f t="shared" si="5"/>
        <v>14935.251418439715</v>
      </c>
      <c r="AA14" s="136">
        <f>27.5*2080</f>
        <v>57200</v>
      </c>
      <c r="AB14" s="133"/>
      <c r="AC14" s="116" t="s">
        <v>222</v>
      </c>
    </row>
    <row r="15" spans="1:196">
      <c r="B15" s="441">
        <v>5</v>
      </c>
      <c r="C15" s="440" t="s">
        <v>2087</v>
      </c>
      <c r="D15" s="440" t="s">
        <v>2088</v>
      </c>
      <c r="E15" s="440" t="s">
        <v>2089</v>
      </c>
      <c r="F15" s="440" t="s">
        <v>1479</v>
      </c>
      <c r="G15" s="136">
        <f t="shared" si="0"/>
        <v>58073.954399999995</v>
      </c>
      <c r="H15" s="133"/>
      <c r="I15" s="133">
        <f t="shared" si="6"/>
        <v>4443</v>
      </c>
      <c r="J15" s="133"/>
      <c r="K15" s="133">
        <f t="shared" si="1"/>
        <v>56</v>
      </c>
      <c r="L15" s="133"/>
      <c r="M15" s="136">
        <f t="shared" ref="M15:M20" si="9">IF(G15&gt;12900,12900*0.0705,G15*0.0705)</f>
        <v>909.44999999999993</v>
      </c>
      <c r="N15" s="133"/>
      <c r="O15" s="133">
        <f t="shared" si="2"/>
        <v>5408.45</v>
      </c>
      <c r="P15" s="133"/>
      <c r="Q15" s="133">
        <f t="shared" si="7"/>
        <v>10555.776122931442</v>
      </c>
      <c r="R15" s="133"/>
      <c r="S15" s="133">
        <f t="shared" si="3"/>
        <v>1742.2186319999998</v>
      </c>
      <c r="T15" s="133"/>
      <c r="U15" s="133">
        <f t="shared" si="4"/>
        <v>2322.9581759999996</v>
      </c>
      <c r="V15" s="133"/>
      <c r="W15" s="133">
        <f t="shared" si="8"/>
        <v>255.35529550827414</v>
      </c>
      <c r="X15" s="133"/>
      <c r="Y15" s="133">
        <f t="shared" si="5"/>
        <v>14876.308226439716</v>
      </c>
      <c r="AA15" s="136">
        <f>2349.27*24</f>
        <v>56382.479999999996</v>
      </c>
      <c r="AB15" s="136"/>
      <c r="AC15" s="116" t="s">
        <v>263</v>
      </c>
    </row>
    <row r="16" spans="1:196">
      <c r="B16" s="441">
        <v>6</v>
      </c>
      <c r="C16" s="116" t="s">
        <v>2090</v>
      </c>
      <c r="D16" s="116" t="s">
        <v>2091</v>
      </c>
      <c r="E16" s="484" t="s">
        <v>2092</v>
      </c>
      <c r="F16" s="440" t="s">
        <v>2086</v>
      </c>
      <c r="G16" s="136">
        <f t="shared" si="0"/>
        <v>169950</v>
      </c>
      <c r="I16" s="133">
        <f t="shared" si="6"/>
        <v>9811</v>
      </c>
      <c r="J16" s="133"/>
      <c r="K16" s="133">
        <f t="shared" si="1"/>
        <v>56</v>
      </c>
      <c r="L16" s="133"/>
      <c r="M16" s="136">
        <f t="shared" si="9"/>
        <v>909.44999999999993</v>
      </c>
      <c r="N16" s="133"/>
      <c r="O16" s="133">
        <f t="shared" si="2"/>
        <v>10776.45</v>
      </c>
      <c r="P16" s="133"/>
      <c r="Q16" s="133">
        <f t="shared" si="7"/>
        <v>10555.776122931442</v>
      </c>
      <c r="R16" s="133"/>
      <c r="S16" s="133">
        <f t="shared" si="3"/>
        <v>5098.5</v>
      </c>
      <c r="T16" s="133"/>
      <c r="U16" s="133">
        <f t="shared" si="4"/>
        <v>6798</v>
      </c>
      <c r="V16" s="133"/>
      <c r="W16" s="133">
        <f t="shared" si="8"/>
        <v>255.35529550827414</v>
      </c>
      <c r="X16" s="133"/>
      <c r="Y16" s="133">
        <f t="shared" si="5"/>
        <v>22707.631418439716</v>
      </c>
      <c r="AA16" s="136">
        <f>6875*24</f>
        <v>165000</v>
      </c>
      <c r="AC16" s="116" t="s">
        <v>263</v>
      </c>
    </row>
    <row r="17" spans="1:29">
      <c r="B17" s="441">
        <v>7</v>
      </c>
      <c r="C17" s="440" t="s">
        <v>2093</v>
      </c>
      <c r="D17" s="440" t="s">
        <v>2094</v>
      </c>
      <c r="E17" s="440" t="s">
        <v>2095</v>
      </c>
      <c r="F17" s="440" t="s">
        <v>1480</v>
      </c>
      <c r="G17" s="136">
        <f t="shared" si="0"/>
        <v>29286.608</v>
      </c>
      <c r="H17" s="133"/>
      <c r="I17" s="133">
        <f t="shared" si="6"/>
        <v>2240</v>
      </c>
      <c r="J17" s="133"/>
      <c r="K17" s="133">
        <f t="shared" si="1"/>
        <v>56</v>
      </c>
      <c r="L17" s="133"/>
      <c r="M17" s="136">
        <f t="shared" si="9"/>
        <v>909.44999999999993</v>
      </c>
      <c r="N17" s="133"/>
      <c r="O17" s="133">
        <f t="shared" si="2"/>
        <v>3205.45</v>
      </c>
      <c r="P17" s="133"/>
      <c r="Q17" s="133">
        <f t="shared" si="7"/>
        <v>10555.776122931442</v>
      </c>
      <c r="R17" s="133"/>
      <c r="S17" s="133">
        <f t="shared" si="3"/>
        <v>878.59823999999992</v>
      </c>
      <c r="T17" s="133"/>
      <c r="U17" s="133">
        <f t="shared" si="4"/>
        <v>1171.46432</v>
      </c>
      <c r="V17" s="133"/>
      <c r="W17" s="133">
        <f t="shared" si="8"/>
        <v>255.35529550827414</v>
      </c>
      <c r="X17" s="133"/>
      <c r="Y17" s="133">
        <f t="shared" si="5"/>
        <v>12861.193978439715</v>
      </c>
      <c r="AA17" s="136">
        <f>13.67*2080</f>
        <v>28433.599999999999</v>
      </c>
      <c r="AB17" s="136"/>
      <c r="AC17" s="116" t="s">
        <v>222</v>
      </c>
    </row>
    <row r="18" spans="1:29">
      <c r="B18" s="441">
        <v>8</v>
      </c>
      <c r="C18" s="440" t="s">
        <v>2096</v>
      </c>
      <c r="D18" s="440" t="s">
        <v>2097</v>
      </c>
      <c r="E18" s="440" t="s">
        <v>2070</v>
      </c>
      <c r="F18" s="440" t="s">
        <v>2284</v>
      </c>
      <c r="G18" s="136">
        <f t="shared" si="0"/>
        <v>36099.440000000002</v>
      </c>
      <c r="H18" s="133"/>
      <c r="I18" s="133">
        <f t="shared" si="6"/>
        <v>2762</v>
      </c>
      <c r="J18" s="133"/>
      <c r="K18" s="133">
        <f t="shared" si="1"/>
        <v>56</v>
      </c>
      <c r="L18" s="133"/>
      <c r="M18" s="136">
        <f t="shared" si="9"/>
        <v>909.44999999999993</v>
      </c>
      <c r="N18" s="133"/>
      <c r="O18" s="133">
        <f t="shared" si="2"/>
        <v>3727.45</v>
      </c>
      <c r="P18" s="133"/>
      <c r="Q18" s="133">
        <f t="shared" si="7"/>
        <v>10555.776122931442</v>
      </c>
      <c r="R18" s="133"/>
      <c r="S18" s="133">
        <f t="shared" si="3"/>
        <v>1082.9832000000001</v>
      </c>
      <c r="T18" s="133"/>
      <c r="U18" s="133">
        <f t="shared" si="4"/>
        <v>1443.9776000000002</v>
      </c>
      <c r="V18" s="133"/>
      <c r="W18" s="133">
        <f t="shared" si="8"/>
        <v>255.35529550827414</v>
      </c>
      <c r="X18" s="133"/>
      <c r="Y18" s="133">
        <f t="shared" si="5"/>
        <v>13338.092218439717</v>
      </c>
      <c r="AA18" s="136">
        <f>16.85*2080</f>
        <v>35048</v>
      </c>
      <c r="AB18" s="133"/>
      <c r="AC18" s="116" t="s">
        <v>263</v>
      </c>
    </row>
    <row r="19" spans="1:29">
      <c r="B19" s="441">
        <v>9</v>
      </c>
      <c r="C19" s="440" t="s">
        <v>2098</v>
      </c>
      <c r="D19" s="440" t="s">
        <v>2099</v>
      </c>
      <c r="E19" s="440" t="s">
        <v>2041</v>
      </c>
      <c r="F19" s="440" t="s">
        <v>2100</v>
      </c>
      <c r="G19" s="136">
        <f t="shared" si="0"/>
        <v>71353.043999999994</v>
      </c>
      <c r="H19" s="133"/>
      <c r="I19" s="133">
        <f t="shared" si="6"/>
        <v>5459</v>
      </c>
      <c r="J19" s="133"/>
      <c r="K19" s="133">
        <f t="shared" si="1"/>
        <v>56</v>
      </c>
      <c r="L19" s="133"/>
      <c r="M19" s="136">
        <f t="shared" si="9"/>
        <v>909.44999999999993</v>
      </c>
      <c r="N19" s="133"/>
      <c r="O19" s="133">
        <f t="shared" si="2"/>
        <v>6424.45</v>
      </c>
      <c r="P19" s="133"/>
      <c r="Q19" s="133">
        <f t="shared" si="7"/>
        <v>10555.776122931442</v>
      </c>
      <c r="R19" s="133"/>
      <c r="S19" s="133">
        <f t="shared" si="3"/>
        <v>2140.5913199999995</v>
      </c>
      <c r="T19" s="133"/>
      <c r="U19" s="133">
        <f t="shared" si="4"/>
        <v>2854.12176</v>
      </c>
      <c r="V19" s="133"/>
      <c r="W19" s="133">
        <f t="shared" si="8"/>
        <v>255.35529550827414</v>
      </c>
      <c r="X19" s="133"/>
      <c r="Y19" s="133">
        <f t="shared" si="5"/>
        <v>15805.844498439716</v>
      </c>
      <c r="AA19" s="136">
        <f>2886.45*24</f>
        <v>69274.799999999988</v>
      </c>
      <c r="AB19" s="133"/>
      <c r="AC19" s="116" t="s">
        <v>263</v>
      </c>
    </row>
    <row r="20" spans="1:29">
      <c r="B20" s="441">
        <v>10</v>
      </c>
      <c r="C20" s="440" t="s">
        <v>2101</v>
      </c>
      <c r="D20" s="440" t="s">
        <v>2102</v>
      </c>
      <c r="E20" s="440" t="s">
        <v>2043</v>
      </c>
      <c r="F20" s="440" t="s">
        <v>2103</v>
      </c>
      <c r="G20" s="136">
        <f t="shared" si="0"/>
        <v>64529.088000000003</v>
      </c>
      <c r="H20" s="133"/>
      <c r="I20" s="133">
        <f t="shared" si="6"/>
        <v>4936</v>
      </c>
      <c r="J20" s="133"/>
      <c r="K20" s="133">
        <f t="shared" si="1"/>
        <v>56</v>
      </c>
      <c r="L20" s="133"/>
      <c r="M20" s="136">
        <f t="shared" si="9"/>
        <v>909.44999999999993</v>
      </c>
      <c r="N20" s="133"/>
      <c r="O20" s="133">
        <f t="shared" si="2"/>
        <v>5901.45</v>
      </c>
      <c r="P20" s="133"/>
      <c r="Q20" s="133">
        <f t="shared" si="7"/>
        <v>10555.776122931442</v>
      </c>
      <c r="R20" s="133"/>
      <c r="S20" s="133">
        <f t="shared" si="3"/>
        <v>1935.87264</v>
      </c>
      <c r="T20" s="133"/>
      <c r="U20" s="133">
        <f t="shared" si="4"/>
        <v>2581.1635200000001</v>
      </c>
      <c r="V20" s="133"/>
      <c r="W20" s="133">
        <f t="shared" si="8"/>
        <v>255.35529550827414</v>
      </c>
      <c r="X20" s="133"/>
      <c r="Y20" s="133">
        <f t="shared" si="5"/>
        <v>15328.167578439716</v>
      </c>
      <c r="AA20" s="136">
        <f>30.12*2080</f>
        <v>62649.599999999999</v>
      </c>
      <c r="AB20" s="133"/>
      <c r="AC20" s="116" t="s">
        <v>263</v>
      </c>
    </row>
    <row r="21" spans="1:29">
      <c r="B21" s="441">
        <v>11</v>
      </c>
      <c r="C21" s="440" t="s">
        <v>2104</v>
      </c>
      <c r="D21" s="440" t="s">
        <v>2105</v>
      </c>
      <c r="E21" s="440" t="s">
        <v>2106</v>
      </c>
      <c r="F21" s="440" t="s">
        <v>2107</v>
      </c>
      <c r="G21" s="136">
        <f t="shared" si="0"/>
        <v>89525.457599999994</v>
      </c>
      <c r="H21" s="133"/>
      <c r="I21" s="133">
        <f t="shared" si="6"/>
        <v>6849</v>
      </c>
      <c r="J21" s="133"/>
      <c r="K21" s="133">
        <f t="shared" si="1"/>
        <v>56</v>
      </c>
      <c r="L21" s="133"/>
      <c r="M21" s="136">
        <f>IF(G21&gt;7000,7000*0.0378,G21*0.0378)</f>
        <v>264.60000000000002</v>
      </c>
      <c r="N21" s="133"/>
      <c r="O21" s="133">
        <f t="shared" si="2"/>
        <v>7169.6</v>
      </c>
      <c r="P21" s="133"/>
      <c r="Q21" s="133">
        <f t="shared" si="7"/>
        <v>10555.776122931442</v>
      </c>
      <c r="R21" s="133"/>
      <c r="S21" s="133">
        <f t="shared" si="3"/>
        <v>2685.7637279999999</v>
      </c>
      <c r="T21" s="133"/>
      <c r="U21" s="133">
        <f t="shared" si="4"/>
        <v>3581.0183039999997</v>
      </c>
      <c r="V21" s="133"/>
      <c r="W21" s="133">
        <f t="shared" si="8"/>
        <v>255.35529550827414</v>
      </c>
      <c r="X21" s="133"/>
      <c r="Y21" s="133">
        <f t="shared" si="5"/>
        <v>17077.913450439715</v>
      </c>
      <c r="AA21" s="136">
        <f>3621.58*24</f>
        <v>86917.92</v>
      </c>
      <c r="AB21" s="133"/>
      <c r="AC21" s="116" t="s">
        <v>222</v>
      </c>
    </row>
    <row r="22" spans="1:29">
      <c r="B22" s="441">
        <v>12</v>
      </c>
      <c r="C22" s="440" t="s">
        <v>2108</v>
      </c>
      <c r="D22" s="440" t="s">
        <v>2109</v>
      </c>
      <c r="E22" s="440" t="s">
        <v>2110</v>
      </c>
      <c r="F22" s="440" t="s">
        <v>2103</v>
      </c>
      <c r="G22" s="136">
        <f t="shared" si="0"/>
        <v>144200.1648</v>
      </c>
      <c r="H22" s="133"/>
      <c r="I22" s="133">
        <f t="shared" si="6"/>
        <v>9438</v>
      </c>
      <c r="J22" s="133"/>
      <c r="K22" s="133">
        <f t="shared" si="1"/>
        <v>56</v>
      </c>
      <c r="L22" s="133"/>
      <c r="M22" s="136">
        <f>IF(G22&gt;12900,12900*0.0705,G22*0.0705)</f>
        <v>909.44999999999993</v>
      </c>
      <c r="N22" s="133"/>
      <c r="O22" s="133">
        <f t="shared" si="2"/>
        <v>10403.450000000001</v>
      </c>
      <c r="P22" s="133"/>
      <c r="Q22" s="133">
        <f t="shared" si="7"/>
        <v>10555.776122931442</v>
      </c>
      <c r="R22" s="133"/>
      <c r="S22" s="133">
        <f t="shared" si="3"/>
        <v>4326.0049440000003</v>
      </c>
      <c r="T22" s="133"/>
      <c r="U22" s="133">
        <f t="shared" si="4"/>
        <v>5768.0065919999997</v>
      </c>
      <c r="V22" s="133"/>
      <c r="W22" s="133">
        <f t="shared" si="8"/>
        <v>255.35529550827414</v>
      </c>
      <c r="X22" s="133"/>
      <c r="Y22" s="133">
        <f t="shared" si="5"/>
        <v>20905.142954439714</v>
      </c>
      <c r="AA22" s="136">
        <f>5833.34*24</f>
        <v>140000.16</v>
      </c>
      <c r="AB22" s="133"/>
      <c r="AC22" s="116" t="s">
        <v>263</v>
      </c>
    </row>
    <row r="23" spans="1:29">
      <c r="A23" s="485"/>
      <c r="B23" s="441">
        <v>13</v>
      </c>
      <c r="C23" s="440" t="s">
        <v>2111</v>
      </c>
      <c r="D23" s="440" t="s">
        <v>2112</v>
      </c>
      <c r="E23" s="485" t="s">
        <v>2095</v>
      </c>
      <c r="F23" s="485" t="s">
        <v>1480</v>
      </c>
      <c r="G23" s="136">
        <f t="shared" si="0"/>
        <v>30422.080000000002</v>
      </c>
      <c r="H23" s="485"/>
      <c r="I23" s="133">
        <f t="shared" si="6"/>
        <v>2327</v>
      </c>
      <c r="J23" s="485"/>
      <c r="K23" s="133">
        <f t="shared" si="1"/>
        <v>56</v>
      </c>
      <c r="L23" s="485"/>
      <c r="M23" s="136">
        <f>IF(G23&gt;7000,7000*0.0378,G23*0.0378)</f>
        <v>264.60000000000002</v>
      </c>
      <c r="N23" s="485"/>
      <c r="O23" s="133">
        <f t="shared" si="2"/>
        <v>2647.6</v>
      </c>
      <c r="P23" s="485"/>
      <c r="Q23" s="133">
        <f t="shared" si="7"/>
        <v>10555.776122931442</v>
      </c>
      <c r="R23" s="485"/>
      <c r="S23" s="133">
        <f t="shared" si="3"/>
        <v>912.66240000000005</v>
      </c>
      <c r="T23" s="485"/>
      <c r="U23" s="133">
        <f t="shared" si="4"/>
        <v>1216.8832</v>
      </c>
      <c r="V23" s="485"/>
      <c r="W23" s="133">
        <f t="shared" si="8"/>
        <v>255.35529550827414</v>
      </c>
      <c r="X23" s="485"/>
      <c r="Y23" s="133">
        <f t="shared" si="5"/>
        <v>12940.677018439716</v>
      </c>
      <c r="Z23" s="485"/>
      <c r="AA23" s="136">
        <f>14.2*2080</f>
        <v>29536</v>
      </c>
      <c r="AB23" s="485"/>
      <c r="AC23" s="116" t="s">
        <v>222</v>
      </c>
    </row>
    <row r="24" spans="1:29" s="485" customFormat="1">
      <c r="A24" s="116"/>
      <c r="B24" s="441">
        <v>14</v>
      </c>
      <c r="C24" s="440" t="s">
        <v>2113</v>
      </c>
      <c r="D24" s="440" t="s">
        <v>2114</v>
      </c>
      <c r="E24" s="440" t="s">
        <v>2115</v>
      </c>
      <c r="F24" s="440" t="s">
        <v>1477</v>
      </c>
      <c r="G24" s="136">
        <f t="shared" si="0"/>
        <v>132400.32000000001</v>
      </c>
      <c r="H24" s="133"/>
      <c r="I24" s="133">
        <f t="shared" si="6"/>
        <v>9267</v>
      </c>
      <c r="J24" s="133"/>
      <c r="K24" s="133">
        <f t="shared" si="1"/>
        <v>56</v>
      </c>
      <c r="L24" s="133"/>
      <c r="M24" s="136">
        <f t="shared" ref="M24:M38" si="10">IF(G24&gt;12900,12900*0.0705,G24*0.0705)</f>
        <v>909.44999999999993</v>
      </c>
      <c r="N24" s="133"/>
      <c r="O24" s="133">
        <f t="shared" si="2"/>
        <v>10232.450000000001</v>
      </c>
      <c r="P24" s="133"/>
      <c r="Q24" s="133">
        <f t="shared" si="7"/>
        <v>10555.776122931442</v>
      </c>
      <c r="R24" s="133"/>
      <c r="S24" s="133">
        <f t="shared" si="3"/>
        <v>3972.0095999999999</v>
      </c>
      <c r="T24" s="133"/>
      <c r="U24" s="133">
        <f t="shared" si="4"/>
        <v>5296.0128000000004</v>
      </c>
      <c r="V24" s="133"/>
      <c r="W24" s="133">
        <f t="shared" si="8"/>
        <v>255.35529550827414</v>
      </c>
      <c r="X24" s="133"/>
      <c r="Y24" s="133">
        <f t="shared" si="5"/>
        <v>20079.153818439718</v>
      </c>
      <c r="Z24" s="116"/>
      <c r="AA24" s="136">
        <f>5356*24</f>
        <v>128544</v>
      </c>
      <c r="AB24" s="133"/>
      <c r="AC24" s="116" t="s">
        <v>263</v>
      </c>
    </row>
    <row r="25" spans="1:29">
      <c r="B25" s="441">
        <v>15</v>
      </c>
      <c r="C25" s="440" t="s">
        <v>2116</v>
      </c>
      <c r="D25" s="440" t="s">
        <v>2117</v>
      </c>
      <c r="E25" s="440" t="s">
        <v>2047</v>
      </c>
      <c r="F25" s="440" t="s">
        <v>1480</v>
      </c>
      <c r="G25" s="136">
        <f t="shared" si="0"/>
        <v>67485.600000000006</v>
      </c>
      <c r="H25" s="133"/>
      <c r="I25" s="133">
        <f t="shared" si="6"/>
        <v>5163</v>
      </c>
      <c r="J25" s="133"/>
      <c r="K25" s="133">
        <f t="shared" si="1"/>
        <v>56</v>
      </c>
      <c r="L25" s="133"/>
      <c r="M25" s="136">
        <f t="shared" si="10"/>
        <v>909.44999999999993</v>
      </c>
      <c r="N25" s="133"/>
      <c r="O25" s="133">
        <f t="shared" si="2"/>
        <v>6128.45</v>
      </c>
      <c r="P25" s="133"/>
      <c r="Q25" s="133">
        <f t="shared" si="7"/>
        <v>10555.776122931442</v>
      </c>
      <c r="R25" s="133"/>
      <c r="S25" s="133">
        <f t="shared" si="3"/>
        <v>2024.5680000000002</v>
      </c>
      <c r="T25" s="133"/>
      <c r="U25" s="133">
        <f t="shared" si="4"/>
        <v>2699.4240000000004</v>
      </c>
      <c r="V25" s="133"/>
      <c r="W25" s="133">
        <f t="shared" si="8"/>
        <v>255.35529550827414</v>
      </c>
      <c r="X25" s="133"/>
      <c r="Y25" s="133">
        <f t="shared" si="5"/>
        <v>15535.123418439716</v>
      </c>
      <c r="AA25" s="136">
        <f>31.5*2080</f>
        <v>65520</v>
      </c>
      <c r="AB25" s="133"/>
      <c r="AC25" s="116" t="s">
        <v>263</v>
      </c>
    </row>
    <row r="26" spans="1:29">
      <c r="B26" s="441">
        <v>16</v>
      </c>
      <c r="C26" s="440" t="s">
        <v>2118</v>
      </c>
      <c r="D26" s="440" t="s">
        <v>2119</v>
      </c>
      <c r="E26" s="440" t="s">
        <v>2106</v>
      </c>
      <c r="F26" s="440" t="s">
        <v>2107</v>
      </c>
      <c r="G26" s="136">
        <f t="shared" si="0"/>
        <v>62624.164800000006</v>
      </c>
      <c r="H26" s="133"/>
      <c r="I26" s="133">
        <f t="shared" si="6"/>
        <v>4791</v>
      </c>
      <c r="J26" s="133"/>
      <c r="K26" s="133">
        <f t="shared" si="1"/>
        <v>56</v>
      </c>
      <c r="L26" s="133"/>
      <c r="M26" s="136">
        <f>IF(G26&gt;21700,21700*0.038,G26*0.038)</f>
        <v>824.6</v>
      </c>
      <c r="N26" s="133"/>
      <c r="O26" s="133">
        <f t="shared" si="2"/>
        <v>5671.6</v>
      </c>
      <c r="P26" s="133"/>
      <c r="Q26" s="133">
        <f t="shared" si="7"/>
        <v>10555.776122931442</v>
      </c>
      <c r="R26" s="133"/>
      <c r="S26" s="133">
        <f t="shared" si="3"/>
        <v>1878.7249440000001</v>
      </c>
      <c r="T26" s="133"/>
      <c r="U26" s="133">
        <f t="shared" si="4"/>
        <v>2504.9665920000002</v>
      </c>
      <c r="V26" s="133"/>
      <c r="W26" s="133">
        <f t="shared" si="8"/>
        <v>255.35529550827414</v>
      </c>
      <c r="X26" s="133"/>
      <c r="Y26" s="133">
        <f t="shared" si="5"/>
        <v>15194.822954439716</v>
      </c>
      <c r="AA26" s="136">
        <f>2533.34*24</f>
        <v>60800.160000000003</v>
      </c>
      <c r="AB26" s="133"/>
      <c r="AC26" s="116" t="s">
        <v>223</v>
      </c>
    </row>
    <row r="27" spans="1:29">
      <c r="B27" s="441">
        <v>17</v>
      </c>
      <c r="C27" s="440" t="s">
        <v>2120</v>
      </c>
      <c r="D27" s="440" t="s">
        <v>2121</v>
      </c>
      <c r="E27" s="440" t="s">
        <v>2038</v>
      </c>
      <c r="F27" s="440" t="s">
        <v>2100</v>
      </c>
      <c r="G27" s="136">
        <f t="shared" si="0"/>
        <v>54866.863999999994</v>
      </c>
      <c r="H27" s="133"/>
      <c r="I27" s="133">
        <f t="shared" si="6"/>
        <v>4197</v>
      </c>
      <c r="J27" s="133"/>
      <c r="K27" s="133">
        <f t="shared" si="1"/>
        <v>56</v>
      </c>
      <c r="L27" s="133"/>
      <c r="M27" s="136">
        <f t="shared" si="10"/>
        <v>909.44999999999993</v>
      </c>
      <c r="N27" s="133"/>
      <c r="O27" s="133">
        <f t="shared" si="2"/>
        <v>5162.45</v>
      </c>
      <c r="P27" s="133"/>
      <c r="Q27" s="133">
        <f t="shared" si="7"/>
        <v>10555.776122931442</v>
      </c>
      <c r="R27" s="133"/>
      <c r="S27" s="133">
        <f t="shared" si="3"/>
        <v>1646.0059199999998</v>
      </c>
      <c r="T27" s="133"/>
      <c r="U27" s="133">
        <f t="shared" si="4"/>
        <v>2194.6745599999999</v>
      </c>
      <c r="V27" s="133"/>
      <c r="W27" s="133">
        <f t="shared" si="8"/>
        <v>255.35529550827414</v>
      </c>
      <c r="X27" s="133"/>
      <c r="Y27" s="133">
        <f t="shared" si="5"/>
        <v>14651.811898439715</v>
      </c>
      <c r="AA27" s="136">
        <f>25.61*2080</f>
        <v>53268.799999999996</v>
      </c>
      <c r="AB27" s="133"/>
      <c r="AC27" s="116" t="s">
        <v>263</v>
      </c>
    </row>
    <row r="28" spans="1:29">
      <c r="B28" s="441">
        <v>18</v>
      </c>
      <c r="C28" s="440" t="s">
        <v>2120</v>
      </c>
      <c r="D28" s="440" t="s">
        <v>2122</v>
      </c>
      <c r="E28" s="440" t="s">
        <v>2038</v>
      </c>
      <c r="F28" s="440" t="s">
        <v>2100</v>
      </c>
      <c r="G28" s="136">
        <f t="shared" si="0"/>
        <v>48289.695999999996</v>
      </c>
      <c r="H28" s="133"/>
      <c r="I28" s="133">
        <f t="shared" si="6"/>
        <v>3694</v>
      </c>
      <c r="J28" s="133"/>
      <c r="K28" s="133">
        <f t="shared" si="1"/>
        <v>56</v>
      </c>
      <c r="L28" s="133"/>
      <c r="M28" s="136">
        <f t="shared" si="10"/>
        <v>909.44999999999993</v>
      </c>
      <c r="N28" s="133"/>
      <c r="O28" s="133">
        <f t="shared" si="2"/>
        <v>4659.45</v>
      </c>
      <c r="P28" s="133"/>
      <c r="Q28" s="133">
        <f t="shared" si="7"/>
        <v>10555.776122931442</v>
      </c>
      <c r="R28" s="133"/>
      <c r="S28" s="133">
        <f t="shared" si="3"/>
        <v>1448.6908799999999</v>
      </c>
      <c r="T28" s="133"/>
      <c r="U28" s="133">
        <f t="shared" si="4"/>
        <v>1931.5878399999999</v>
      </c>
      <c r="V28" s="133"/>
      <c r="W28" s="133">
        <f t="shared" si="8"/>
        <v>255.35529550827414</v>
      </c>
      <c r="X28" s="133"/>
      <c r="Y28" s="133">
        <f t="shared" si="5"/>
        <v>14191.410138439716</v>
      </c>
      <c r="AA28" s="136">
        <f>22.54*2080</f>
        <v>46883.199999999997</v>
      </c>
      <c r="AB28" s="133"/>
      <c r="AC28" s="116" t="s">
        <v>263</v>
      </c>
    </row>
    <row r="29" spans="1:29">
      <c r="B29" s="441">
        <v>19</v>
      </c>
      <c r="C29" s="440" t="s">
        <v>2123</v>
      </c>
      <c r="D29" s="440" t="s">
        <v>2124</v>
      </c>
      <c r="E29" s="440" t="s">
        <v>2125</v>
      </c>
      <c r="F29" s="440" t="s">
        <v>2086</v>
      </c>
      <c r="G29" s="136">
        <f t="shared" si="0"/>
        <v>57801.54</v>
      </c>
      <c r="H29" s="133"/>
      <c r="I29" s="133">
        <f t="shared" si="6"/>
        <v>4422</v>
      </c>
      <c r="J29" s="133"/>
      <c r="K29" s="133">
        <f t="shared" si="1"/>
        <v>56</v>
      </c>
      <c r="L29" s="133"/>
      <c r="M29" s="136">
        <f t="shared" si="10"/>
        <v>909.44999999999993</v>
      </c>
      <c r="N29" s="133"/>
      <c r="O29" s="133">
        <f t="shared" si="2"/>
        <v>5387.45</v>
      </c>
      <c r="P29" s="133"/>
      <c r="Q29" s="133">
        <f t="shared" si="7"/>
        <v>10555.776122931442</v>
      </c>
      <c r="R29" s="133"/>
      <c r="S29" s="133">
        <f t="shared" si="3"/>
        <v>1734.0462</v>
      </c>
      <c r="T29" s="133"/>
      <c r="U29" s="133">
        <f t="shared" si="4"/>
        <v>2312.0616</v>
      </c>
      <c r="V29" s="133"/>
      <c r="W29" s="133">
        <f t="shared" si="8"/>
        <v>255.35529550827414</v>
      </c>
      <c r="X29" s="133"/>
      <c r="Y29" s="133">
        <f t="shared" si="5"/>
        <v>14857.239218439718</v>
      </c>
      <c r="AA29" s="136">
        <f>2338.25*24</f>
        <v>56118</v>
      </c>
      <c r="AB29" s="133"/>
      <c r="AC29" s="116" t="s">
        <v>263</v>
      </c>
    </row>
    <row r="30" spans="1:29">
      <c r="B30" s="441">
        <v>20</v>
      </c>
      <c r="C30" s="440" t="s">
        <v>2126</v>
      </c>
      <c r="D30" s="440" t="s">
        <v>2127</v>
      </c>
      <c r="E30" s="484" t="s">
        <v>2128</v>
      </c>
      <c r="F30" s="440" t="s">
        <v>2086</v>
      </c>
      <c r="G30" s="136">
        <f t="shared" si="0"/>
        <v>65137.44720000001</v>
      </c>
      <c r="I30" s="133">
        <f t="shared" si="6"/>
        <v>4983</v>
      </c>
      <c r="J30" s="133"/>
      <c r="K30" s="133">
        <f t="shared" si="1"/>
        <v>56</v>
      </c>
      <c r="L30" s="133"/>
      <c r="M30" s="136">
        <f t="shared" si="10"/>
        <v>909.44999999999993</v>
      </c>
      <c r="N30" s="133"/>
      <c r="O30" s="133">
        <f t="shared" si="2"/>
        <v>5948.45</v>
      </c>
      <c r="P30" s="133"/>
      <c r="Q30" s="133">
        <f t="shared" si="7"/>
        <v>10555.776122931442</v>
      </c>
      <c r="R30" s="133"/>
      <c r="S30" s="133">
        <f t="shared" si="3"/>
        <v>1954.1234160000001</v>
      </c>
      <c r="T30" s="133"/>
      <c r="U30" s="133">
        <f t="shared" si="4"/>
        <v>2605.4978880000003</v>
      </c>
      <c r="V30" s="133"/>
      <c r="W30" s="133">
        <f t="shared" si="8"/>
        <v>255.35529550827414</v>
      </c>
      <c r="X30" s="133"/>
      <c r="Y30" s="133">
        <f t="shared" si="5"/>
        <v>15370.752722439716</v>
      </c>
      <c r="AA30" s="136">
        <f>2635.01*24</f>
        <v>63240.240000000005</v>
      </c>
      <c r="AC30" s="116" t="s">
        <v>263</v>
      </c>
    </row>
    <row r="31" spans="1:29">
      <c r="B31" s="441">
        <v>21</v>
      </c>
      <c r="C31" s="440" t="s">
        <v>2129</v>
      </c>
      <c r="D31" s="440" t="s">
        <v>2130</v>
      </c>
      <c r="E31" s="440" t="s">
        <v>2038</v>
      </c>
      <c r="F31" s="440" t="s">
        <v>2100</v>
      </c>
      <c r="G31" s="136">
        <f t="shared" si="0"/>
        <v>46640.048000000003</v>
      </c>
      <c r="H31" s="133"/>
      <c r="I31" s="133">
        <f t="shared" si="6"/>
        <v>3568</v>
      </c>
      <c r="J31" s="133"/>
      <c r="K31" s="133">
        <f t="shared" si="1"/>
        <v>56</v>
      </c>
      <c r="L31" s="133"/>
      <c r="M31" s="136">
        <f t="shared" si="10"/>
        <v>909.44999999999993</v>
      </c>
      <c r="N31" s="133"/>
      <c r="O31" s="133">
        <f t="shared" si="2"/>
        <v>4533.45</v>
      </c>
      <c r="P31" s="133"/>
      <c r="Q31" s="133">
        <f t="shared" si="7"/>
        <v>10555.776122931442</v>
      </c>
      <c r="R31" s="133"/>
      <c r="S31" s="133">
        <f t="shared" si="3"/>
        <v>1399.20144</v>
      </c>
      <c r="T31" s="133"/>
      <c r="U31" s="133">
        <f t="shared" si="4"/>
        <v>1865.6019200000001</v>
      </c>
      <c r="V31" s="133"/>
      <c r="W31" s="133">
        <f t="shared" si="8"/>
        <v>255.35529550827414</v>
      </c>
      <c r="X31" s="133"/>
      <c r="Y31" s="133">
        <f t="shared" si="5"/>
        <v>14075.934778439718</v>
      </c>
      <c r="AA31" s="136">
        <f>21.77*2080</f>
        <v>45281.599999999999</v>
      </c>
      <c r="AB31" s="133"/>
      <c r="AC31" s="116" t="s">
        <v>263</v>
      </c>
    </row>
    <row r="32" spans="1:29">
      <c r="B32" s="441">
        <v>22</v>
      </c>
      <c r="C32" s="440" t="s">
        <v>2131</v>
      </c>
      <c r="D32" s="440" t="s">
        <v>2132</v>
      </c>
      <c r="E32" s="440" t="s">
        <v>2133</v>
      </c>
      <c r="F32" s="440" t="s">
        <v>2086</v>
      </c>
      <c r="G32" s="136">
        <f t="shared" si="0"/>
        <v>78532.473599999998</v>
      </c>
      <c r="H32" s="133"/>
      <c r="I32" s="133">
        <f t="shared" si="6"/>
        <v>6008</v>
      </c>
      <c r="J32" s="133"/>
      <c r="K32" s="133">
        <f t="shared" si="1"/>
        <v>56</v>
      </c>
      <c r="L32" s="133"/>
      <c r="M32" s="136">
        <f t="shared" si="10"/>
        <v>909.44999999999993</v>
      </c>
      <c r="N32" s="133"/>
      <c r="O32" s="133">
        <f t="shared" si="2"/>
        <v>6973.45</v>
      </c>
      <c r="P32" s="133"/>
      <c r="Q32" s="133">
        <f t="shared" si="7"/>
        <v>10555.776122931442</v>
      </c>
      <c r="R32" s="133"/>
      <c r="S32" s="133">
        <f t="shared" si="3"/>
        <v>2355.9742079999996</v>
      </c>
      <c r="T32" s="133"/>
      <c r="U32" s="133">
        <f t="shared" si="4"/>
        <v>3141.2989440000001</v>
      </c>
      <c r="V32" s="133"/>
      <c r="W32" s="133">
        <f t="shared" si="8"/>
        <v>255.35529550827414</v>
      </c>
      <c r="X32" s="133"/>
      <c r="Y32" s="133">
        <f t="shared" si="5"/>
        <v>16308.404570439716</v>
      </c>
      <c r="AA32" s="136">
        <f>3176.88*24</f>
        <v>76245.119999999995</v>
      </c>
      <c r="AB32" s="133"/>
      <c r="AC32" s="116" t="s">
        <v>263</v>
      </c>
    </row>
    <row r="33" spans="2:29">
      <c r="B33" s="441">
        <v>23</v>
      </c>
      <c r="C33" s="440" t="s">
        <v>2134</v>
      </c>
      <c r="D33" s="440" t="s">
        <v>2135</v>
      </c>
      <c r="E33" s="440" t="s">
        <v>2136</v>
      </c>
      <c r="F33" s="440" t="s">
        <v>2086</v>
      </c>
      <c r="G33" s="136">
        <f t="shared" si="0"/>
        <v>43775.164799999999</v>
      </c>
      <c r="H33" s="133"/>
      <c r="I33" s="133">
        <f t="shared" si="6"/>
        <v>3349</v>
      </c>
      <c r="J33" s="133"/>
      <c r="K33" s="133">
        <f t="shared" si="1"/>
        <v>56</v>
      </c>
      <c r="L33" s="133"/>
      <c r="M33" s="136">
        <f t="shared" si="10"/>
        <v>909.44999999999993</v>
      </c>
      <c r="N33" s="133"/>
      <c r="O33" s="133">
        <f t="shared" si="2"/>
        <v>4314.45</v>
      </c>
      <c r="P33" s="133"/>
      <c r="Q33" s="133">
        <f t="shared" si="7"/>
        <v>10555.776122931442</v>
      </c>
      <c r="R33" s="133"/>
      <c r="S33" s="133">
        <f t="shared" si="3"/>
        <v>1313.254944</v>
      </c>
      <c r="T33" s="133"/>
      <c r="U33" s="133">
        <f t="shared" si="4"/>
        <v>1751.006592</v>
      </c>
      <c r="V33" s="133"/>
      <c r="W33" s="133">
        <f t="shared" si="8"/>
        <v>255.35529550827414</v>
      </c>
      <c r="X33" s="133"/>
      <c r="Y33" s="133">
        <f t="shared" si="5"/>
        <v>13875.392954439716</v>
      </c>
      <c r="AA33" s="136">
        <f>1770.84*24</f>
        <v>42500.159999999996</v>
      </c>
      <c r="AB33" s="133"/>
      <c r="AC33" s="116" t="s">
        <v>263</v>
      </c>
    </row>
    <row r="34" spans="2:29">
      <c r="B34" s="441">
        <v>24</v>
      </c>
      <c r="C34" s="440" t="s">
        <v>2137</v>
      </c>
      <c r="D34" s="440" t="s">
        <v>2138</v>
      </c>
      <c r="E34" s="440" t="s">
        <v>2051</v>
      </c>
      <c r="F34" s="440" t="s">
        <v>2086</v>
      </c>
      <c r="G34" s="136">
        <f t="shared" si="0"/>
        <v>43775.164799999999</v>
      </c>
      <c r="H34" s="133"/>
      <c r="I34" s="133">
        <f t="shared" si="6"/>
        <v>3349</v>
      </c>
      <c r="J34" s="133"/>
      <c r="K34" s="133">
        <f t="shared" si="1"/>
        <v>56</v>
      </c>
      <c r="L34" s="133"/>
      <c r="M34" s="136">
        <f t="shared" si="10"/>
        <v>909.44999999999993</v>
      </c>
      <c r="N34" s="133"/>
      <c r="O34" s="133">
        <f t="shared" si="2"/>
        <v>4314.45</v>
      </c>
      <c r="P34" s="133"/>
      <c r="Q34" s="133">
        <f t="shared" si="7"/>
        <v>10555.776122931442</v>
      </c>
      <c r="R34" s="133"/>
      <c r="S34" s="133">
        <f t="shared" si="3"/>
        <v>1313.254944</v>
      </c>
      <c r="T34" s="133"/>
      <c r="U34" s="133">
        <f t="shared" si="4"/>
        <v>1751.006592</v>
      </c>
      <c r="V34" s="133"/>
      <c r="W34" s="133">
        <f t="shared" si="8"/>
        <v>255.35529550827414</v>
      </c>
      <c r="X34" s="133"/>
      <c r="Y34" s="133">
        <f t="shared" si="5"/>
        <v>13875.392954439716</v>
      </c>
      <c r="AA34" s="136">
        <f>1770.84*24</f>
        <v>42500.159999999996</v>
      </c>
      <c r="AB34" s="133"/>
      <c r="AC34" s="116" t="s">
        <v>263</v>
      </c>
    </row>
    <row r="35" spans="2:29">
      <c r="B35" s="441">
        <v>25</v>
      </c>
      <c r="C35" s="440" t="s">
        <v>2139</v>
      </c>
      <c r="D35" s="440" t="s">
        <v>2140</v>
      </c>
      <c r="E35" s="440" t="s">
        <v>2055</v>
      </c>
      <c r="F35" s="445" t="s">
        <v>1479</v>
      </c>
      <c r="G35" s="136">
        <f t="shared" si="0"/>
        <v>129701.6376</v>
      </c>
      <c r="H35" s="133"/>
      <c r="I35" s="133">
        <f t="shared" si="6"/>
        <v>9228</v>
      </c>
      <c r="J35" s="133"/>
      <c r="K35" s="133">
        <f t="shared" si="1"/>
        <v>56</v>
      </c>
      <c r="L35" s="133"/>
      <c r="M35" s="136">
        <f t="shared" si="10"/>
        <v>909.44999999999993</v>
      </c>
      <c r="N35" s="133"/>
      <c r="O35" s="133">
        <f t="shared" si="2"/>
        <v>10193.450000000001</v>
      </c>
      <c r="P35" s="133"/>
      <c r="Q35" s="133">
        <f t="shared" si="7"/>
        <v>10555.776122931442</v>
      </c>
      <c r="R35" s="133"/>
      <c r="S35" s="133">
        <f t="shared" si="3"/>
        <v>3891.0491280000001</v>
      </c>
      <c r="T35" s="133"/>
      <c r="U35" s="133">
        <f t="shared" si="4"/>
        <v>5188.0655040000001</v>
      </c>
      <c r="V35" s="133"/>
      <c r="W35" s="133">
        <f t="shared" si="8"/>
        <v>255.35529550827414</v>
      </c>
      <c r="X35" s="133"/>
      <c r="Y35" s="133">
        <f t="shared" si="5"/>
        <v>19890.246050439717</v>
      </c>
      <c r="AA35" s="136">
        <f>5246.83*24</f>
        <v>125923.92</v>
      </c>
      <c r="AB35" s="133"/>
      <c r="AC35" s="116" t="s">
        <v>263</v>
      </c>
    </row>
    <row r="36" spans="2:29">
      <c r="B36" s="441">
        <v>26</v>
      </c>
      <c r="C36" s="440" t="s">
        <v>2141</v>
      </c>
      <c r="D36" s="440" t="s">
        <v>2142</v>
      </c>
      <c r="E36" s="440" t="s">
        <v>2089</v>
      </c>
      <c r="F36" s="440" t="s">
        <v>1479</v>
      </c>
      <c r="G36" s="136">
        <f t="shared" si="0"/>
        <v>67532.073600000003</v>
      </c>
      <c r="H36" s="133"/>
      <c r="I36" s="133">
        <f t="shared" si="6"/>
        <v>5166</v>
      </c>
      <c r="J36" s="133"/>
      <c r="K36" s="133">
        <f t="shared" si="1"/>
        <v>56</v>
      </c>
      <c r="L36" s="133"/>
      <c r="M36" s="136">
        <f t="shared" si="10"/>
        <v>909.44999999999993</v>
      </c>
      <c r="N36" s="133"/>
      <c r="O36" s="133">
        <f t="shared" si="2"/>
        <v>6131.45</v>
      </c>
      <c r="P36" s="133"/>
      <c r="Q36" s="133">
        <f t="shared" si="7"/>
        <v>10555.776122931442</v>
      </c>
      <c r="R36" s="133"/>
      <c r="S36" s="133">
        <f t="shared" si="3"/>
        <v>2025.9622079999999</v>
      </c>
      <c r="T36" s="133"/>
      <c r="U36" s="133">
        <f t="shared" si="4"/>
        <v>2701.282944</v>
      </c>
      <c r="V36" s="133"/>
      <c r="W36" s="133">
        <f t="shared" si="8"/>
        <v>255.35529550827414</v>
      </c>
      <c r="X36" s="133"/>
      <c r="Y36" s="133">
        <f t="shared" si="5"/>
        <v>15538.376570439717</v>
      </c>
      <c r="AA36" s="136">
        <f>2731.88*24</f>
        <v>65565.119999999995</v>
      </c>
      <c r="AB36" s="133"/>
      <c r="AC36" s="116" t="s">
        <v>263</v>
      </c>
    </row>
    <row r="37" spans="2:29">
      <c r="B37" s="441">
        <v>27</v>
      </c>
      <c r="C37" s="440" t="s">
        <v>2143</v>
      </c>
      <c r="D37" s="440" t="s">
        <v>2121</v>
      </c>
      <c r="E37" s="440" t="s">
        <v>2059</v>
      </c>
      <c r="F37" s="440" t="s">
        <v>2086</v>
      </c>
      <c r="G37" s="136">
        <f t="shared" si="0"/>
        <v>44047.743999999999</v>
      </c>
      <c r="H37" s="133"/>
      <c r="I37" s="133">
        <f t="shared" si="6"/>
        <v>3370</v>
      </c>
      <c r="J37" s="133"/>
      <c r="K37" s="133">
        <f t="shared" si="1"/>
        <v>56</v>
      </c>
      <c r="L37" s="133"/>
      <c r="M37" s="136">
        <f t="shared" si="10"/>
        <v>909.44999999999993</v>
      </c>
      <c r="N37" s="133"/>
      <c r="O37" s="133">
        <f t="shared" si="2"/>
        <v>4335.45</v>
      </c>
      <c r="P37" s="133"/>
      <c r="Q37" s="133">
        <f t="shared" si="7"/>
        <v>10555.776122931442</v>
      </c>
      <c r="R37" s="133"/>
      <c r="S37" s="133">
        <f t="shared" si="3"/>
        <v>1321.4323199999999</v>
      </c>
      <c r="T37" s="133"/>
      <c r="U37" s="133">
        <f t="shared" si="4"/>
        <v>1761.90976</v>
      </c>
      <c r="V37" s="133"/>
      <c r="W37" s="133">
        <f t="shared" si="8"/>
        <v>255.35529550827414</v>
      </c>
      <c r="X37" s="133"/>
      <c r="Y37" s="133">
        <f t="shared" si="5"/>
        <v>13894.473498439716</v>
      </c>
      <c r="AA37" s="136">
        <f>20.56*2080</f>
        <v>42764.799999999996</v>
      </c>
      <c r="AB37" s="133"/>
      <c r="AC37" s="116" t="s">
        <v>263</v>
      </c>
    </row>
    <row r="38" spans="2:29">
      <c r="B38" s="441">
        <v>28</v>
      </c>
      <c r="C38" s="440" t="s">
        <v>2144</v>
      </c>
      <c r="D38" s="440" t="s">
        <v>2145</v>
      </c>
      <c r="E38" s="440" t="s">
        <v>2045</v>
      </c>
      <c r="F38" s="440" t="s">
        <v>1477</v>
      </c>
      <c r="G38" s="136">
        <f t="shared" si="0"/>
        <v>75482.272799999992</v>
      </c>
      <c r="H38" s="133"/>
      <c r="I38" s="133">
        <f t="shared" si="6"/>
        <v>5774</v>
      </c>
      <c r="J38" s="133"/>
      <c r="K38" s="133">
        <f t="shared" si="1"/>
        <v>56</v>
      </c>
      <c r="L38" s="133"/>
      <c r="M38" s="136">
        <f t="shared" si="10"/>
        <v>909.44999999999993</v>
      </c>
      <c r="N38" s="133"/>
      <c r="O38" s="133">
        <f t="shared" si="2"/>
        <v>6739.45</v>
      </c>
      <c r="P38" s="133"/>
      <c r="Q38" s="133">
        <f t="shared" si="7"/>
        <v>10555.776122931442</v>
      </c>
      <c r="R38" s="133"/>
      <c r="S38" s="133">
        <f t="shared" si="3"/>
        <v>2264.4681839999998</v>
      </c>
      <c r="T38" s="133"/>
      <c r="U38" s="133">
        <f t="shared" si="4"/>
        <v>3019.2909119999999</v>
      </c>
      <c r="V38" s="133"/>
      <c r="W38" s="133">
        <f t="shared" si="8"/>
        <v>255.35529550827414</v>
      </c>
      <c r="X38" s="133"/>
      <c r="Y38" s="133">
        <f t="shared" si="5"/>
        <v>16094.890514439716</v>
      </c>
      <c r="AA38" s="136">
        <f>3053.49*24</f>
        <v>73283.759999999995</v>
      </c>
      <c r="AB38" s="133"/>
      <c r="AC38" s="116" t="s">
        <v>263</v>
      </c>
    </row>
    <row r="39" spans="2:29">
      <c r="B39" s="441">
        <v>29</v>
      </c>
      <c r="C39" s="440" t="s">
        <v>2146</v>
      </c>
      <c r="D39" s="440" t="s">
        <v>2147</v>
      </c>
      <c r="E39" s="440" t="s">
        <v>2148</v>
      </c>
      <c r="F39" s="440" t="s">
        <v>1480</v>
      </c>
      <c r="G39" s="136">
        <f t="shared" si="0"/>
        <v>53034.040800000002</v>
      </c>
      <c r="H39" s="133"/>
      <c r="I39" s="133">
        <f t="shared" si="6"/>
        <v>4057</v>
      </c>
      <c r="J39" s="133"/>
      <c r="K39" s="133">
        <f t="shared" si="1"/>
        <v>56</v>
      </c>
      <c r="L39" s="133"/>
      <c r="M39" s="136">
        <f>IF(G39&gt;7000,7000*0.0378,G39*0.0378)</f>
        <v>264.60000000000002</v>
      </c>
      <c r="N39" s="133"/>
      <c r="O39" s="133">
        <f t="shared" si="2"/>
        <v>4377.6000000000004</v>
      </c>
      <c r="P39" s="133"/>
      <c r="Q39" s="133">
        <f t="shared" si="7"/>
        <v>10555.776122931442</v>
      </c>
      <c r="R39" s="133"/>
      <c r="S39" s="133">
        <f t="shared" si="3"/>
        <v>1591.0212240000001</v>
      </c>
      <c r="T39" s="133"/>
      <c r="U39" s="133">
        <f t="shared" si="4"/>
        <v>2121.3616320000001</v>
      </c>
      <c r="V39" s="133"/>
      <c r="W39" s="133">
        <f t="shared" si="8"/>
        <v>255.35529550827414</v>
      </c>
      <c r="X39" s="133"/>
      <c r="Y39" s="133">
        <f t="shared" si="5"/>
        <v>14523.514274439716</v>
      </c>
      <c r="AA39" s="136">
        <f>2145.39*24</f>
        <v>51489.36</v>
      </c>
      <c r="AB39" s="133"/>
      <c r="AC39" s="116" t="s">
        <v>222</v>
      </c>
    </row>
    <row r="40" spans="2:29">
      <c r="B40" s="441">
        <v>30</v>
      </c>
      <c r="C40" s="440" t="s">
        <v>2149</v>
      </c>
      <c r="D40" s="440" t="s">
        <v>2150</v>
      </c>
      <c r="E40" s="440" t="s">
        <v>2016</v>
      </c>
      <c r="F40" s="440" t="s">
        <v>2086</v>
      </c>
      <c r="G40" s="136">
        <f t="shared" si="0"/>
        <v>62504.272799999999</v>
      </c>
      <c r="H40" s="133"/>
      <c r="I40" s="133">
        <f t="shared" si="6"/>
        <v>4782</v>
      </c>
      <c r="J40" s="133"/>
      <c r="K40" s="133">
        <f t="shared" si="1"/>
        <v>56</v>
      </c>
      <c r="L40" s="133"/>
      <c r="M40" s="136">
        <f>IF(G40&gt;12900,12900*0.0705,G40*0.0705)</f>
        <v>909.44999999999993</v>
      </c>
      <c r="N40" s="133"/>
      <c r="O40" s="133">
        <f t="shared" si="2"/>
        <v>5747.45</v>
      </c>
      <c r="P40" s="133"/>
      <c r="Q40" s="133">
        <f t="shared" si="7"/>
        <v>10555.776122931442</v>
      </c>
      <c r="R40" s="133"/>
      <c r="S40" s="133">
        <f t="shared" si="3"/>
        <v>1875.1281839999999</v>
      </c>
      <c r="T40" s="133"/>
      <c r="U40" s="133">
        <f t="shared" si="4"/>
        <v>2500.170912</v>
      </c>
      <c r="V40" s="133"/>
      <c r="W40" s="133">
        <f t="shared" si="8"/>
        <v>255.35529550827414</v>
      </c>
      <c r="X40" s="133"/>
      <c r="Y40" s="133">
        <f t="shared" si="5"/>
        <v>15186.430514439715</v>
      </c>
      <c r="AA40" s="136">
        <f>2528.49*24</f>
        <v>60683.759999999995</v>
      </c>
      <c r="AB40" s="133"/>
      <c r="AC40" s="116" t="s">
        <v>263</v>
      </c>
    </row>
    <row r="41" spans="2:29">
      <c r="B41" s="441">
        <v>31</v>
      </c>
      <c r="C41" s="440" t="s">
        <v>2151</v>
      </c>
      <c r="D41" s="440" t="s">
        <v>2152</v>
      </c>
      <c r="E41" s="440" t="s">
        <v>2153</v>
      </c>
      <c r="F41" s="440" t="s">
        <v>2107</v>
      </c>
      <c r="G41" s="136">
        <f t="shared" si="0"/>
        <v>77250</v>
      </c>
      <c r="H41" s="133"/>
      <c r="I41" s="133">
        <f t="shared" si="6"/>
        <v>5910</v>
      </c>
      <c r="J41" s="133"/>
      <c r="K41" s="133">
        <f t="shared" si="1"/>
        <v>56</v>
      </c>
      <c r="L41" s="133"/>
      <c r="M41" s="136">
        <f>IF(G41&gt;21700,21700*0.038,G41*0.038)</f>
        <v>824.6</v>
      </c>
      <c r="N41" s="133"/>
      <c r="O41" s="133">
        <f t="shared" si="2"/>
        <v>6790.6</v>
      </c>
      <c r="P41" s="133"/>
      <c r="Q41" s="133">
        <f t="shared" si="7"/>
        <v>10555.776122931442</v>
      </c>
      <c r="R41" s="133"/>
      <c r="S41" s="133">
        <f t="shared" si="3"/>
        <v>2317.5</v>
      </c>
      <c r="T41" s="133"/>
      <c r="U41" s="133">
        <f t="shared" si="4"/>
        <v>3090</v>
      </c>
      <c r="V41" s="133"/>
      <c r="W41" s="133">
        <f t="shared" si="8"/>
        <v>255.35529550827414</v>
      </c>
      <c r="X41" s="133"/>
      <c r="Y41" s="133">
        <f t="shared" si="5"/>
        <v>16218.631418439716</v>
      </c>
      <c r="AA41" s="136">
        <f>3125*24</f>
        <v>75000</v>
      </c>
      <c r="AB41" s="133"/>
      <c r="AC41" s="116" t="s">
        <v>223</v>
      </c>
    </row>
    <row r="42" spans="2:29">
      <c r="B42" s="441">
        <v>32</v>
      </c>
      <c r="C42" s="440" t="s">
        <v>2154</v>
      </c>
      <c r="D42" s="440" t="s">
        <v>2155</v>
      </c>
      <c r="E42" s="440" t="s">
        <v>2044</v>
      </c>
      <c r="F42" s="440" t="s">
        <v>1477</v>
      </c>
      <c r="G42" s="136">
        <f t="shared" si="0"/>
        <v>45526.082400000007</v>
      </c>
      <c r="H42" s="133"/>
      <c r="I42" s="133">
        <f t="shared" si="6"/>
        <v>3483</v>
      </c>
      <c r="J42" s="133"/>
      <c r="K42" s="133">
        <f t="shared" si="1"/>
        <v>56</v>
      </c>
      <c r="L42" s="133"/>
      <c r="M42" s="136">
        <f>IF(G42&gt;12900,12900*0.0705,G42*0.0705)</f>
        <v>909.44999999999993</v>
      </c>
      <c r="N42" s="133"/>
      <c r="O42" s="133">
        <f t="shared" si="2"/>
        <v>4448.45</v>
      </c>
      <c r="P42" s="133"/>
      <c r="Q42" s="133">
        <f t="shared" si="7"/>
        <v>10555.776122931442</v>
      </c>
      <c r="R42" s="133"/>
      <c r="S42" s="133">
        <f t="shared" si="3"/>
        <v>1365.7824720000001</v>
      </c>
      <c r="T42" s="133"/>
      <c r="U42" s="133">
        <f t="shared" si="4"/>
        <v>1821.0432960000003</v>
      </c>
      <c r="V42" s="133"/>
      <c r="W42" s="133">
        <f t="shared" si="8"/>
        <v>255.35529550827414</v>
      </c>
      <c r="X42" s="133"/>
      <c r="Y42" s="133">
        <f t="shared" si="5"/>
        <v>13997.957186439717</v>
      </c>
      <c r="AA42" s="136">
        <f>1841.67*24</f>
        <v>44200.08</v>
      </c>
      <c r="AB42" s="133"/>
      <c r="AC42" s="116" t="s">
        <v>263</v>
      </c>
    </row>
    <row r="43" spans="2:29">
      <c r="B43" s="441">
        <v>33</v>
      </c>
      <c r="C43" s="440" t="s">
        <v>2156</v>
      </c>
      <c r="D43" s="440" t="s">
        <v>2157</v>
      </c>
      <c r="E43" s="442" t="s">
        <v>2158</v>
      </c>
      <c r="F43" s="440" t="s">
        <v>1480</v>
      </c>
      <c r="G43" s="136">
        <f t="shared" si="0"/>
        <v>109642.84080000002</v>
      </c>
      <c r="H43" s="133"/>
      <c r="I43" s="133">
        <f t="shared" si="6"/>
        <v>8388</v>
      </c>
      <c r="J43" s="133"/>
      <c r="K43" s="133">
        <f t="shared" si="1"/>
        <v>56</v>
      </c>
      <c r="L43" s="133"/>
      <c r="M43" s="136">
        <f>IF(G43&gt;7000,7000*0.0378,G43*0.0378)</f>
        <v>264.60000000000002</v>
      </c>
      <c r="N43" s="133"/>
      <c r="O43" s="133">
        <f t="shared" si="2"/>
        <v>8708.6</v>
      </c>
      <c r="P43" s="133"/>
      <c r="Q43" s="133">
        <f t="shared" si="7"/>
        <v>10555.776122931442</v>
      </c>
      <c r="R43" s="133"/>
      <c r="S43" s="133">
        <f t="shared" si="3"/>
        <v>3289.2852240000007</v>
      </c>
      <c r="T43" s="133"/>
      <c r="U43" s="133">
        <f t="shared" si="4"/>
        <v>4385.7136320000009</v>
      </c>
      <c r="V43" s="133"/>
      <c r="W43" s="133">
        <f t="shared" si="8"/>
        <v>255.35529550827414</v>
      </c>
      <c r="X43" s="133"/>
      <c r="Y43" s="133">
        <f t="shared" si="5"/>
        <v>18486.130274439718</v>
      </c>
      <c r="AA43" s="136">
        <f>4435.39*24</f>
        <v>106449.36000000002</v>
      </c>
      <c r="AB43" s="133"/>
      <c r="AC43" s="116" t="s">
        <v>222</v>
      </c>
    </row>
    <row r="44" spans="2:29">
      <c r="B44" s="441">
        <v>34</v>
      </c>
      <c r="C44" s="440" t="s">
        <v>2159</v>
      </c>
      <c r="D44" s="440" t="s">
        <v>2160</v>
      </c>
      <c r="E44" s="440" t="s">
        <v>2161</v>
      </c>
      <c r="F44" s="440" t="s">
        <v>2100</v>
      </c>
      <c r="G44" s="136">
        <f t="shared" si="0"/>
        <v>10712</v>
      </c>
      <c r="H44" s="133"/>
      <c r="I44" s="133">
        <f t="shared" si="6"/>
        <v>819</v>
      </c>
      <c r="J44" s="133"/>
      <c r="K44" s="133">
        <f t="shared" si="1"/>
        <v>56</v>
      </c>
      <c r="L44" s="133"/>
      <c r="M44" s="136">
        <f>IF(G44&gt;12900,12900*0.0705,G44*0.0705)</f>
        <v>755.19599999999991</v>
      </c>
      <c r="N44" s="133"/>
      <c r="O44" s="133">
        <f t="shared" si="2"/>
        <v>1630.1959999999999</v>
      </c>
      <c r="P44" s="133"/>
      <c r="Q44" s="133">
        <v>0</v>
      </c>
      <c r="R44" s="133"/>
      <c r="S44" s="133">
        <v>0</v>
      </c>
      <c r="T44" s="133"/>
      <c r="U44" s="133">
        <v>0</v>
      </c>
      <c r="V44" s="133"/>
      <c r="W44" s="133">
        <v>0</v>
      </c>
      <c r="X44" s="133"/>
      <c r="Y44" s="133">
        <f t="shared" si="5"/>
        <v>0</v>
      </c>
      <c r="AA44" s="136">
        <f>10*1040</f>
        <v>10400</v>
      </c>
      <c r="AB44" s="133"/>
      <c r="AC44" s="116" t="s">
        <v>263</v>
      </c>
    </row>
    <row r="45" spans="2:29">
      <c r="B45" s="441">
        <v>35</v>
      </c>
      <c r="C45" s="440" t="s">
        <v>2162</v>
      </c>
      <c r="D45" s="440" t="s">
        <v>2163</v>
      </c>
      <c r="E45" s="440" t="s">
        <v>2164</v>
      </c>
      <c r="F45" s="440" t="s">
        <v>1479</v>
      </c>
      <c r="G45" s="136">
        <f t="shared" si="0"/>
        <v>36056.591999999997</v>
      </c>
      <c r="H45" s="133"/>
      <c r="I45" s="133">
        <f t="shared" si="6"/>
        <v>2758</v>
      </c>
      <c r="J45" s="133"/>
      <c r="K45" s="133">
        <f t="shared" si="1"/>
        <v>56</v>
      </c>
      <c r="L45" s="133"/>
      <c r="M45" s="136">
        <f>IF(G45&gt;12900,12900*0.0705,G45*0.0705)</f>
        <v>909.44999999999993</v>
      </c>
      <c r="N45" s="133"/>
      <c r="O45" s="133">
        <f t="shared" si="2"/>
        <v>3723.45</v>
      </c>
      <c r="P45" s="133"/>
      <c r="Q45" s="133">
        <f t="shared" si="7"/>
        <v>10555.776122931442</v>
      </c>
      <c r="R45" s="133"/>
      <c r="S45" s="133">
        <f t="shared" si="3"/>
        <v>1081.6977599999998</v>
      </c>
      <c r="T45" s="133"/>
      <c r="U45" s="133">
        <f t="shared" si="4"/>
        <v>1442.2636799999998</v>
      </c>
      <c r="V45" s="133"/>
      <c r="W45" s="133">
        <f t="shared" si="8"/>
        <v>255.35529550827414</v>
      </c>
      <c r="X45" s="133"/>
      <c r="Y45" s="133">
        <f t="shared" si="5"/>
        <v>13335.092858439715</v>
      </c>
      <c r="AA45" s="136">
        <f>16.83*2080</f>
        <v>35006.399999999994</v>
      </c>
      <c r="AB45" s="133"/>
      <c r="AC45" s="116" t="s">
        <v>263</v>
      </c>
    </row>
    <row r="46" spans="2:29">
      <c r="B46" s="441">
        <v>36</v>
      </c>
      <c r="C46" s="440" t="s">
        <v>2165</v>
      </c>
      <c r="D46" s="440" t="s">
        <v>2166</v>
      </c>
      <c r="E46" s="440" t="s">
        <v>2167</v>
      </c>
      <c r="F46" s="440" t="s">
        <v>1480</v>
      </c>
      <c r="G46" s="136">
        <f t="shared" si="0"/>
        <v>38198.991999999998</v>
      </c>
      <c r="H46" s="133"/>
      <c r="I46" s="133">
        <f t="shared" si="6"/>
        <v>2922</v>
      </c>
      <c r="J46" s="133"/>
      <c r="K46" s="133">
        <f t="shared" si="1"/>
        <v>56</v>
      </c>
      <c r="L46" s="133"/>
      <c r="M46" s="136">
        <f>IF(G46&gt;7000,7000*0.0378,G46*0.0378)</f>
        <v>264.60000000000002</v>
      </c>
      <c r="N46" s="133"/>
      <c r="O46" s="133">
        <f t="shared" si="2"/>
        <v>3242.6</v>
      </c>
      <c r="P46" s="133"/>
      <c r="Q46" s="133">
        <f t="shared" si="7"/>
        <v>10555.776122931442</v>
      </c>
      <c r="R46" s="133"/>
      <c r="S46" s="133">
        <f t="shared" si="3"/>
        <v>1145.96976</v>
      </c>
      <c r="T46" s="133"/>
      <c r="U46" s="133">
        <f t="shared" si="4"/>
        <v>1527.9596799999999</v>
      </c>
      <c r="V46" s="133"/>
      <c r="W46" s="133">
        <f t="shared" si="8"/>
        <v>255.35529550827414</v>
      </c>
      <c r="X46" s="133"/>
      <c r="Y46" s="133">
        <f t="shared" si="5"/>
        <v>13485.060858439716</v>
      </c>
      <c r="AA46" s="136">
        <f>17.83*2080</f>
        <v>37086.399999999994</v>
      </c>
      <c r="AB46" s="133"/>
      <c r="AC46" s="116" t="s">
        <v>222</v>
      </c>
    </row>
    <row r="47" spans="2:29">
      <c r="B47" s="441">
        <v>37</v>
      </c>
      <c r="C47" s="440" t="s">
        <v>2168</v>
      </c>
      <c r="D47" s="440" t="s">
        <v>2169</v>
      </c>
      <c r="E47" s="440" t="s">
        <v>2164</v>
      </c>
      <c r="F47" s="440" t="s">
        <v>1479</v>
      </c>
      <c r="G47" s="136">
        <f t="shared" si="0"/>
        <v>46661.472000000002</v>
      </c>
      <c r="H47" s="133"/>
      <c r="I47" s="133">
        <f t="shared" si="6"/>
        <v>3570</v>
      </c>
      <c r="J47" s="133"/>
      <c r="K47" s="133">
        <f t="shared" si="1"/>
        <v>56</v>
      </c>
      <c r="L47" s="133"/>
      <c r="M47" s="136">
        <f>IF(G47&gt;12900,12900*0.0705,G47*0.0705)</f>
        <v>909.44999999999993</v>
      </c>
      <c r="N47" s="133"/>
      <c r="O47" s="133">
        <f t="shared" si="2"/>
        <v>4535.45</v>
      </c>
      <c r="P47" s="133"/>
      <c r="Q47" s="133">
        <f t="shared" si="7"/>
        <v>10555.776122931442</v>
      </c>
      <c r="R47" s="133"/>
      <c r="S47" s="133">
        <f t="shared" si="3"/>
        <v>1399.8441600000001</v>
      </c>
      <c r="T47" s="133"/>
      <c r="U47" s="133">
        <f t="shared" si="4"/>
        <v>1866.4588800000001</v>
      </c>
      <c r="V47" s="133"/>
      <c r="W47" s="133">
        <f t="shared" si="8"/>
        <v>255.35529550827414</v>
      </c>
      <c r="X47" s="133"/>
      <c r="Y47" s="133">
        <f t="shared" si="5"/>
        <v>14077.434458439717</v>
      </c>
      <c r="AA47" s="136">
        <f>21.78*2080</f>
        <v>45302.400000000001</v>
      </c>
      <c r="AB47" s="133"/>
      <c r="AC47" s="116" t="s">
        <v>263</v>
      </c>
    </row>
    <row r="48" spans="2:29">
      <c r="B48" s="441">
        <v>38</v>
      </c>
      <c r="C48" s="440" t="s">
        <v>2170</v>
      </c>
      <c r="D48" s="440" t="s">
        <v>2171</v>
      </c>
      <c r="E48" s="440" t="s">
        <v>2095</v>
      </c>
      <c r="F48" s="440" t="s">
        <v>1480</v>
      </c>
      <c r="G48" s="136">
        <f t="shared" si="0"/>
        <v>38434.656000000003</v>
      </c>
      <c r="H48" s="133"/>
      <c r="I48" s="133">
        <f t="shared" si="6"/>
        <v>2940</v>
      </c>
      <c r="J48" s="133"/>
      <c r="K48" s="133">
        <f t="shared" si="1"/>
        <v>56</v>
      </c>
      <c r="L48" s="133"/>
      <c r="M48" s="136">
        <f>IF(G48&gt;21700,21700*0.038,G48*0.038)</f>
        <v>824.6</v>
      </c>
      <c r="N48" s="133"/>
      <c r="O48" s="133">
        <f t="shared" si="2"/>
        <v>3820.6</v>
      </c>
      <c r="P48" s="133"/>
      <c r="Q48" s="133">
        <f t="shared" si="7"/>
        <v>10555.776122931442</v>
      </c>
      <c r="R48" s="133"/>
      <c r="S48" s="133">
        <f t="shared" si="3"/>
        <v>1153.0396800000001</v>
      </c>
      <c r="T48" s="133"/>
      <c r="U48" s="133">
        <f t="shared" si="4"/>
        <v>1537.38624</v>
      </c>
      <c r="V48" s="133"/>
      <c r="W48" s="133">
        <f t="shared" si="8"/>
        <v>255.35529550827414</v>
      </c>
      <c r="X48" s="133"/>
      <c r="Y48" s="133">
        <f t="shared" si="5"/>
        <v>13501.557338439716</v>
      </c>
      <c r="AA48" s="136">
        <f>17.94*2080</f>
        <v>37315.200000000004</v>
      </c>
      <c r="AB48" s="133"/>
      <c r="AC48" s="116" t="s">
        <v>223</v>
      </c>
    </row>
    <row r="49" spans="1:196">
      <c r="B49" s="441">
        <v>39</v>
      </c>
      <c r="C49" s="440" t="s">
        <v>2172</v>
      </c>
      <c r="D49" s="440" t="s">
        <v>2135</v>
      </c>
      <c r="E49" s="440" t="s">
        <v>2067</v>
      </c>
      <c r="F49" s="440" t="s">
        <v>1479</v>
      </c>
      <c r="G49" s="136">
        <f t="shared" si="0"/>
        <v>83184.777600000001</v>
      </c>
      <c r="H49" s="133"/>
      <c r="I49" s="133">
        <f t="shared" si="6"/>
        <v>6364</v>
      </c>
      <c r="J49" s="133"/>
      <c r="K49" s="133">
        <f t="shared" si="1"/>
        <v>56</v>
      </c>
      <c r="L49" s="133"/>
      <c r="M49" s="136">
        <f t="shared" ref="M49:M57" si="11">IF(G49&gt;12900,12900*0.0705,G49*0.0705)</f>
        <v>909.44999999999993</v>
      </c>
      <c r="N49" s="133"/>
      <c r="O49" s="133">
        <f t="shared" si="2"/>
        <v>7329.45</v>
      </c>
      <c r="P49" s="133"/>
      <c r="Q49" s="133">
        <f t="shared" si="7"/>
        <v>10555.776122931442</v>
      </c>
      <c r="R49" s="133"/>
      <c r="S49" s="133">
        <f t="shared" si="3"/>
        <v>2495.5433279999997</v>
      </c>
      <c r="T49" s="133"/>
      <c r="U49" s="133">
        <f t="shared" si="4"/>
        <v>3327.3911040000003</v>
      </c>
      <c r="V49" s="133"/>
      <c r="W49" s="133">
        <f t="shared" si="8"/>
        <v>255.35529550827414</v>
      </c>
      <c r="X49" s="133"/>
      <c r="Y49" s="133">
        <f t="shared" si="5"/>
        <v>16634.065850439714</v>
      </c>
      <c r="AA49" s="136">
        <f>3365.08*24</f>
        <v>80761.919999999998</v>
      </c>
      <c r="AB49" s="133"/>
      <c r="AC49" s="116" t="s">
        <v>263</v>
      </c>
    </row>
    <row r="50" spans="1:196">
      <c r="B50" s="441">
        <v>40</v>
      </c>
      <c r="C50" s="440" t="s">
        <v>2173</v>
      </c>
      <c r="D50" s="440" t="s">
        <v>2171</v>
      </c>
      <c r="E50" s="440" t="s">
        <v>2069</v>
      </c>
      <c r="F50" s="440" t="s">
        <v>1478</v>
      </c>
      <c r="G50" s="136">
        <f t="shared" si="0"/>
        <v>380379</v>
      </c>
      <c r="H50" s="133"/>
      <c r="I50" s="133">
        <f t="shared" si="6"/>
        <v>12862</v>
      </c>
      <c r="J50" s="133"/>
      <c r="K50" s="133">
        <f t="shared" si="1"/>
        <v>56</v>
      </c>
      <c r="L50" s="133"/>
      <c r="M50" s="136">
        <f t="shared" si="11"/>
        <v>909.44999999999993</v>
      </c>
      <c r="N50" s="133"/>
      <c r="O50" s="133">
        <f t="shared" si="2"/>
        <v>13827.45</v>
      </c>
      <c r="P50" s="133"/>
      <c r="Q50" s="133">
        <f t="shared" si="7"/>
        <v>10555.776122931442</v>
      </c>
      <c r="R50" s="133"/>
      <c r="S50" s="133">
        <f t="shared" si="3"/>
        <v>11411.369999999999</v>
      </c>
      <c r="T50" s="133"/>
      <c r="U50" s="133">
        <f t="shared" si="4"/>
        <v>15215.16</v>
      </c>
      <c r="V50" s="133"/>
      <c r="W50" s="133">
        <f t="shared" si="8"/>
        <v>255.35529550827414</v>
      </c>
      <c r="X50" s="133"/>
      <c r="Y50" s="133">
        <f t="shared" si="5"/>
        <v>37437.661418439719</v>
      </c>
      <c r="AA50" s="136">
        <f>15387.5*24</f>
        <v>369300</v>
      </c>
      <c r="AB50" s="133"/>
      <c r="AC50" s="116" t="s">
        <v>263</v>
      </c>
    </row>
    <row r="51" spans="1:196">
      <c r="B51" s="441">
        <v>41</v>
      </c>
      <c r="C51" s="440" t="s">
        <v>2174</v>
      </c>
      <c r="D51" s="440" t="s">
        <v>2175</v>
      </c>
      <c r="E51" s="484" t="s">
        <v>2176</v>
      </c>
      <c r="F51" s="440" t="s">
        <v>1480</v>
      </c>
      <c r="G51" s="136">
        <f t="shared" si="0"/>
        <v>20888.400000000001</v>
      </c>
      <c r="H51" s="133"/>
      <c r="I51" s="133">
        <f t="shared" si="6"/>
        <v>1598</v>
      </c>
      <c r="J51" s="133"/>
      <c r="K51" s="133">
        <f t="shared" si="1"/>
        <v>56</v>
      </c>
      <c r="L51" s="133"/>
      <c r="M51" s="136">
        <f>IF(G51&gt;7700,7700*0.00898,G51*0.00898)</f>
        <v>69.146000000000001</v>
      </c>
      <c r="N51" s="133"/>
      <c r="O51" s="133">
        <f t="shared" si="2"/>
        <v>1723.146</v>
      </c>
      <c r="P51" s="133"/>
      <c r="Q51" s="133">
        <v>0</v>
      </c>
      <c r="R51" s="133"/>
      <c r="S51" s="133">
        <v>0</v>
      </c>
      <c r="T51" s="133"/>
      <c r="U51" s="133">
        <v>0</v>
      </c>
      <c r="V51" s="133"/>
      <c r="W51" s="133">
        <v>0</v>
      </c>
      <c r="X51" s="133"/>
      <c r="Y51" s="133">
        <f t="shared" si="5"/>
        <v>0</v>
      </c>
      <c r="AA51" s="136">
        <f>19.5*1040</f>
        <v>20280</v>
      </c>
      <c r="AB51" s="136"/>
      <c r="AC51" s="116" t="s">
        <v>303</v>
      </c>
    </row>
    <row r="52" spans="1:196">
      <c r="B52" s="441">
        <v>42</v>
      </c>
      <c r="C52" s="440" t="s">
        <v>2177</v>
      </c>
      <c r="D52" s="440" t="s">
        <v>2177</v>
      </c>
      <c r="E52" s="484" t="s">
        <v>2095</v>
      </c>
      <c r="F52" s="440" t="s">
        <v>1480</v>
      </c>
      <c r="G52" s="136">
        <f t="shared" si="0"/>
        <v>27851.200000000001</v>
      </c>
      <c r="H52" s="133"/>
      <c r="I52" s="133">
        <f t="shared" si="6"/>
        <v>2131</v>
      </c>
      <c r="J52" s="133"/>
      <c r="K52" s="133">
        <f t="shared" si="1"/>
        <v>56</v>
      </c>
      <c r="L52" s="133"/>
      <c r="M52" s="136">
        <f t="shared" si="11"/>
        <v>909.44999999999993</v>
      </c>
      <c r="N52" s="133"/>
      <c r="O52" s="133">
        <f t="shared" si="2"/>
        <v>3096.45</v>
      </c>
      <c r="P52" s="133"/>
      <c r="Q52" s="133">
        <f t="shared" ref="Q52:Q57" si="12">$Q$11</f>
        <v>10555.776122931442</v>
      </c>
      <c r="R52" s="133"/>
      <c r="S52" s="133">
        <f t="shared" ref="S52:S57" si="13">+G52*$S$9</f>
        <v>835.53599999999994</v>
      </c>
      <c r="T52" s="133"/>
      <c r="U52" s="133">
        <f t="shared" ref="U52:U57" si="14">+G52*U$9</f>
        <v>1114.048</v>
      </c>
      <c r="V52" s="133"/>
      <c r="W52" s="133">
        <f t="shared" ref="W52:W57" si="15">$W$11</f>
        <v>255.35529550827414</v>
      </c>
      <c r="X52" s="133"/>
      <c r="Y52" s="133">
        <f t="shared" si="5"/>
        <v>12760.715418439717</v>
      </c>
      <c r="AA52" s="136">
        <f>13*2080</f>
        <v>27040</v>
      </c>
      <c r="AB52" s="136"/>
      <c r="AC52" s="116" t="s">
        <v>263</v>
      </c>
      <c r="AD52" s="115" t="s">
        <v>2285</v>
      </c>
    </row>
    <row r="53" spans="1:196">
      <c r="B53" s="441">
        <v>43</v>
      </c>
      <c r="C53" s="440" t="s">
        <v>2178</v>
      </c>
      <c r="D53" s="440" t="s">
        <v>2179</v>
      </c>
      <c r="E53" s="440" t="s">
        <v>2070</v>
      </c>
      <c r="F53" s="440" t="s">
        <v>2284</v>
      </c>
      <c r="G53" s="136">
        <f t="shared" si="0"/>
        <v>36078.015999999996</v>
      </c>
      <c r="H53" s="133"/>
      <c r="I53" s="133">
        <f t="shared" si="6"/>
        <v>2760</v>
      </c>
      <c r="J53" s="133"/>
      <c r="K53" s="133">
        <f t="shared" si="1"/>
        <v>56</v>
      </c>
      <c r="L53" s="133"/>
      <c r="M53" s="136">
        <f t="shared" si="11"/>
        <v>909.44999999999993</v>
      </c>
      <c r="N53" s="133"/>
      <c r="O53" s="133">
        <f t="shared" si="2"/>
        <v>3725.45</v>
      </c>
      <c r="P53" s="133"/>
      <c r="Q53" s="133">
        <f t="shared" si="12"/>
        <v>10555.776122931442</v>
      </c>
      <c r="R53" s="133"/>
      <c r="S53" s="133">
        <f t="shared" si="13"/>
        <v>1082.3404799999998</v>
      </c>
      <c r="T53" s="133"/>
      <c r="U53" s="133">
        <f t="shared" si="14"/>
        <v>1443.1206399999999</v>
      </c>
      <c r="V53" s="133"/>
      <c r="W53" s="133">
        <f t="shared" si="15"/>
        <v>255.35529550827414</v>
      </c>
      <c r="X53" s="133"/>
      <c r="Y53" s="133">
        <f t="shared" si="5"/>
        <v>13336.592538439714</v>
      </c>
      <c r="AA53" s="136">
        <f>16.84*2080</f>
        <v>35027.199999999997</v>
      </c>
      <c r="AB53" s="133"/>
      <c r="AC53" s="116" t="s">
        <v>263</v>
      </c>
    </row>
    <row r="54" spans="1:196">
      <c r="B54" s="441">
        <v>44</v>
      </c>
      <c r="C54" s="440" t="s">
        <v>2180</v>
      </c>
      <c r="D54" s="440" t="s">
        <v>2181</v>
      </c>
      <c r="E54" s="440" t="s">
        <v>2182</v>
      </c>
      <c r="F54" s="440" t="s">
        <v>2086</v>
      </c>
      <c r="G54" s="136">
        <f t="shared" si="0"/>
        <v>56650.082400000007</v>
      </c>
      <c r="H54" s="133"/>
      <c r="I54" s="133">
        <f t="shared" si="6"/>
        <v>4334</v>
      </c>
      <c r="J54" s="133"/>
      <c r="K54" s="133">
        <f t="shared" si="1"/>
        <v>56</v>
      </c>
      <c r="L54" s="133"/>
      <c r="M54" s="136">
        <f>IF(G54&gt;7000,7000*0.009,G54*0.009)</f>
        <v>62.999999999999993</v>
      </c>
      <c r="N54" s="133"/>
      <c r="O54" s="133">
        <f t="shared" si="2"/>
        <v>4453</v>
      </c>
      <c r="P54" s="133"/>
      <c r="Q54" s="133">
        <f t="shared" si="12"/>
        <v>10555.776122931442</v>
      </c>
      <c r="R54" s="133"/>
      <c r="S54" s="133">
        <f t="shared" si="13"/>
        <v>1699.5024720000001</v>
      </c>
      <c r="T54" s="133"/>
      <c r="U54" s="133">
        <f t="shared" si="14"/>
        <v>2266.0032960000003</v>
      </c>
      <c r="V54" s="133"/>
      <c r="W54" s="133">
        <f t="shared" si="15"/>
        <v>255.35529550827414</v>
      </c>
      <c r="X54" s="133"/>
      <c r="Y54" s="133">
        <f t="shared" si="5"/>
        <v>14776.637186439717</v>
      </c>
      <c r="AA54" s="136">
        <f>2291.67*24</f>
        <v>55000.08</v>
      </c>
      <c r="AB54" s="133"/>
      <c r="AC54" s="116" t="s">
        <v>2286</v>
      </c>
    </row>
    <row r="55" spans="1:196">
      <c r="B55" s="441">
        <v>45</v>
      </c>
      <c r="C55" s="440" t="s">
        <v>2183</v>
      </c>
      <c r="D55" s="440" t="s">
        <v>2184</v>
      </c>
      <c r="E55" s="440" t="s">
        <v>2095</v>
      </c>
      <c r="F55" s="440" t="s">
        <v>1480</v>
      </c>
      <c r="G55" s="136">
        <f t="shared" si="0"/>
        <v>26994.240000000002</v>
      </c>
      <c r="H55" s="133"/>
      <c r="I55" s="133">
        <f t="shared" si="6"/>
        <v>2065</v>
      </c>
      <c r="J55" s="133"/>
      <c r="K55" s="133">
        <f t="shared" si="1"/>
        <v>56</v>
      </c>
      <c r="L55" s="133"/>
      <c r="M55" s="136">
        <f>IF(G55&gt;7000,7000*0.0378,G55*0.0378)</f>
        <v>264.60000000000002</v>
      </c>
      <c r="N55" s="133"/>
      <c r="O55" s="133">
        <f t="shared" si="2"/>
        <v>2385.6</v>
      </c>
      <c r="P55" s="133"/>
      <c r="Q55" s="133">
        <f t="shared" si="12"/>
        <v>10555.776122931442</v>
      </c>
      <c r="R55" s="133"/>
      <c r="S55" s="133">
        <f t="shared" si="13"/>
        <v>809.82720000000006</v>
      </c>
      <c r="T55" s="133"/>
      <c r="U55" s="133">
        <f t="shared" si="14"/>
        <v>1079.7696000000001</v>
      </c>
      <c r="V55" s="133"/>
      <c r="W55" s="133">
        <f t="shared" si="15"/>
        <v>255.35529550827414</v>
      </c>
      <c r="X55" s="133"/>
      <c r="Y55" s="133">
        <f t="shared" si="5"/>
        <v>12700.728218439715</v>
      </c>
      <c r="AA55" s="136">
        <f>12.6*2080</f>
        <v>26208</v>
      </c>
      <c r="AB55" s="133"/>
      <c r="AC55" s="116" t="s">
        <v>222</v>
      </c>
    </row>
    <row r="56" spans="1:196">
      <c r="B56" s="441">
        <v>46</v>
      </c>
      <c r="C56" s="440" t="s">
        <v>2185</v>
      </c>
      <c r="D56" s="440" t="s">
        <v>2186</v>
      </c>
      <c r="E56" s="440" t="s">
        <v>2038</v>
      </c>
      <c r="F56" s="440" t="s">
        <v>2100</v>
      </c>
      <c r="G56" s="136">
        <f t="shared" si="0"/>
        <v>36420.800000000003</v>
      </c>
      <c r="H56" s="133"/>
      <c r="I56" s="133">
        <f t="shared" si="6"/>
        <v>2786</v>
      </c>
      <c r="J56" s="133"/>
      <c r="K56" s="133">
        <f t="shared" si="1"/>
        <v>56</v>
      </c>
      <c r="L56" s="133"/>
      <c r="M56" s="136">
        <f t="shared" si="11"/>
        <v>909.44999999999993</v>
      </c>
      <c r="N56" s="133"/>
      <c r="O56" s="133">
        <f t="shared" si="2"/>
        <v>3751.45</v>
      </c>
      <c r="P56" s="133"/>
      <c r="Q56" s="133">
        <f t="shared" si="12"/>
        <v>10555.776122931442</v>
      </c>
      <c r="R56" s="133"/>
      <c r="S56" s="133">
        <f t="shared" si="13"/>
        <v>1092.624</v>
      </c>
      <c r="T56" s="133"/>
      <c r="U56" s="133">
        <f t="shared" si="14"/>
        <v>1456.8320000000001</v>
      </c>
      <c r="V56" s="133"/>
      <c r="W56" s="133">
        <f t="shared" si="15"/>
        <v>255.35529550827414</v>
      </c>
      <c r="X56" s="133"/>
      <c r="Y56" s="133">
        <f t="shared" si="5"/>
        <v>13360.587418439716</v>
      </c>
      <c r="AA56" s="136">
        <f>17*2080</f>
        <v>35360</v>
      </c>
      <c r="AB56" s="133"/>
      <c r="AC56" s="116" t="s">
        <v>263</v>
      </c>
    </row>
    <row r="57" spans="1:196">
      <c r="B57" s="441">
        <v>47</v>
      </c>
      <c r="C57" s="440" t="s">
        <v>2187</v>
      </c>
      <c r="D57" s="440" t="s">
        <v>2188</v>
      </c>
      <c r="E57" s="440" t="s">
        <v>2038</v>
      </c>
      <c r="F57" s="440" t="s">
        <v>2100</v>
      </c>
      <c r="G57" s="136">
        <f t="shared" si="0"/>
        <v>45397.456000000006</v>
      </c>
      <c r="H57" s="133"/>
      <c r="I57" s="133">
        <f t="shared" si="6"/>
        <v>3473</v>
      </c>
      <c r="J57" s="133"/>
      <c r="K57" s="133">
        <f t="shared" si="1"/>
        <v>56</v>
      </c>
      <c r="L57" s="133"/>
      <c r="M57" s="136">
        <f t="shared" si="11"/>
        <v>909.44999999999993</v>
      </c>
      <c r="N57" s="133"/>
      <c r="O57" s="133">
        <f t="shared" si="2"/>
        <v>4438.45</v>
      </c>
      <c r="P57" s="133"/>
      <c r="Q57" s="133">
        <f t="shared" si="12"/>
        <v>10555.776122931442</v>
      </c>
      <c r="R57" s="133"/>
      <c r="S57" s="133">
        <f t="shared" si="13"/>
        <v>1361.9236800000001</v>
      </c>
      <c r="T57" s="133"/>
      <c r="U57" s="133">
        <f t="shared" si="14"/>
        <v>1815.8982400000002</v>
      </c>
      <c r="V57" s="133"/>
      <c r="W57" s="133">
        <f t="shared" si="15"/>
        <v>255.35529550827414</v>
      </c>
      <c r="X57" s="133"/>
      <c r="Y57" s="133">
        <f t="shared" si="5"/>
        <v>13988.953338439716</v>
      </c>
      <c r="AA57" s="136">
        <f>21.19*2080</f>
        <v>44075.200000000004</v>
      </c>
      <c r="AB57" s="133"/>
      <c r="AC57" s="116" t="s">
        <v>263</v>
      </c>
    </row>
    <row r="58" spans="1:196">
      <c r="F58" s="116"/>
      <c r="G58" s="132"/>
      <c r="H58" s="133"/>
      <c r="I58" s="132"/>
      <c r="J58" s="133"/>
      <c r="K58" s="132"/>
      <c r="L58" s="133"/>
      <c r="M58" s="132"/>
      <c r="N58" s="133"/>
      <c r="O58" s="132"/>
      <c r="P58" s="133"/>
      <c r="Q58" s="132"/>
      <c r="R58" s="133"/>
      <c r="S58" s="132"/>
      <c r="T58" s="133"/>
      <c r="U58" s="132"/>
      <c r="V58" s="133"/>
      <c r="W58" s="132"/>
      <c r="X58" s="133"/>
      <c r="Y58" s="132"/>
      <c r="Z58" s="121"/>
      <c r="AA58" s="132"/>
      <c r="AB58" s="133"/>
    </row>
    <row r="59" spans="1:196">
      <c r="A59" s="115" t="s">
        <v>14</v>
      </c>
      <c r="F59" s="116"/>
      <c r="G59" s="486">
        <f>SUM(G11:G58)</f>
        <v>3274985.9400000004</v>
      </c>
      <c r="H59" s="136"/>
      <c r="I59" s="136">
        <f>SUM(I11:I58)</f>
        <v>223589</v>
      </c>
      <c r="J59" s="136"/>
      <c r="K59" s="136">
        <f>SUM(K11:K58)</f>
        <v>2632</v>
      </c>
      <c r="L59" s="136"/>
      <c r="M59" s="136">
        <f>SUM(M11:M58)</f>
        <v>36134.642</v>
      </c>
      <c r="N59" s="136"/>
      <c r="O59" s="486">
        <f>SUM(O11:O58)</f>
        <v>262355.64200000023</v>
      </c>
      <c r="P59" s="136"/>
      <c r="Q59" s="136">
        <f>SUM(Q11:Q58)</f>
        <v>475009.92553191516</v>
      </c>
      <c r="R59" s="136"/>
      <c r="S59" s="136">
        <f>SUM(S11:S58)</f>
        <v>97301.566199999987</v>
      </c>
      <c r="T59" s="136"/>
      <c r="U59" s="136">
        <f>SUM(U11:U58)</f>
        <v>129735.42159999999</v>
      </c>
      <c r="V59" s="136"/>
      <c r="W59" s="136">
        <f>SUM(W11:W58)</f>
        <v>11490.988297872336</v>
      </c>
      <c r="X59" s="136"/>
      <c r="Y59" s="486">
        <f>SUM(Y11:Y58)</f>
        <v>713537.90162978717</v>
      </c>
      <c r="Z59" s="136"/>
      <c r="AA59" s="136">
        <f>SUM(AA11:AA58)</f>
        <v>3179598.0000000005</v>
      </c>
      <c r="AB59" s="136"/>
    </row>
    <row r="60" spans="1:196">
      <c r="C60" s="121"/>
      <c r="D60" s="121"/>
      <c r="E60" s="121"/>
      <c r="F60" s="487"/>
      <c r="G60" s="136"/>
      <c r="H60" s="136"/>
      <c r="I60" s="136"/>
      <c r="J60" s="136"/>
      <c r="K60" s="136"/>
      <c r="L60" s="136"/>
      <c r="M60" s="136"/>
      <c r="N60" s="136"/>
      <c r="O60" s="136"/>
      <c r="P60" s="136"/>
      <c r="Q60" s="136"/>
      <c r="R60" s="136"/>
      <c r="S60" s="136"/>
      <c r="T60" s="136"/>
      <c r="U60" s="136"/>
      <c r="V60" s="136"/>
      <c r="W60" s="136"/>
      <c r="X60" s="136"/>
      <c r="Y60" s="136"/>
      <c r="Z60" s="121"/>
      <c r="AA60" s="136"/>
      <c r="AB60" s="136"/>
      <c r="AC60" s="121"/>
    </row>
    <row r="61" spans="1:196">
      <c r="A61" s="115" t="s">
        <v>2189</v>
      </c>
      <c r="C61" s="488"/>
      <c r="D61" s="488"/>
      <c r="E61" s="488"/>
      <c r="F61" s="128"/>
      <c r="G61" s="125"/>
      <c r="H61" s="128"/>
      <c r="I61" s="128"/>
      <c r="J61" s="128"/>
      <c r="K61" s="128"/>
      <c r="L61" s="128"/>
      <c r="M61" s="128"/>
      <c r="N61" s="128"/>
      <c r="O61" s="128"/>
      <c r="P61" s="128"/>
      <c r="Q61" s="128"/>
      <c r="R61" s="128"/>
      <c r="S61" s="128"/>
      <c r="T61" s="128"/>
      <c r="U61" s="128"/>
      <c r="V61" s="128"/>
      <c r="W61" s="127"/>
      <c r="X61" s="128"/>
      <c r="Y61" s="128"/>
      <c r="Z61" s="128"/>
      <c r="AA61" s="476"/>
      <c r="AB61" s="128"/>
      <c r="AC61" s="121"/>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c r="DH61" s="130"/>
      <c r="DI61" s="130"/>
      <c r="DJ61" s="130"/>
      <c r="DK61" s="130"/>
      <c r="DL61" s="130"/>
      <c r="DM61" s="130"/>
      <c r="DN61" s="130"/>
      <c r="DO61" s="130"/>
      <c r="DP61" s="130"/>
      <c r="DQ61" s="130"/>
      <c r="DR61" s="130"/>
      <c r="DS61" s="130"/>
      <c r="DT61" s="130"/>
      <c r="DU61" s="130"/>
      <c r="DV61" s="130"/>
      <c r="DW61" s="130"/>
      <c r="DX61" s="130"/>
      <c r="DY61" s="130"/>
      <c r="DZ61" s="130"/>
      <c r="EA61" s="130"/>
      <c r="EB61" s="130"/>
      <c r="EC61" s="130"/>
      <c r="ED61" s="130"/>
      <c r="EE61" s="130"/>
      <c r="EF61" s="130"/>
      <c r="EG61" s="130"/>
      <c r="EH61" s="130"/>
      <c r="EI61" s="130"/>
      <c r="EJ61" s="130"/>
      <c r="EK61" s="130"/>
      <c r="EL61" s="130"/>
      <c r="EM61" s="130"/>
      <c r="EN61" s="130"/>
      <c r="EO61" s="130"/>
      <c r="EP61" s="130"/>
      <c r="EQ61" s="130"/>
      <c r="ER61" s="130"/>
      <c r="ES61" s="130"/>
      <c r="ET61" s="130"/>
      <c r="EU61" s="130"/>
      <c r="EV61" s="130"/>
      <c r="EW61" s="130"/>
      <c r="EX61" s="130"/>
      <c r="EY61" s="130"/>
      <c r="EZ61" s="130"/>
      <c r="FA61" s="130"/>
      <c r="FB61" s="130"/>
      <c r="FC61" s="130"/>
      <c r="FD61" s="130"/>
      <c r="FE61" s="130"/>
      <c r="FF61" s="130"/>
      <c r="FG61" s="130"/>
      <c r="FH61" s="130"/>
      <c r="FI61" s="130"/>
      <c r="FJ61" s="130"/>
      <c r="FK61" s="130"/>
      <c r="FL61" s="130"/>
      <c r="FM61" s="130"/>
      <c r="FN61" s="130"/>
      <c r="FO61" s="130"/>
      <c r="FP61" s="130"/>
      <c r="FQ61" s="130"/>
      <c r="FR61" s="130"/>
      <c r="FS61" s="130"/>
      <c r="FT61" s="130"/>
      <c r="FU61" s="130"/>
      <c r="FV61" s="130"/>
      <c r="FW61" s="130"/>
      <c r="FX61" s="130"/>
      <c r="FY61" s="130"/>
      <c r="FZ61" s="130"/>
      <c r="GA61" s="130"/>
      <c r="GB61" s="130"/>
      <c r="GC61" s="130"/>
      <c r="GD61" s="130"/>
      <c r="GE61" s="130"/>
      <c r="GF61" s="130"/>
      <c r="GG61" s="130"/>
      <c r="GH61" s="130"/>
      <c r="GI61" s="130"/>
      <c r="GJ61" s="130"/>
      <c r="GK61" s="130"/>
      <c r="GL61" s="130"/>
      <c r="GM61" s="130"/>
      <c r="GN61" s="130"/>
    </row>
    <row r="62" spans="1:196">
      <c r="A62" s="130"/>
      <c r="B62" s="441">
        <v>1</v>
      </c>
      <c r="C62" s="440" t="s">
        <v>2190</v>
      </c>
      <c r="D62" s="440" t="s">
        <v>2191</v>
      </c>
      <c r="E62" s="440" t="s">
        <v>2061</v>
      </c>
      <c r="F62" s="440" t="s">
        <v>2192</v>
      </c>
      <c r="G62" s="136">
        <f t="shared" ref="G62:G68" si="16">AA62*1.03</f>
        <v>76426.082399999999</v>
      </c>
      <c r="H62" s="133"/>
      <c r="I62" s="133">
        <f t="shared" ref="I62:I68" si="17">ROUND(IF(G62&lt;118500, G62*7.65%, 118500*6.2%+G62*1.45%),0)</f>
        <v>5847</v>
      </c>
      <c r="J62" s="133"/>
      <c r="K62" s="133">
        <f t="shared" ref="K62:K68" si="18">7000*0.008</f>
        <v>56</v>
      </c>
      <c r="L62" s="133"/>
      <c r="M62" s="136">
        <f t="shared" ref="M62:M68" si="19">IF(G62&gt;12900,12900*0.0705,G62*0.0705)</f>
        <v>909.44999999999993</v>
      </c>
      <c r="N62" s="133"/>
      <c r="O62" s="133">
        <f t="shared" ref="O62:O68" si="20">+I62+K62+M62</f>
        <v>6812.45</v>
      </c>
      <c r="P62" s="133"/>
      <c r="Q62" s="133">
        <f t="shared" ref="Q62:Q68" si="21">$Q$11</f>
        <v>10555.776122931442</v>
      </c>
      <c r="R62" s="133"/>
      <c r="S62" s="133">
        <f t="shared" ref="S62:S68" si="22">+G62*$S$9</f>
        <v>2292.7824719999999</v>
      </c>
      <c r="T62" s="133"/>
      <c r="U62" s="133">
        <f t="shared" ref="U62:U68" si="23">+G62*U$9</f>
        <v>3057.0432959999998</v>
      </c>
      <c r="V62" s="133"/>
      <c r="W62" s="133">
        <f t="shared" ref="W62:W68" si="24">$W$11</f>
        <v>255.35529550827414</v>
      </c>
      <c r="X62" s="133"/>
      <c r="Y62" s="133">
        <f t="shared" ref="Y62:Y68" si="25">+Q62+S62+U62+W62</f>
        <v>16160.957186439715</v>
      </c>
      <c r="AA62" s="136">
        <f>3091.67*24</f>
        <v>74200.08</v>
      </c>
      <c r="AB62" s="133"/>
      <c r="AC62" s="116" t="s">
        <v>263</v>
      </c>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130"/>
      <c r="FK62" s="130"/>
      <c r="FL62" s="130"/>
      <c r="FM62" s="130"/>
      <c r="FN62" s="130"/>
      <c r="FO62" s="130"/>
      <c r="FP62" s="130"/>
      <c r="FQ62" s="130"/>
      <c r="FR62" s="130"/>
      <c r="FS62" s="130"/>
      <c r="FT62" s="130"/>
      <c r="FU62" s="130"/>
      <c r="FV62" s="130"/>
      <c r="FW62" s="130"/>
      <c r="FX62" s="130"/>
      <c r="FY62" s="130"/>
      <c r="FZ62" s="130"/>
      <c r="GA62" s="130"/>
      <c r="GB62" s="130"/>
      <c r="GC62" s="130"/>
      <c r="GD62" s="130"/>
      <c r="GE62" s="130"/>
      <c r="GF62" s="130"/>
      <c r="GG62" s="130"/>
      <c r="GH62" s="130"/>
      <c r="GI62" s="130"/>
      <c r="GJ62" s="130"/>
      <c r="GK62" s="130"/>
      <c r="GL62" s="130"/>
      <c r="GM62" s="130"/>
      <c r="GN62" s="130"/>
    </row>
    <row r="63" spans="1:196">
      <c r="B63" s="441">
        <v>2</v>
      </c>
      <c r="C63" s="440" t="s">
        <v>2193</v>
      </c>
      <c r="D63" s="440" t="s">
        <v>2194</v>
      </c>
      <c r="E63" s="440" t="s">
        <v>2195</v>
      </c>
      <c r="F63" s="440" t="s">
        <v>2192</v>
      </c>
      <c r="G63" s="136">
        <f t="shared" si="16"/>
        <v>60100.005600000004</v>
      </c>
      <c r="H63" s="133"/>
      <c r="I63" s="133">
        <f t="shared" si="17"/>
        <v>4598</v>
      </c>
      <c r="J63" s="133"/>
      <c r="K63" s="133">
        <f t="shared" si="18"/>
        <v>56</v>
      </c>
      <c r="L63" s="133"/>
      <c r="M63" s="136">
        <f t="shared" si="19"/>
        <v>909.44999999999993</v>
      </c>
      <c r="N63" s="133"/>
      <c r="O63" s="133">
        <f t="shared" si="20"/>
        <v>5563.45</v>
      </c>
      <c r="P63" s="133"/>
      <c r="Q63" s="133">
        <f t="shared" si="21"/>
        <v>10555.776122931442</v>
      </c>
      <c r="R63" s="133"/>
      <c r="S63" s="133">
        <f t="shared" si="22"/>
        <v>1803.000168</v>
      </c>
      <c r="T63" s="133"/>
      <c r="U63" s="133">
        <f t="shared" si="23"/>
        <v>2404.0002240000003</v>
      </c>
      <c r="V63" s="133"/>
      <c r="W63" s="133">
        <f t="shared" si="24"/>
        <v>255.35529550827414</v>
      </c>
      <c r="X63" s="133"/>
      <c r="Y63" s="133">
        <f t="shared" si="25"/>
        <v>15018.131810439718</v>
      </c>
      <c r="AA63" s="136">
        <f>2431.23*24</f>
        <v>58349.520000000004</v>
      </c>
      <c r="AB63" s="133"/>
      <c r="AC63" s="116" t="s">
        <v>263</v>
      </c>
    </row>
    <row r="64" spans="1:196">
      <c r="B64" s="441">
        <v>3</v>
      </c>
      <c r="C64" s="440" t="s">
        <v>2196</v>
      </c>
      <c r="D64" s="440" t="s">
        <v>2197</v>
      </c>
      <c r="E64" s="440" t="s">
        <v>2198</v>
      </c>
      <c r="F64" s="440" t="s">
        <v>2199</v>
      </c>
      <c r="G64" s="136">
        <f t="shared" si="16"/>
        <v>142242.09359999999</v>
      </c>
      <c r="H64" s="133"/>
      <c r="I64" s="133">
        <f t="shared" si="17"/>
        <v>9410</v>
      </c>
      <c r="J64" s="133"/>
      <c r="K64" s="133">
        <f t="shared" si="18"/>
        <v>56</v>
      </c>
      <c r="L64" s="133"/>
      <c r="M64" s="136">
        <f>IF(G64&gt;14000,14000*0.0596,G64*0.0596)</f>
        <v>834.4</v>
      </c>
      <c r="N64" s="133"/>
      <c r="O64" s="133">
        <f t="shared" si="20"/>
        <v>10300.4</v>
      </c>
      <c r="P64" s="133"/>
      <c r="Q64" s="133">
        <f t="shared" si="21"/>
        <v>10555.776122931442</v>
      </c>
      <c r="R64" s="133"/>
      <c r="S64" s="133">
        <f t="shared" ref="S64" si="26">+G64*$S$9</f>
        <v>4267.2628079999995</v>
      </c>
      <c r="T64" s="133"/>
      <c r="U64" s="133">
        <f t="shared" ref="U64" si="27">+G64*U$9</f>
        <v>5689.6837439999999</v>
      </c>
      <c r="V64" s="133"/>
      <c r="W64" s="133">
        <f t="shared" si="24"/>
        <v>255.35529550827414</v>
      </c>
      <c r="X64" s="133"/>
      <c r="Y64" s="133">
        <f t="shared" ref="Y64" si="28">+Q64+S64+U64+W64</f>
        <v>20768.077970439717</v>
      </c>
      <c r="AA64" s="136">
        <f>5754.13*24</f>
        <v>138099.12</v>
      </c>
      <c r="AB64" s="133"/>
      <c r="AC64" s="116" t="s">
        <v>320</v>
      </c>
    </row>
    <row r="65" spans="1:29">
      <c r="B65" s="441">
        <v>4</v>
      </c>
      <c r="C65" s="440" t="s">
        <v>2200</v>
      </c>
      <c r="D65" s="440" t="s">
        <v>2201</v>
      </c>
      <c r="E65" s="440" t="s">
        <v>2202</v>
      </c>
      <c r="F65" s="440" t="s">
        <v>2192</v>
      </c>
      <c r="G65" s="136">
        <f t="shared" si="16"/>
        <v>111240</v>
      </c>
      <c r="H65" s="133"/>
      <c r="I65" s="133">
        <f t="shared" si="17"/>
        <v>8510</v>
      </c>
      <c r="J65" s="133"/>
      <c r="K65" s="133">
        <f t="shared" si="18"/>
        <v>56</v>
      </c>
      <c r="L65" s="133"/>
      <c r="M65" s="136">
        <f t="shared" si="19"/>
        <v>909.44999999999993</v>
      </c>
      <c r="N65" s="133"/>
      <c r="O65" s="133">
        <f t="shared" si="20"/>
        <v>9475.4500000000007</v>
      </c>
      <c r="P65" s="133"/>
      <c r="Q65" s="133">
        <f t="shared" si="21"/>
        <v>10555.776122931442</v>
      </c>
      <c r="R65" s="133"/>
      <c r="S65" s="133">
        <f t="shared" si="22"/>
        <v>3337.2</v>
      </c>
      <c r="T65" s="133"/>
      <c r="U65" s="133">
        <f t="shared" si="23"/>
        <v>4449.6000000000004</v>
      </c>
      <c r="V65" s="133"/>
      <c r="W65" s="133">
        <f t="shared" si="24"/>
        <v>255.35529550827414</v>
      </c>
      <c r="X65" s="133"/>
      <c r="Y65" s="133">
        <f t="shared" si="25"/>
        <v>18597.931418439719</v>
      </c>
      <c r="AA65" s="136">
        <f>4500*24</f>
        <v>108000</v>
      </c>
      <c r="AB65" s="133"/>
      <c r="AC65" s="116" t="s">
        <v>263</v>
      </c>
    </row>
    <row r="66" spans="1:29">
      <c r="B66" s="441">
        <v>5</v>
      </c>
      <c r="C66" s="440" t="s">
        <v>2203</v>
      </c>
      <c r="D66" s="440" t="s">
        <v>2204</v>
      </c>
      <c r="E66" s="440" t="s">
        <v>2205</v>
      </c>
      <c r="F66" s="440" t="s">
        <v>2192</v>
      </c>
      <c r="G66" s="136">
        <f t="shared" si="16"/>
        <v>245140.08240000001</v>
      </c>
      <c r="H66" s="133"/>
      <c r="I66" s="133">
        <f t="shared" si="17"/>
        <v>10902</v>
      </c>
      <c r="J66" s="133"/>
      <c r="K66" s="133">
        <f t="shared" si="18"/>
        <v>56</v>
      </c>
      <c r="L66" s="133"/>
      <c r="M66" s="136">
        <f t="shared" si="19"/>
        <v>909.44999999999993</v>
      </c>
      <c r="N66" s="133"/>
      <c r="O66" s="133">
        <f t="shared" si="20"/>
        <v>11867.45</v>
      </c>
      <c r="P66" s="133"/>
      <c r="Q66" s="133">
        <f t="shared" si="21"/>
        <v>10555.776122931442</v>
      </c>
      <c r="R66" s="133"/>
      <c r="S66" s="133">
        <f t="shared" si="22"/>
        <v>7354.2024719999999</v>
      </c>
      <c r="T66" s="133"/>
      <c r="U66" s="133">
        <f t="shared" si="23"/>
        <v>9805.6032960000011</v>
      </c>
      <c r="V66" s="133"/>
      <c r="W66" s="133">
        <f t="shared" si="24"/>
        <v>255.35529550827414</v>
      </c>
      <c r="X66" s="133"/>
      <c r="Y66" s="133">
        <f t="shared" si="25"/>
        <v>27970.937186439718</v>
      </c>
      <c r="AA66" s="136">
        <f>9916.67*24</f>
        <v>238000.08000000002</v>
      </c>
      <c r="AB66" s="133"/>
      <c r="AC66" s="116" t="s">
        <v>263</v>
      </c>
    </row>
    <row r="67" spans="1:29">
      <c r="B67" s="441">
        <v>6</v>
      </c>
      <c r="C67" s="440" t="s">
        <v>2177</v>
      </c>
      <c r="D67" s="440" t="s">
        <v>2177</v>
      </c>
      <c r="E67" s="440" t="s">
        <v>2202</v>
      </c>
      <c r="F67" s="440" t="s">
        <v>2192</v>
      </c>
      <c r="G67" s="136">
        <f t="shared" si="16"/>
        <v>89504.445600000006</v>
      </c>
      <c r="H67" s="133"/>
      <c r="I67" s="133">
        <f t="shared" si="17"/>
        <v>6847</v>
      </c>
      <c r="J67" s="133"/>
      <c r="K67" s="133">
        <f t="shared" si="18"/>
        <v>56</v>
      </c>
      <c r="L67" s="133"/>
      <c r="M67" s="136">
        <f t="shared" si="19"/>
        <v>909.44999999999993</v>
      </c>
      <c r="N67" s="133"/>
      <c r="O67" s="133">
        <f t="shared" si="20"/>
        <v>7812.45</v>
      </c>
      <c r="P67" s="133"/>
      <c r="Q67" s="133">
        <f t="shared" si="21"/>
        <v>10555.776122931442</v>
      </c>
      <c r="R67" s="133"/>
      <c r="S67" s="133">
        <f t="shared" si="22"/>
        <v>2685.1333680000002</v>
      </c>
      <c r="T67" s="133"/>
      <c r="U67" s="133">
        <f t="shared" si="23"/>
        <v>3580.1778240000003</v>
      </c>
      <c r="V67" s="133"/>
      <c r="W67" s="133">
        <f t="shared" si="24"/>
        <v>255.35529550827414</v>
      </c>
      <c r="X67" s="133"/>
      <c r="Y67" s="133">
        <f t="shared" si="25"/>
        <v>17076.442610439717</v>
      </c>
      <c r="AA67" s="136">
        <f>3620.73*24</f>
        <v>86897.52</v>
      </c>
      <c r="AB67" s="133"/>
      <c r="AC67" s="116" t="s">
        <v>263</v>
      </c>
    </row>
    <row r="68" spans="1:29">
      <c r="B68" s="441">
        <v>7</v>
      </c>
      <c r="C68" s="440" t="s">
        <v>2206</v>
      </c>
      <c r="D68" s="440" t="s">
        <v>2207</v>
      </c>
      <c r="E68" s="440" t="s">
        <v>2208</v>
      </c>
      <c r="F68" s="440" t="s">
        <v>2192</v>
      </c>
      <c r="G68" s="136">
        <f t="shared" si="16"/>
        <v>55620</v>
      </c>
      <c r="H68" s="133"/>
      <c r="I68" s="133">
        <f t="shared" si="17"/>
        <v>4255</v>
      </c>
      <c r="J68" s="133"/>
      <c r="K68" s="133">
        <f t="shared" si="18"/>
        <v>56</v>
      </c>
      <c r="L68" s="133"/>
      <c r="M68" s="136">
        <f t="shared" si="19"/>
        <v>909.44999999999993</v>
      </c>
      <c r="N68" s="133"/>
      <c r="O68" s="133">
        <f t="shared" si="20"/>
        <v>5220.45</v>
      </c>
      <c r="P68" s="133"/>
      <c r="Q68" s="133">
        <f t="shared" si="21"/>
        <v>10555.776122931442</v>
      </c>
      <c r="R68" s="133"/>
      <c r="S68" s="133">
        <f t="shared" si="22"/>
        <v>1668.6</v>
      </c>
      <c r="T68" s="133"/>
      <c r="U68" s="133">
        <f t="shared" si="23"/>
        <v>2224.8000000000002</v>
      </c>
      <c r="V68" s="133"/>
      <c r="W68" s="133">
        <f t="shared" si="24"/>
        <v>255.35529550827414</v>
      </c>
      <c r="X68" s="133"/>
      <c r="Y68" s="133">
        <f t="shared" si="25"/>
        <v>14704.531418439718</v>
      </c>
      <c r="AA68" s="136">
        <f>2250*24</f>
        <v>54000</v>
      </c>
      <c r="AB68" s="133"/>
      <c r="AC68" s="116" t="s">
        <v>263</v>
      </c>
    </row>
    <row r="69" spans="1:29">
      <c r="F69" s="116"/>
      <c r="G69" s="132"/>
      <c r="H69" s="133"/>
      <c r="I69" s="132"/>
      <c r="J69" s="133"/>
      <c r="K69" s="132"/>
      <c r="L69" s="133"/>
      <c r="M69" s="132"/>
      <c r="N69" s="133"/>
      <c r="O69" s="132"/>
      <c r="P69" s="133"/>
      <c r="Q69" s="132"/>
      <c r="R69" s="133"/>
      <c r="S69" s="132"/>
      <c r="T69" s="133"/>
      <c r="U69" s="132"/>
      <c r="V69" s="133"/>
      <c r="W69" s="132"/>
      <c r="X69" s="133"/>
      <c r="Y69" s="132"/>
      <c r="Z69" s="121"/>
      <c r="AA69" s="132"/>
      <c r="AB69" s="133"/>
    </row>
    <row r="70" spans="1:29" ht="17.25" thickBot="1">
      <c r="A70" s="115" t="s">
        <v>2287</v>
      </c>
      <c r="F70" s="116"/>
      <c r="G70" s="486">
        <f>SUM(G62:G69)</f>
        <v>780272.70959999994</v>
      </c>
      <c r="H70" s="135"/>
      <c r="I70" s="135">
        <f>SUM(I62:I69)</f>
        <v>50369</v>
      </c>
      <c r="J70" s="135"/>
      <c r="K70" s="135">
        <f>SUM(K62:K69)</f>
        <v>392</v>
      </c>
      <c r="L70" s="135"/>
      <c r="M70" s="135">
        <f>SUM(M62:M69)</f>
        <v>6291.0999999999995</v>
      </c>
      <c r="N70" s="135"/>
      <c r="O70" s="486">
        <f>SUM(O62:O69)</f>
        <v>57052.099999999991</v>
      </c>
      <c r="P70" s="135"/>
      <c r="Q70" s="135">
        <f>SUM(Q62:Q69)</f>
        <v>73890.432860520086</v>
      </c>
      <c r="R70" s="135"/>
      <c r="S70" s="135">
        <f>SUM(S62:S69)</f>
        <v>23408.181287999996</v>
      </c>
      <c r="T70" s="135"/>
      <c r="U70" s="135">
        <f>SUM(U62:U69)</f>
        <v>31210.908383999998</v>
      </c>
      <c r="V70" s="135"/>
      <c r="W70" s="135">
        <f>SUM(W62:W69)</f>
        <v>1787.487068557919</v>
      </c>
      <c r="X70" s="135"/>
      <c r="Y70" s="486">
        <f>SUM(Y62:Y69)</f>
        <v>130297.00960107803</v>
      </c>
      <c r="Z70" s="135"/>
      <c r="AA70" s="135">
        <f>SUM(AA62:AA69)</f>
        <v>757546.32000000007</v>
      </c>
      <c r="AB70" s="135"/>
    </row>
    <row r="71" spans="1:29" ht="17.25" thickTop="1"/>
  </sheetData>
  <autoFilter ref="A9:GN57"/>
  <pageMargins left="0.7" right="0.7" top="0.75" bottom="0.75" header="0.3" footer="0.3"/>
  <pageSetup paperSize="5" scale="46" fitToHeight="2"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3"/>
  <sheetViews>
    <sheetView showGridLines="0" topLeftCell="A16" zoomScale="85" zoomScaleNormal="85" workbookViewId="0">
      <selection activeCell="G37" sqref="G37:G38"/>
    </sheetView>
  </sheetViews>
  <sheetFormatPr defaultColWidth="9" defaultRowHeight="13.5"/>
  <cols>
    <col min="1" max="1" width="5" style="450" bestFit="1" customWidth="1"/>
    <col min="2" max="2" width="23.125" style="450" bestFit="1" customWidth="1"/>
    <col min="3" max="3" width="13.875" style="450" customWidth="1"/>
    <col min="4" max="4" width="11.25" style="450" bestFit="1" customWidth="1"/>
    <col min="5" max="5" width="11.125" style="450" bestFit="1" customWidth="1"/>
    <col min="6" max="6" width="15.625" style="450" bestFit="1" customWidth="1"/>
    <col min="7" max="7" width="13.375" style="450" bestFit="1" customWidth="1"/>
    <col min="8" max="8" width="7.625" style="450" bestFit="1" customWidth="1"/>
    <col min="9" max="9" width="12" style="450" bestFit="1" customWidth="1"/>
    <col min="10" max="16384" width="9" style="450"/>
  </cols>
  <sheetData>
    <row r="2" spans="1:9" ht="16.5">
      <c r="A2" s="447" t="s">
        <v>2216</v>
      </c>
    </row>
    <row r="5" spans="1:9" ht="15">
      <c r="A5" s="67" t="s">
        <v>200</v>
      </c>
      <c r="B5" s="68" t="s">
        <v>201</v>
      </c>
      <c r="C5" s="451" t="s">
        <v>2071</v>
      </c>
      <c r="D5" s="68" t="s">
        <v>2210</v>
      </c>
      <c r="E5" s="68" t="s">
        <v>2211</v>
      </c>
      <c r="F5" s="68" t="s">
        <v>2212</v>
      </c>
      <c r="G5" s="68" t="s">
        <v>2215</v>
      </c>
      <c r="H5" s="68" t="s">
        <v>2213</v>
      </c>
      <c r="I5" s="68" t="s">
        <v>2214</v>
      </c>
    </row>
    <row r="6" spans="1:9" ht="15">
      <c r="A6" s="57"/>
      <c r="B6" s="458"/>
      <c r="C6" s="459"/>
      <c r="D6" s="458"/>
      <c r="E6" s="458"/>
      <c r="F6" s="458"/>
      <c r="G6" s="458"/>
      <c r="H6" s="458"/>
      <c r="I6" s="458"/>
    </row>
    <row r="7" spans="1:9" ht="15">
      <c r="A7" s="284">
        <v>1</v>
      </c>
      <c r="B7" s="78" t="s">
        <v>161</v>
      </c>
      <c r="C7" s="450" t="s">
        <v>2020</v>
      </c>
      <c r="D7" s="448">
        <v>36831</v>
      </c>
      <c r="E7" s="449">
        <v>15.41</v>
      </c>
      <c r="F7" s="83">
        <v>2080</v>
      </c>
      <c r="H7" s="245" t="s">
        <v>222</v>
      </c>
      <c r="I7" s="449">
        <v>40.29</v>
      </c>
    </row>
    <row r="8" spans="1:9" ht="15">
      <c r="A8" s="284">
        <v>2</v>
      </c>
      <c r="B8" s="78" t="s">
        <v>162</v>
      </c>
      <c r="C8" s="450" t="s">
        <v>2020</v>
      </c>
      <c r="D8" s="448">
        <v>36504</v>
      </c>
      <c r="E8" s="449">
        <v>17.36</v>
      </c>
      <c r="F8" s="83">
        <v>2080</v>
      </c>
      <c r="H8" s="245" t="s">
        <v>222</v>
      </c>
      <c r="I8" s="449">
        <v>40.29</v>
      </c>
    </row>
    <row r="9" spans="1:9" ht="15">
      <c r="A9" s="284">
        <v>3</v>
      </c>
      <c r="B9" s="78" t="s">
        <v>1483</v>
      </c>
      <c r="C9" s="450" t="s">
        <v>2022</v>
      </c>
      <c r="D9" s="448">
        <v>41892</v>
      </c>
      <c r="E9" s="449">
        <v>13.11</v>
      </c>
      <c r="F9" s="83">
        <v>2080</v>
      </c>
      <c r="H9" s="245" t="s">
        <v>223</v>
      </c>
      <c r="I9" s="449">
        <v>42.28</v>
      </c>
    </row>
    <row r="10" spans="1:9" ht="15">
      <c r="A10" s="284">
        <v>4</v>
      </c>
      <c r="B10" s="78" t="s">
        <v>163</v>
      </c>
      <c r="C10" s="450" t="s">
        <v>2217</v>
      </c>
      <c r="D10" s="448">
        <v>41572</v>
      </c>
      <c r="E10" s="449">
        <v>12.76</v>
      </c>
      <c r="F10" s="83">
        <v>2080</v>
      </c>
      <c r="H10" s="245" t="s">
        <v>224</v>
      </c>
      <c r="I10" s="449">
        <v>42.15</v>
      </c>
    </row>
    <row r="11" spans="1:9" ht="15">
      <c r="A11" s="284">
        <v>5</v>
      </c>
      <c r="B11" s="78" t="s">
        <v>164</v>
      </c>
      <c r="C11" s="450" t="s">
        <v>2020</v>
      </c>
      <c r="D11" s="448">
        <v>38103</v>
      </c>
      <c r="E11" s="449">
        <v>16.59</v>
      </c>
      <c r="F11" s="83">
        <v>2080</v>
      </c>
      <c r="H11" s="245" t="s">
        <v>222</v>
      </c>
      <c r="I11" s="449">
        <v>40.29</v>
      </c>
    </row>
    <row r="12" spans="1:9" ht="15">
      <c r="A12" s="284">
        <v>6</v>
      </c>
      <c r="B12" s="78" t="s">
        <v>165</v>
      </c>
      <c r="C12" s="450" t="s">
        <v>2218</v>
      </c>
      <c r="D12" s="448">
        <v>37078</v>
      </c>
      <c r="E12" s="449">
        <v>1682.59</v>
      </c>
      <c r="F12" s="83">
        <v>24</v>
      </c>
      <c r="H12" s="245" t="s">
        <v>222</v>
      </c>
      <c r="I12" s="449">
        <v>40.29</v>
      </c>
    </row>
    <row r="13" spans="1:9" ht="15">
      <c r="A13" s="284">
        <v>7</v>
      </c>
      <c r="B13" s="78" t="s">
        <v>166</v>
      </c>
      <c r="C13" s="450" t="s">
        <v>2219</v>
      </c>
      <c r="D13" s="448">
        <v>39521</v>
      </c>
      <c r="E13" s="449">
        <v>1752.93</v>
      </c>
      <c r="F13" s="83">
        <v>24</v>
      </c>
      <c r="H13" s="245" t="s">
        <v>224</v>
      </c>
      <c r="I13" s="449">
        <v>42.15</v>
      </c>
    </row>
    <row r="14" spans="1:9" ht="15">
      <c r="A14" s="284">
        <v>8</v>
      </c>
      <c r="B14" s="78" t="s">
        <v>1484</v>
      </c>
      <c r="C14" s="450" t="s">
        <v>2220</v>
      </c>
      <c r="D14" s="448">
        <v>41869</v>
      </c>
      <c r="E14" s="449">
        <v>13.26</v>
      </c>
      <c r="F14" s="83">
        <v>2080</v>
      </c>
      <c r="H14" s="245" t="s">
        <v>222</v>
      </c>
      <c r="I14" s="449">
        <v>40.29</v>
      </c>
    </row>
    <row r="15" spans="1:9" ht="15">
      <c r="A15" s="284">
        <v>9</v>
      </c>
      <c r="B15" s="78" t="s">
        <v>1975</v>
      </c>
      <c r="C15" s="450" t="s">
        <v>2221</v>
      </c>
      <c r="D15" s="448">
        <v>42248</v>
      </c>
      <c r="E15" s="449">
        <v>12.6</v>
      </c>
      <c r="F15" s="83">
        <v>2080</v>
      </c>
      <c r="H15" s="245" t="s">
        <v>222</v>
      </c>
      <c r="I15" s="449">
        <v>40.29</v>
      </c>
    </row>
    <row r="16" spans="1:9" ht="15">
      <c r="A16" s="284">
        <v>10</v>
      </c>
      <c r="B16" s="78" t="s">
        <v>1952</v>
      </c>
      <c r="C16" s="450" t="s">
        <v>2022</v>
      </c>
      <c r="D16" s="448">
        <v>42142</v>
      </c>
      <c r="E16" s="449">
        <v>13</v>
      </c>
      <c r="F16" s="83">
        <v>2080</v>
      </c>
      <c r="H16" s="245" t="s">
        <v>222</v>
      </c>
      <c r="I16" s="449">
        <v>40.29</v>
      </c>
    </row>
    <row r="17" spans="1:9" ht="15">
      <c r="A17" s="284">
        <v>11</v>
      </c>
      <c r="B17" s="78" t="s">
        <v>1953</v>
      </c>
      <c r="C17" s="450" t="s">
        <v>2022</v>
      </c>
      <c r="D17" s="448">
        <v>42142</v>
      </c>
      <c r="E17" s="449">
        <v>12.6</v>
      </c>
      <c r="F17" s="83">
        <v>2080</v>
      </c>
      <c r="H17" s="245" t="s">
        <v>222</v>
      </c>
      <c r="I17" s="449">
        <v>40.29</v>
      </c>
    </row>
    <row r="18" spans="1:9" ht="15">
      <c r="A18" s="284">
        <v>12</v>
      </c>
      <c r="B18" s="78" t="s">
        <v>167</v>
      </c>
      <c r="C18" s="450" t="s">
        <v>2022</v>
      </c>
      <c r="D18" s="448">
        <v>41172</v>
      </c>
      <c r="E18" s="449">
        <v>12.95</v>
      </c>
      <c r="F18" s="83">
        <v>2080</v>
      </c>
      <c r="H18" s="245" t="s">
        <v>224</v>
      </c>
      <c r="I18" s="449">
        <v>42.15</v>
      </c>
    </row>
    <row r="19" spans="1:9" ht="15">
      <c r="A19" s="284">
        <v>13</v>
      </c>
      <c r="B19" s="78" t="s">
        <v>168</v>
      </c>
      <c r="C19" s="450" t="s">
        <v>2220</v>
      </c>
      <c r="D19" s="448">
        <v>41572</v>
      </c>
      <c r="E19" s="449">
        <v>12.38</v>
      </c>
      <c r="F19" s="83">
        <v>2080</v>
      </c>
      <c r="H19" s="245" t="s">
        <v>224</v>
      </c>
      <c r="I19" s="449">
        <v>42.15</v>
      </c>
    </row>
    <row r="20" spans="1:9" ht="15">
      <c r="A20" s="284">
        <v>14</v>
      </c>
      <c r="B20" s="78" t="s">
        <v>1954</v>
      </c>
      <c r="C20" s="450" t="s">
        <v>2220</v>
      </c>
      <c r="D20" s="448">
        <v>42044</v>
      </c>
      <c r="E20" s="449">
        <v>13</v>
      </c>
      <c r="F20" s="83">
        <v>2080</v>
      </c>
      <c r="H20" s="245" t="s">
        <v>223</v>
      </c>
      <c r="I20" s="449">
        <v>42.28</v>
      </c>
    </row>
    <row r="21" spans="1:9" ht="15">
      <c r="A21" s="284">
        <v>15</v>
      </c>
      <c r="B21" s="78" t="s">
        <v>1955</v>
      </c>
      <c r="C21" s="450" t="s">
        <v>2217</v>
      </c>
      <c r="D21" s="448">
        <v>40294</v>
      </c>
      <c r="E21" s="449">
        <v>14.19</v>
      </c>
      <c r="F21" s="83">
        <v>2080</v>
      </c>
      <c r="H21" s="245" t="s">
        <v>224</v>
      </c>
      <c r="I21" s="449">
        <v>42.15</v>
      </c>
    </row>
    <row r="22" spans="1:9" ht="15">
      <c r="A22" s="284">
        <v>16</v>
      </c>
      <c r="B22" s="78" t="s">
        <v>169</v>
      </c>
      <c r="C22" s="450" t="s">
        <v>2020</v>
      </c>
      <c r="D22" s="448">
        <v>39748</v>
      </c>
      <c r="E22" s="449">
        <v>14.78</v>
      </c>
      <c r="F22" s="83">
        <v>2080</v>
      </c>
      <c r="H22" s="245" t="s">
        <v>223</v>
      </c>
      <c r="I22" s="449">
        <v>42.28</v>
      </c>
    </row>
    <row r="23" spans="1:9" ht="15">
      <c r="A23" s="284">
        <v>17</v>
      </c>
      <c r="B23" s="78" t="s">
        <v>170</v>
      </c>
      <c r="C23" s="450" t="s">
        <v>2222</v>
      </c>
      <c r="D23" s="448">
        <v>41572</v>
      </c>
      <c r="E23" s="449">
        <v>1301.74</v>
      </c>
      <c r="F23" s="83">
        <v>24</v>
      </c>
      <c r="H23" s="245" t="s">
        <v>224</v>
      </c>
      <c r="I23" s="449">
        <v>42.15</v>
      </c>
    </row>
    <row r="24" spans="1:9" ht="15">
      <c r="A24" s="284">
        <v>18</v>
      </c>
      <c r="B24" s="78" t="s">
        <v>1482</v>
      </c>
      <c r="C24" s="450" t="s">
        <v>2217</v>
      </c>
      <c r="D24" s="448">
        <v>41906</v>
      </c>
      <c r="E24" s="449">
        <v>13.04</v>
      </c>
      <c r="F24" s="83">
        <v>2080</v>
      </c>
      <c r="H24" s="245" t="s">
        <v>222</v>
      </c>
      <c r="I24" s="449">
        <v>40.29</v>
      </c>
    </row>
    <row r="25" spans="1:9" ht="15">
      <c r="A25" s="284">
        <v>19</v>
      </c>
      <c r="B25" s="78" t="s">
        <v>171</v>
      </c>
      <c r="C25" s="450" t="s">
        <v>2020</v>
      </c>
      <c r="D25" s="448">
        <v>39671</v>
      </c>
      <c r="E25" s="449">
        <v>14.18</v>
      </c>
      <c r="F25" s="83">
        <v>2080</v>
      </c>
      <c r="H25" s="245" t="s">
        <v>222</v>
      </c>
      <c r="I25" s="449">
        <v>40.29</v>
      </c>
    </row>
    <row r="26" spans="1:9" ht="15">
      <c r="A26" s="284">
        <v>20</v>
      </c>
      <c r="B26" s="78" t="s">
        <v>172</v>
      </c>
      <c r="C26" s="450" t="s">
        <v>2022</v>
      </c>
      <c r="D26" s="448">
        <v>41080</v>
      </c>
      <c r="E26" s="449">
        <v>12.95</v>
      </c>
      <c r="F26" s="83">
        <v>2080</v>
      </c>
      <c r="H26" s="245" t="s">
        <v>222</v>
      </c>
      <c r="I26" s="449">
        <v>40.29</v>
      </c>
    </row>
    <row r="27" spans="1:9" ht="15">
      <c r="A27" s="284">
        <v>21</v>
      </c>
      <c r="B27" s="78" t="s">
        <v>1956</v>
      </c>
      <c r="C27" s="450" t="s">
        <v>2020</v>
      </c>
      <c r="D27" s="448">
        <v>40547</v>
      </c>
      <c r="E27" s="449">
        <v>14.15</v>
      </c>
      <c r="F27" s="83">
        <v>2080</v>
      </c>
      <c r="H27" s="245" t="s">
        <v>222</v>
      </c>
      <c r="I27" s="449">
        <v>40.29</v>
      </c>
    </row>
    <row r="28" spans="1:9" ht="15">
      <c r="A28" s="284">
        <v>22</v>
      </c>
      <c r="B28" s="78" t="s">
        <v>173</v>
      </c>
      <c r="C28" s="450" t="s">
        <v>2222</v>
      </c>
      <c r="D28" s="448">
        <v>37991</v>
      </c>
      <c r="E28" s="449">
        <v>1589.39</v>
      </c>
      <c r="F28" s="83">
        <v>24</v>
      </c>
      <c r="H28" s="245" t="s">
        <v>223</v>
      </c>
      <c r="I28" s="449">
        <v>42.28</v>
      </c>
    </row>
    <row r="29" spans="1:9" ht="15">
      <c r="A29" s="284">
        <v>23</v>
      </c>
      <c r="B29" s="78" t="s">
        <v>174</v>
      </c>
      <c r="C29" s="450" t="s">
        <v>2020</v>
      </c>
      <c r="D29" s="448">
        <v>38987</v>
      </c>
      <c r="E29" s="449">
        <v>15.66</v>
      </c>
      <c r="F29" s="83">
        <v>2080</v>
      </c>
      <c r="H29" s="245" t="s">
        <v>223</v>
      </c>
      <c r="I29" s="449">
        <v>42.28</v>
      </c>
    </row>
    <row r="30" spans="1:9" ht="15">
      <c r="A30" s="284">
        <v>24</v>
      </c>
      <c r="B30" s="78" t="s">
        <v>175</v>
      </c>
      <c r="C30" s="450" t="s">
        <v>2223</v>
      </c>
      <c r="D30" s="448">
        <v>40821</v>
      </c>
      <c r="E30" s="449">
        <v>3143.22</v>
      </c>
      <c r="F30" s="83">
        <v>24</v>
      </c>
      <c r="H30" s="245" t="s">
        <v>222</v>
      </c>
      <c r="I30" s="449">
        <v>40.29</v>
      </c>
    </row>
    <row r="31" spans="1:9" ht="15">
      <c r="A31" s="284">
        <v>25</v>
      </c>
      <c r="B31" s="78" t="s">
        <v>1957</v>
      </c>
      <c r="C31" s="450" t="s">
        <v>2220</v>
      </c>
      <c r="D31" s="448">
        <v>40821</v>
      </c>
      <c r="E31" s="449">
        <v>13.38</v>
      </c>
      <c r="F31" s="83">
        <v>2080</v>
      </c>
      <c r="H31" s="245" t="s">
        <v>222</v>
      </c>
      <c r="I31" s="449">
        <v>40.29</v>
      </c>
    </row>
    <row r="32" spans="1:9" ht="15">
      <c r="A32" s="284">
        <v>26</v>
      </c>
      <c r="B32" s="78" t="s">
        <v>176</v>
      </c>
      <c r="C32" s="450" t="s">
        <v>2020</v>
      </c>
      <c r="D32" s="448">
        <v>41278</v>
      </c>
      <c r="E32" s="449">
        <v>13.4</v>
      </c>
      <c r="F32" s="83">
        <v>2080</v>
      </c>
      <c r="H32" s="245" t="s">
        <v>222</v>
      </c>
      <c r="I32" s="449">
        <v>40.29</v>
      </c>
    </row>
    <row r="33" spans="1:9" ht="15">
      <c r="A33" s="284">
        <v>27</v>
      </c>
      <c r="B33" s="78" t="s">
        <v>177</v>
      </c>
      <c r="C33" s="450" t="s">
        <v>2022</v>
      </c>
      <c r="D33" s="448">
        <v>41493</v>
      </c>
      <c r="E33" s="449">
        <v>12.69</v>
      </c>
      <c r="F33" s="83">
        <v>2080</v>
      </c>
      <c r="H33" s="245" t="s">
        <v>222</v>
      </c>
      <c r="I33" s="449">
        <v>40.29</v>
      </c>
    </row>
    <row r="34" spans="1:9" ht="15">
      <c r="A34" s="284">
        <v>28</v>
      </c>
      <c r="B34" s="78" t="s">
        <v>1958</v>
      </c>
      <c r="C34" s="450" t="s">
        <v>2020</v>
      </c>
      <c r="D34" s="448">
        <v>40581</v>
      </c>
      <c r="E34" s="449">
        <v>13.74</v>
      </c>
      <c r="F34" s="83">
        <v>2080</v>
      </c>
      <c r="H34" s="245" t="s">
        <v>222</v>
      </c>
      <c r="I34" s="449">
        <v>40.29</v>
      </c>
    </row>
    <row r="35" spans="1:9" ht="15">
      <c r="A35" s="284">
        <v>29</v>
      </c>
      <c r="B35" s="78" t="s">
        <v>1959</v>
      </c>
      <c r="C35" s="450" t="s">
        <v>2020</v>
      </c>
      <c r="D35" s="448">
        <v>40864</v>
      </c>
      <c r="E35" s="449">
        <v>13.46</v>
      </c>
      <c r="F35" s="83">
        <v>2080</v>
      </c>
      <c r="H35" s="245" t="s">
        <v>223</v>
      </c>
      <c r="I35" s="449">
        <v>42.28</v>
      </c>
    </row>
    <row r="36" spans="1:9" ht="15">
      <c r="A36" s="284">
        <v>30</v>
      </c>
      <c r="B36" s="78" t="s">
        <v>178</v>
      </c>
      <c r="C36" s="450" t="s">
        <v>2222</v>
      </c>
      <c r="D36" s="448">
        <v>36724</v>
      </c>
      <c r="E36" s="449">
        <v>1999.75</v>
      </c>
      <c r="F36" s="83">
        <v>24</v>
      </c>
      <c r="H36" s="245" t="s">
        <v>222</v>
      </c>
      <c r="I36" s="449">
        <v>40.29</v>
      </c>
    </row>
    <row r="37" spans="1:9" ht="15">
      <c r="A37" s="284">
        <v>31</v>
      </c>
      <c r="B37" s="78" t="s">
        <v>1531</v>
      </c>
      <c r="C37" s="450" t="s">
        <v>2022</v>
      </c>
      <c r="D37" s="448">
        <v>42319</v>
      </c>
      <c r="E37" s="449">
        <v>13</v>
      </c>
      <c r="F37" s="83">
        <v>2080</v>
      </c>
      <c r="G37" s="78" t="s">
        <v>2224</v>
      </c>
      <c r="H37" s="245" t="s">
        <v>223</v>
      </c>
      <c r="I37" s="449">
        <v>42.28</v>
      </c>
    </row>
    <row r="38" spans="1:9" ht="15">
      <c r="A38" s="284">
        <v>32</v>
      </c>
      <c r="B38" s="78" t="s">
        <v>1531</v>
      </c>
      <c r="C38" s="450" t="s">
        <v>2022</v>
      </c>
      <c r="D38" s="448">
        <v>42319</v>
      </c>
      <c r="E38" s="449">
        <v>13</v>
      </c>
      <c r="F38" s="83">
        <v>2080</v>
      </c>
      <c r="G38" s="78" t="s">
        <v>2225</v>
      </c>
      <c r="H38" s="245" t="s">
        <v>223</v>
      </c>
      <c r="I38" s="449">
        <v>42.28</v>
      </c>
    </row>
    <row r="39" spans="1:9" ht="15">
      <c r="A39" s="284">
        <v>33</v>
      </c>
      <c r="B39" s="78" t="s">
        <v>1970</v>
      </c>
      <c r="C39" s="450" t="s">
        <v>2020</v>
      </c>
      <c r="D39" s="448"/>
      <c r="E39" s="449">
        <v>15</v>
      </c>
      <c r="F39" s="83">
        <v>2080</v>
      </c>
      <c r="H39" s="245" t="s">
        <v>223</v>
      </c>
      <c r="I39" s="449">
        <v>42.28</v>
      </c>
    </row>
    <row r="40" spans="1:9" ht="15">
      <c r="A40" s="284">
        <v>34</v>
      </c>
      <c r="B40" s="78" t="s">
        <v>1960</v>
      </c>
      <c r="C40" s="450" t="s">
        <v>2022</v>
      </c>
      <c r="D40" s="448">
        <v>42142</v>
      </c>
      <c r="E40" s="449">
        <v>12.6</v>
      </c>
      <c r="F40" s="83">
        <v>2080</v>
      </c>
      <c r="H40" s="245" t="s">
        <v>224</v>
      </c>
      <c r="I40" s="449">
        <v>42.15</v>
      </c>
    </row>
    <row r="41" spans="1:9" ht="15">
      <c r="A41" s="284">
        <v>35</v>
      </c>
      <c r="B41" s="78" t="s">
        <v>179</v>
      </c>
      <c r="C41" s="450" t="s">
        <v>2022</v>
      </c>
      <c r="D41" s="448">
        <v>40801</v>
      </c>
      <c r="E41" s="449">
        <v>13.01</v>
      </c>
      <c r="F41" s="83">
        <v>2080</v>
      </c>
      <c r="H41" s="245" t="s">
        <v>222</v>
      </c>
      <c r="I41" s="449">
        <v>40.29</v>
      </c>
    </row>
    <row r="42" spans="1:9" ht="15">
      <c r="A42" s="284">
        <v>36</v>
      </c>
      <c r="B42" s="78" t="s">
        <v>1961</v>
      </c>
      <c r="C42" s="450" t="s">
        <v>2217</v>
      </c>
      <c r="D42" s="448">
        <v>40792</v>
      </c>
      <c r="E42" s="449">
        <v>13.01</v>
      </c>
      <c r="F42" s="83">
        <v>2080</v>
      </c>
      <c r="H42" s="245" t="s">
        <v>1976</v>
      </c>
      <c r="I42" s="449">
        <v>41.58</v>
      </c>
    </row>
    <row r="43" spans="1:9" ht="15">
      <c r="A43" s="284"/>
      <c r="B43" s="87"/>
    </row>
  </sheetData>
  <autoFilter ref="A5:I42"/>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2"/>
  <sheetViews>
    <sheetView showGridLines="0" topLeftCell="A31" zoomScale="85" zoomScaleNormal="85" workbookViewId="0">
      <selection activeCell="E31" sqref="E31"/>
    </sheetView>
  </sheetViews>
  <sheetFormatPr defaultRowHeight="13.5"/>
  <cols>
    <col min="1" max="1" width="5.75" customWidth="1"/>
    <col min="2" max="2" width="3.375" bestFit="1" customWidth="1"/>
    <col min="3" max="3" width="10.75" bestFit="1" customWidth="1"/>
    <col min="4" max="4" width="9.75" bestFit="1" customWidth="1"/>
    <col min="5" max="5" width="36.125" bestFit="1" customWidth="1"/>
    <col min="6" max="6" width="13.75" customWidth="1"/>
    <col min="7" max="7" width="19.5" bestFit="1" customWidth="1"/>
    <col min="8" max="8" width="19.5" customWidth="1"/>
    <col min="9" max="9" width="16.375" style="450" customWidth="1"/>
  </cols>
  <sheetData>
    <row r="3" spans="1:9" ht="16.5">
      <c r="A3" s="447" t="s">
        <v>2209</v>
      </c>
    </row>
    <row r="4" spans="1:9" ht="15">
      <c r="A4" s="129"/>
    </row>
    <row r="5" spans="1:9" ht="16.5">
      <c r="A5" s="130"/>
      <c r="B5" s="130"/>
      <c r="C5" s="439" t="s">
        <v>2073</v>
      </c>
      <c r="D5" s="439" t="s">
        <v>2074</v>
      </c>
      <c r="E5" s="439" t="s">
        <v>2075</v>
      </c>
      <c r="F5" s="439" t="s">
        <v>2210</v>
      </c>
      <c r="G5" s="439" t="s">
        <v>1998</v>
      </c>
      <c r="H5" s="439" t="s">
        <v>2215</v>
      </c>
      <c r="I5" s="439" t="s">
        <v>2214</v>
      </c>
    </row>
    <row r="6" spans="1:9" ht="16.5">
      <c r="A6" s="129" t="s">
        <v>680</v>
      </c>
      <c r="B6" s="130"/>
      <c r="C6" s="116"/>
      <c r="D6" s="116"/>
      <c r="E6" s="116"/>
      <c r="F6" s="116"/>
      <c r="G6" s="440"/>
      <c r="H6" s="440"/>
    </row>
    <row r="7" spans="1:9" ht="13.9" customHeight="1">
      <c r="A7" s="116"/>
      <c r="B7" s="441">
        <v>1</v>
      </c>
      <c r="C7" s="440" t="s">
        <v>2076</v>
      </c>
      <c r="D7" s="440" t="s">
        <v>2077</v>
      </c>
      <c r="E7" s="440" t="s">
        <v>2033</v>
      </c>
      <c r="F7" s="452">
        <v>40281</v>
      </c>
      <c r="G7" s="440" t="s">
        <v>1477</v>
      </c>
      <c r="H7" s="440"/>
      <c r="I7" s="449">
        <v>42.1</v>
      </c>
    </row>
    <row r="8" spans="1:9" ht="16.5">
      <c r="A8" s="116"/>
      <c r="B8" s="441">
        <v>2</v>
      </c>
      <c r="C8" s="440" t="s">
        <v>2078</v>
      </c>
      <c r="D8" s="440" t="s">
        <v>2079</v>
      </c>
      <c r="E8" s="440" t="s">
        <v>2080</v>
      </c>
      <c r="F8" s="452">
        <v>41911</v>
      </c>
      <c r="G8" s="440" t="s">
        <v>1477</v>
      </c>
      <c r="H8" s="440"/>
      <c r="I8" s="449">
        <v>42.1</v>
      </c>
    </row>
    <row r="9" spans="1:9" ht="16.5">
      <c r="A9" s="116"/>
      <c r="B9" s="441">
        <v>3</v>
      </c>
      <c r="C9" s="440" t="s">
        <v>2081</v>
      </c>
      <c r="D9" s="440" t="s">
        <v>2082</v>
      </c>
      <c r="E9" s="440" t="s">
        <v>2080</v>
      </c>
      <c r="F9" s="452">
        <v>41668</v>
      </c>
      <c r="G9" s="440" t="s">
        <v>1477</v>
      </c>
      <c r="H9" s="440"/>
      <c r="I9" s="449">
        <v>42.1</v>
      </c>
    </row>
    <row r="10" spans="1:9" ht="16.5">
      <c r="A10" s="116"/>
      <c r="B10" s="441">
        <v>4</v>
      </c>
      <c r="C10" s="440" t="s">
        <v>2083</v>
      </c>
      <c r="D10" s="440" t="s">
        <v>2084</v>
      </c>
      <c r="E10" s="442" t="s">
        <v>2085</v>
      </c>
      <c r="F10" s="453">
        <v>32608</v>
      </c>
      <c r="G10" s="440" t="s">
        <v>1480</v>
      </c>
      <c r="H10" s="440"/>
      <c r="I10" s="449">
        <v>40.29</v>
      </c>
    </row>
    <row r="11" spans="1:9" ht="16.5">
      <c r="A11" s="116"/>
      <c r="B11" s="441">
        <v>5</v>
      </c>
      <c r="C11" s="440" t="s">
        <v>2087</v>
      </c>
      <c r="D11" s="440" t="s">
        <v>2088</v>
      </c>
      <c r="E11" s="440" t="s">
        <v>2089</v>
      </c>
      <c r="F11" s="452">
        <v>39370</v>
      </c>
      <c r="G11" s="440" t="s">
        <v>1479</v>
      </c>
      <c r="H11" s="440"/>
      <c r="I11" s="449">
        <v>42.1</v>
      </c>
    </row>
    <row r="12" spans="1:9" ht="16.5">
      <c r="A12" s="116"/>
      <c r="B12" s="441">
        <v>6</v>
      </c>
      <c r="C12" s="116" t="s">
        <v>2090</v>
      </c>
      <c r="D12" s="116" t="s">
        <v>2091</v>
      </c>
      <c r="E12" s="443" t="s">
        <v>2092</v>
      </c>
      <c r="F12" s="454">
        <v>40275</v>
      </c>
      <c r="G12" s="440" t="s">
        <v>2086</v>
      </c>
      <c r="H12" s="440"/>
      <c r="I12" s="449">
        <v>42.1</v>
      </c>
    </row>
    <row r="13" spans="1:9" ht="16.5">
      <c r="A13" s="116"/>
      <c r="B13" s="441">
        <v>7</v>
      </c>
      <c r="C13" s="440" t="s">
        <v>2093</v>
      </c>
      <c r="D13" s="440" t="s">
        <v>2094</v>
      </c>
      <c r="E13" s="440" t="s">
        <v>2095</v>
      </c>
      <c r="F13" s="452">
        <v>40805</v>
      </c>
      <c r="G13" s="440" t="s">
        <v>1480</v>
      </c>
      <c r="H13" s="440"/>
      <c r="I13" s="449">
        <v>40.29</v>
      </c>
    </row>
    <row r="14" spans="1:9" ht="16.5">
      <c r="A14" s="116"/>
      <c r="B14" s="441">
        <v>8</v>
      </c>
      <c r="C14" s="440" t="s">
        <v>2096</v>
      </c>
      <c r="D14" s="440" t="s">
        <v>2097</v>
      </c>
      <c r="E14" s="440" t="s">
        <v>2070</v>
      </c>
      <c r="F14" s="452">
        <v>40700</v>
      </c>
      <c r="G14" s="440" t="s">
        <v>2227</v>
      </c>
      <c r="H14" s="440"/>
      <c r="I14" s="449">
        <v>42.1</v>
      </c>
    </row>
    <row r="15" spans="1:9" ht="16.5">
      <c r="A15" s="116"/>
      <c r="B15" s="441">
        <v>9</v>
      </c>
      <c r="C15" s="440" t="s">
        <v>2098</v>
      </c>
      <c r="D15" s="440" t="s">
        <v>2099</v>
      </c>
      <c r="E15" s="440" t="s">
        <v>2041</v>
      </c>
      <c r="F15" s="452">
        <v>39070</v>
      </c>
      <c r="G15" s="440" t="s">
        <v>2100</v>
      </c>
      <c r="H15" s="440"/>
      <c r="I15" s="449">
        <v>42.1</v>
      </c>
    </row>
    <row r="16" spans="1:9" ht="16.5">
      <c r="A16" s="116"/>
      <c r="B16" s="441">
        <v>10</v>
      </c>
      <c r="C16" s="440" t="s">
        <v>2101</v>
      </c>
      <c r="D16" s="440" t="s">
        <v>2102</v>
      </c>
      <c r="E16" s="440" t="s">
        <v>2043</v>
      </c>
      <c r="F16" s="452">
        <v>35954</v>
      </c>
      <c r="G16" s="440" t="s">
        <v>2103</v>
      </c>
      <c r="H16" s="440"/>
      <c r="I16" s="449">
        <v>42.1</v>
      </c>
    </row>
    <row r="17" spans="1:9" ht="16.5">
      <c r="A17" s="116"/>
      <c r="B17" s="441">
        <v>11</v>
      </c>
      <c r="C17" s="440" t="s">
        <v>2104</v>
      </c>
      <c r="D17" s="440" t="s">
        <v>2105</v>
      </c>
      <c r="E17" s="440" t="s">
        <v>2106</v>
      </c>
      <c r="F17" s="452">
        <v>36161</v>
      </c>
      <c r="G17" s="440" t="s">
        <v>2107</v>
      </c>
      <c r="H17" s="440"/>
      <c r="I17" s="449">
        <v>40.29</v>
      </c>
    </row>
    <row r="18" spans="1:9" ht="16.5">
      <c r="A18" s="116"/>
      <c r="B18" s="441">
        <v>12</v>
      </c>
      <c r="C18" s="440" t="s">
        <v>2108</v>
      </c>
      <c r="D18" s="440" t="s">
        <v>2109</v>
      </c>
      <c r="E18" s="440" t="s">
        <v>2110</v>
      </c>
      <c r="F18" s="452">
        <v>42073</v>
      </c>
      <c r="G18" s="440" t="s">
        <v>2103</v>
      </c>
      <c r="H18" s="440"/>
      <c r="I18" s="449">
        <v>42.1</v>
      </c>
    </row>
    <row r="19" spans="1:9" ht="16.5">
      <c r="A19" s="444"/>
      <c r="B19" s="441">
        <v>13</v>
      </c>
      <c r="C19" s="440" t="s">
        <v>2111</v>
      </c>
      <c r="D19" s="440" t="s">
        <v>2112</v>
      </c>
      <c r="E19" s="444" t="s">
        <v>2095</v>
      </c>
      <c r="F19" s="455">
        <v>40511</v>
      </c>
      <c r="G19" s="444" t="s">
        <v>1480</v>
      </c>
      <c r="H19" s="444"/>
      <c r="I19" s="449">
        <v>40.29</v>
      </c>
    </row>
    <row r="20" spans="1:9" ht="16.5">
      <c r="A20" s="116"/>
      <c r="B20" s="441">
        <v>14</v>
      </c>
      <c r="C20" s="440" t="s">
        <v>2113</v>
      </c>
      <c r="D20" s="440" t="s">
        <v>2114</v>
      </c>
      <c r="E20" s="440" t="s">
        <v>2115</v>
      </c>
      <c r="F20" s="452">
        <v>39077</v>
      </c>
      <c r="G20" s="440" t="s">
        <v>1477</v>
      </c>
      <c r="H20" s="440"/>
      <c r="I20" s="449">
        <v>42.1</v>
      </c>
    </row>
    <row r="21" spans="1:9" ht="16.5">
      <c r="A21" s="116"/>
      <c r="B21" s="441">
        <v>15</v>
      </c>
      <c r="C21" s="440" t="s">
        <v>2116</v>
      </c>
      <c r="D21" s="440" t="s">
        <v>2117</v>
      </c>
      <c r="E21" s="440" t="s">
        <v>2226</v>
      </c>
      <c r="F21" s="452">
        <v>32335</v>
      </c>
      <c r="G21" s="440" t="s">
        <v>1480</v>
      </c>
      <c r="H21" s="440"/>
      <c r="I21" s="449">
        <v>42.1</v>
      </c>
    </row>
    <row r="22" spans="1:9" ht="16.5">
      <c r="A22" s="116"/>
      <c r="B22" s="441">
        <v>16</v>
      </c>
      <c r="C22" s="440" t="s">
        <v>2118</v>
      </c>
      <c r="D22" s="440" t="s">
        <v>2119</v>
      </c>
      <c r="E22" s="440" t="s">
        <v>2106</v>
      </c>
      <c r="F22" s="452">
        <v>39202</v>
      </c>
      <c r="G22" s="440" t="s">
        <v>2107</v>
      </c>
      <c r="H22" s="440"/>
      <c r="I22" s="449">
        <v>42.28</v>
      </c>
    </row>
    <row r="23" spans="1:9" ht="16.5">
      <c r="A23" s="116"/>
      <c r="B23" s="441">
        <v>17</v>
      </c>
      <c r="C23" s="440" t="s">
        <v>2120</v>
      </c>
      <c r="D23" s="440" t="s">
        <v>2121</v>
      </c>
      <c r="E23" s="440" t="s">
        <v>2038</v>
      </c>
      <c r="F23" s="452">
        <v>36472</v>
      </c>
      <c r="G23" s="440" t="s">
        <v>2100</v>
      </c>
      <c r="H23" s="440"/>
      <c r="I23" s="449">
        <v>42.1</v>
      </c>
    </row>
    <row r="24" spans="1:9" ht="16.5">
      <c r="A24" s="116"/>
      <c r="B24" s="441">
        <v>18</v>
      </c>
      <c r="C24" s="440" t="s">
        <v>2120</v>
      </c>
      <c r="D24" s="440" t="s">
        <v>2122</v>
      </c>
      <c r="E24" s="440" t="s">
        <v>2038</v>
      </c>
      <c r="F24" s="452">
        <v>37690</v>
      </c>
      <c r="G24" s="440" t="s">
        <v>2100</v>
      </c>
      <c r="H24" s="440"/>
      <c r="I24" s="449">
        <v>42.1</v>
      </c>
    </row>
    <row r="25" spans="1:9" ht="16.5">
      <c r="A25" s="116"/>
      <c r="B25" s="441">
        <v>19</v>
      </c>
      <c r="C25" s="440" t="s">
        <v>2123</v>
      </c>
      <c r="D25" s="440" t="s">
        <v>2124</v>
      </c>
      <c r="E25" s="440" t="s">
        <v>2125</v>
      </c>
      <c r="F25" s="452">
        <v>40758</v>
      </c>
      <c r="G25" s="440" t="s">
        <v>2086</v>
      </c>
      <c r="H25" s="440"/>
      <c r="I25" s="449">
        <v>42.1</v>
      </c>
    </row>
    <row r="26" spans="1:9" ht="16.5">
      <c r="A26" s="116"/>
      <c r="B26" s="441">
        <v>20</v>
      </c>
      <c r="C26" s="440" t="s">
        <v>2126</v>
      </c>
      <c r="D26" s="440" t="s">
        <v>2127</v>
      </c>
      <c r="E26" s="443" t="s">
        <v>2128</v>
      </c>
      <c r="F26" s="454">
        <v>40652</v>
      </c>
      <c r="G26" s="440" t="s">
        <v>2086</v>
      </c>
      <c r="H26" s="440"/>
      <c r="I26" s="449">
        <v>42.1</v>
      </c>
    </row>
    <row r="27" spans="1:9" ht="16.5">
      <c r="A27" s="116"/>
      <c r="B27" s="441">
        <v>21</v>
      </c>
      <c r="C27" s="440" t="s">
        <v>2129</v>
      </c>
      <c r="D27" s="440" t="s">
        <v>2130</v>
      </c>
      <c r="E27" s="440" t="s">
        <v>2038</v>
      </c>
      <c r="F27" s="452">
        <v>38729</v>
      </c>
      <c r="G27" s="440" t="s">
        <v>2100</v>
      </c>
      <c r="H27" s="440"/>
      <c r="I27" s="449">
        <v>42.1</v>
      </c>
    </row>
    <row r="28" spans="1:9" ht="16.5">
      <c r="A28" s="116"/>
      <c r="B28" s="441">
        <v>22</v>
      </c>
      <c r="C28" s="440" t="s">
        <v>2131</v>
      </c>
      <c r="D28" s="440" t="s">
        <v>2132</v>
      </c>
      <c r="E28" s="440" t="s">
        <v>2133</v>
      </c>
      <c r="F28" s="452">
        <v>41351</v>
      </c>
      <c r="G28" s="440" t="s">
        <v>2086</v>
      </c>
      <c r="H28" s="440"/>
      <c r="I28" s="449">
        <v>42.1</v>
      </c>
    </row>
    <row r="29" spans="1:9" ht="16.5">
      <c r="A29" s="116"/>
      <c r="B29" s="441">
        <v>23</v>
      </c>
      <c r="C29" s="440" t="s">
        <v>2134</v>
      </c>
      <c r="D29" s="440" t="s">
        <v>2135</v>
      </c>
      <c r="E29" s="440" t="s">
        <v>2136</v>
      </c>
      <c r="F29" s="452">
        <v>42204</v>
      </c>
      <c r="G29" s="440" t="s">
        <v>2086</v>
      </c>
      <c r="H29" s="440"/>
      <c r="I29" s="449">
        <v>42.1</v>
      </c>
    </row>
    <row r="30" spans="1:9" ht="16.5">
      <c r="A30" s="116"/>
      <c r="B30" s="441">
        <v>24</v>
      </c>
      <c r="C30" s="440" t="s">
        <v>2137</v>
      </c>
      <c r="D30" s="440" t="s">
        <v>2138</v>
      </c>
      <c r="E30" s="440" t="s">
        <v>2051</v>
      </c>
      <c r="F30" s="452">
        <v>41344</v>
      </c>
      <c r="G30" s="440" t="s">
        <v>2086</v>
      </c>
      <c r="H30" s="440"/>
      <c r="I30" s="449">
        <v>42.1</v>
      </c>
    </row>
    <row r="31" spans="1:9" ht="16.5">
      <c r="A31" s="116"/>
      <c r="B31" s="441">
        <v>25</v>
      </c>
      <c r="C31" s="440" t="s">
        <v>2139</v>
      </c>
      <c r="D31" s="440" t="s">
        <v>2140</v>
      </c>
      <c r="E31" s="440" t="s">
        <v>2055</v>
      </c>
      <c r="F31" s="452">
        <v>39475</v>
      </c>
      <c r="G31" s="445" t="s">
        <v>1479</v>
      </c>
      <c r="H31" s="445"/>
      <c r="I31" s="449">
        <v>42.1</v>
      </c>
    </row>
    <row r="32" spans="1:9" ht="16.5">
      <c r="A32" s="116"/>
      <c r="B32" s="441">
        <v>26</v>
      </c>
      <c r="C32" s="440" t="s">
        <v>2141</v>
      </c>
      <c r="D32" s="440" t="s">
        <v>2142</v>
      </c>
      <c r="E32" s="440" t="s">
        <v>2089</v>
      </c>
      <c r="F32" s="452">
        <v>39055</v>
      </c>
      <c r="G32" s="440" t="s">
        <v>1479</v>
      </c>
      <c r="H32" s="440"/>
      <c r="I32" s="449">
        <v>42.1</v>
      </c>
    </row>
    <row r="33" spans="1:9" ht="16.5">
      <c r="A33" s="116"/>
      <c r="B33" s="441">
        <v>27</v>
      </c>
      <c r="C33" s="440" t="s">
        <v>2143</v>
      </c>
      <c r="D33" s="440" t="s">
        <v>2121</v>
      </c>
      <c r="E33" s="440" t="s">
        <v>2059</v>
      </c>
      <c r="F33" s="452">
        <v>37753</v>
      </c>
      <c r="G33" s="440" t="s">
        <v>2086</v>
      </c>
      <c r="H33" s="440"/>
      <c r="I33" s="449">
        <v>42.1</v>
      </c>
    </row>
    <row r="34" spans="1:9" ht="16.5">
      <c r="A34" s="116"/>
      <c r="B34" s="441">
        <v>28</v>
      </c>
      <c r="C34" s="440" t="s">
        <v>2144</v>
      </c>
      <c r="D34" s="440" t="s">
        <v>2145</v>
      </c>
      <c r="E34" s="440" t="s">
        <v>2045</v>
      </c>
      <c r="F34" s="452">
        <v>39651</v>
      </c>
      <c r="G34" s="440" t="s">
        <v>1477</v>
      </c>
      <c r="H34" s="440"/>
      <c r="I34" s="449">
        <v>42.1</v>
      </c>
    </row>
    <row r="35" spans="1:9" ht="16.5">
      <c r="A35" s="116"/>
      <c r="B35" s="441">
        <v>29</v>
      </c>
      <c r="C35" s="440" t="s">
        <v>2146</v>
      </c>
      <c r="D35" s="440" t="s">
        <v>2147</v>
      </c>
      <c r="E35" s="440" t="s">
        <v>2148</v>
      </c>
      <c r="F35" s="452">
        <v>37110</v>
      </c>
      <c r="G35" s="440" t="s">
        <v>1480</v>
      </c>
      <c r="H35" s="440"/>
      <c r="I35" s="449">
        <v>42.1</v>
      </c>
    </row>
    <row r="36" spans="1:9" ht="16.5">
      <c r="A36" s="116"/>
      <c r="B36" s="441">
        <v>30</v>
      </c>
      <c r="C36" s="440" t="s">
        <v>2149</v>
      </c>
      <c r="D36" s="440" t="s">
        <v>2150</v>
      </c>
      <c r="E36" s="440" t="s">
        <v>2016</v>
      </c>
      <c r="F36" s="452">
        <v>40973</v>
      </c>
      <c r="G36" s="440" t="s">
        <v>2086</v>
      </c>
      <c r="H36" s="440"/>
      <c r="I36" s="449">
        <v>42.1</v>
      </c>
    </row>
    <row r="37" spans="1:9" ht="16.5">
      <c r="A37" s="116"/>
      <c r="B37" s="441">
        <v>31</v>
      </c>
      <c r="C37" s="440" t="s">
        <v>2151</v>
      </c>
      <c r="D37" s="440" t="s">
        <v>2152</v>
      </c>
      <c r="E37" s="440" t="s">
        <v>2153</v>
      </c>
      <c r="F37" s="452">
        <v>38887</v>
      </c>
      <c r="G37" s="440" t="s">
        <v>2107</v>
      </c>
      <c r="H37" s="440"/>
      <c r="I37" s="449">
        <v>42.28</v>
      </c>
    </row>
    <row r="38" spans="1:9" ht="16.5">
      <c r="A38" s="116"/>
      <c r="B38" s="441">
        <v>32</v>
      </c>
      <c r="C38" s="440" t="s">
        <v>2154</v>
      </c>
      <c r="D38" s="440" t="s">
        <v>2155</v>
      </c>
      <c r="E38" s="440" t="s">
        <v>2044</v>
      </c>
      <c r="F38" s="452">
        <v>41505</v>
      </c>
      <c r="G38" s="440" t="s">
        <v>1477</v>
      </c>
      <c r="H38" s="440"/>
      <c r="I38" s="449">
        <v>42.1</v>
      </c>
    </row>
    <row r="39" spans="1:9" ht="16.5">
      <c r="A39" s="116"/>
      <c r="B39" s="441">
        <v>33</v>
      </c>
      <c r="C39" s="440" t="s">
        <v>2156</v>
      </c>
      <c r="D39" s="440" t="s">
        <v>2157</v>
      </c>
      <c r="E39" s="442" t="s">
        <v>2158</v>
      </c>
      <c r="F39" s="453">
        <v>34981</v>
      </c>
      <c r="G39" s="440" t="s">
        <v>1480</v>
      </c>
      <c r="H39" s="440"/>
      <c r="I39" s="449">
        <v>40.29</v>
      </c>
    </row>
    <row r="40" spans="1:9" ht="16.5">
      <c r="A40" s="116"/>
      <c r="B40" s="441">
        <v>34</v>
      </c>
      <c r="C40" s="440" t="s">
        <v>2159</v>
      </c>
      <c r="D40" s="440" t="s">
        <v>2160</v>
      </c>
      <c r="E40" s="440" t="s">
        <v>2161</v>
      </c>
      <c r="F40" s="452">
        <v>42276</v>
      </c>
      <c r="G40" s="440" t="s">
        <v>2100</v>
      </c>
      <c r="H40" s="440"/>
      <c r="I40" s="449">
        <v>42.1</v>
      </c>
    </row>
    <row r="41" spans="1:9" ht="16.5">
      <c r="A41" s="116"/>
      <c r="B41" s="441">
        <v>35</v>
      </c>
      <c r="C41" s="440" t="s">
        <v>2162</v>
      </c>
      <c r="D41" s="440" t="s">
        <v>2163</v>
      </c>
      <c r="E41" s="440" t="s">
        <v>2164</v>
      </c>
      <c r="F41" s="452">
        <v>42201</v>
      </c>
      <c r="G41" s="440" t="s">
        <v>1479</v>
      </c>
      <c r="H41" s="440"/>
      <c r="I41" s="449">
        <v>42.1</v>
      </c>
    </row>
    <row r="42" spans="1:9" ht="16.5">
      <c r="A42" s="116"/>
      <c r="B42" s="441">
        <v>36</v>
      </c>
      <c r="C42" s="440" t="s">
        <v>2165</v>
      </c>
      <c r="D42" s="440" t="s">
        <v>2166</v>
      </c>
      <c r="E42" s="440" t="s">
        <v>2167</v>
      </c>
      <c r="F42" s="452">
        <v>38110</v>
      </c>
      <c r="G42" s="440" t="s">
        <v>1480</v>
      </c>
      <c r="H42" s="440"/>
      <c r="I42" s="449">
        <v>40.29</v>
      </c>
    </row>
    <row r="43" spans="1:9" ht="16.5">
      <c r="A43" s="116"/>
      <c r="B43" s="441">
        <v>37</v>
      </c>
      <c r="C43" s="440" t="s">
        <v>2168</v>
      </c>
      <c r="D43" s="440" t="s">
        <v>2169</v>
      </c>
      <c r="E43" s="440" t="s">
        <v>2164</v>
      </c>
      <c r="F43" s="452">
        <v>40884</v>
      </c>
      <c r="G43" s="440" t="s">
        <v>1479</v>
      </c>
      <c r="H43" s="440"/>
      <c r="I43" s="449">
        <v>42.1</v>
      </c>
    </row>
    <row r="44" spans="1:9" ht="16.5">
      <c r="A44" s="116"/>
      <c r="B44" s="441">
        <v>38</v>
      </c>
      <c r="C44" s="440" t="s">
        <v>2170</v>
      </c>
      <c r="D44" s="440" t="s">
        <v>2171</v>
      </c>
      <c r="E44" s="440" t="s">
        <v>2095</v>
      </c>
      <c r="F44" s="452">
        <v>38301</v>
      </c>
      <c r="G44" s="440" t="s">
        <v>1480</v>
      </c>
      <c r="H44" s="440"/>
      <c r="I44" s="449">
        <v>42.28</v>
      </c>
    </row>
    <row r="45" spans="1:9" ht="16.5">
      <c r="A45" s="116"/>
      <c r="B45" s="441">
        <v>39</v>
      </c>
      <c r="C45" s="440" t="s">
        <v>2172</v>
      </c>
      <c r="D45" s="440" t="s">
        <v>2135</v>
      </c>
      <c r="E45" s="440" t="s">
        <v>2067</v>
      </c>
      <c r="F45" s="452">
        <v>38607</v>
      </c>
      <c r="G45" s="440" t="s">
        <v>1479</v>
      </c>
      <c r="H45" s="440"/>
      <c r="I45" s="449">
        <v>42.1</v>
      </c>
    </row>
    <row r="46" spans="1:9" ht="16.5">
      <c r="A46" s="116"/>
      <c r="B46" s="441">
        <v>40</v>
      </c>
      <c r="C46" s="440" t="s">
        <v>2173</v>
      </c>
      <c r="D46" s="440" t="s">
        <v>2171</v>
      </c>
      <c r="E46" s="440" t="s">
        <v>2069</v>
      </c>
      <c r="F46" s="452">
        <v>37375</v>
      </c>
      <c r="G46" s="440" t="s">
        <v>1478</v>
      </c>
      <c r="H46" s="440"/>
      <c r="I46" s="449">
        <v>42.1</v>
      </c>
    </row>
    <row r="47" spans="1:9" ht="16.5">
      <c r="A47" s="116"/>
      <c r="B47" s="441">
        <v>41</v>
      </c>
      <c r="C47" s="440" t="s">
        <v>2174</v>
      </c>
      <c r="D47" s="440" t="s">
        <v>2175</v>
      </c>
      <c r="E47" s="443" t="s">
        <v>2176</v>
      </c>
      <c r="F47" s="454">
        <v>39652</v>
      </c>
      <c r="G47" s="440" t="s">
        <v>1480</v>
      </c>
      <c r="H47" s="440"/>
      <c r="I47" s="449">
        <v>36.67</v>
      </c>
    </row>
    <row r="48" spans="1:9" ht="16.5">
      <c r="A48" s="116"/>
      <c r="B48" s="441">
        <v>42</v>
      </c>
      <c r="C48" s="440" t="s">
        <v>2177</v>
      </c>
      <c r="D48" s="440" t="s">
        <v>2177</v>
      </c>
      <c r="E48" s="443" t="s">
        <v>2095</v>
      </c>
      <c r="G48" s="440" t="s">
        <v>1480</v>
      </c>
      <c r="H48" s="440"/>
    </row>
    <row r="49" spans="1:9" ht="16.5">
      <c r="A49" s="116"/>
      <c r="B49" s="441">
        <v>43</v>
      </c>
      <c r="C49" s="440" t="s">
        <v>2178</v>
      </c>
      <c r="D49" s="440" t="s">
        <v>2179</v>
      </c>
      <c r="E49" s="440" t="s">
        <v>2070</v>
      </c>
      <c r="F49" s="454">
        <v>39351</v>
      </c>
      <c r="G49" s="440" t="s">
        <v>2227</v>
      </c>
      <c r="H49" s="440"/>
      <c r="I49" s="449">
        <v>42.1</v>
      </c>
    </row>
    <row r="50" spans="1:9" ht="16.5">
      <c r="A50" s="116"/>
      <c r="B50" s="441">
        <v>44</v>
      </c>
      <c r="C50" s="440" t="s">
        <v>2180</v>
      </c>
      <c r="D50" s="440" t="s">
        <v>2181</v>
      </c>
      <c r="E50" s="440" t="s">
        <v>2182</v>
      </c>
      <c r="F50" s="452">
        <v>42051</v>
      </c>
      <c r="G50" s="440" t="s">
        <v>2086</v>
      </c>
      <c r="H50" s="440"/>
      <c r="I50" s="449">
        <v>42.1</v>
      </c>
    </row>
    <row r="51" spans="1:9" ht="16.5">
      <c r="A51" s="116"/>
      <c r="B51" s="441">
        <v>45</v>
      </c>
      <c r="C51" s="440" t="s">
        <v>2183</v>
      </c>
      <c r="D51" s="440" t="s">
        <v>2184</v>
      </c>
      <c r="E51" s="440" t="s">
        <v>2095</v>
      </c>
      <c r="F51" s="452">
        <v>42156</v>
      </c>
      <c r="G51" s="440" t="s">
        <v>1480</v>
      </c>
      <c r="H51" s="440"/>
      <c r="I51" s="449">
        <v>40.29</v>
      </c>
    </row>
    <row r="52" spans="1:9" ht="16.5">
      <c r="A52" s="116"/>
      <c r="B52" s="441">
        <v>46</v>
      </c>
      <c r="C52" s="440" t="s">
        <v>2185</v>
      </c>
      <c r="D52" s="440" t="s">
        <v>2186</v>
      </c>
      <c r="E52" s="440" t="s">
        <v>2038</v>
      </c>
      <c r="F52" s="452">
        <v>41185</v>
      </c>
      <c r="G52" s="440" t="s">
        <v>2100</v>
      </c>
      <c r="H52" s="440"/>
      <c r="I52" s="449">
        <v>42.1</v>
      </c>
    </row>
    <row r="53" spans="1:9" ht="16.5">
      <c r="A53" s="116"/>
      <c r="B53" s="441">
        <v>47</v>
      </c>
      <c r="C53" s="440" t="s">
        <v>2187</v>
      </c>
      <c r="D53" s="440" t="s">
        <v>2188</v>
      </c>
      <c r="E53" s="440" t="s">
        <v>2038</v>
      </c>
      <c r="F53" s="452">
        <v>39706</v>
      </c>
      <c r="G53" s="440" t="s">
        <v>2100</v>
      </c>
      <c r="H53" s="440"/>
      <c r="I53" s="449">
        <v>42.1</v>
      </c>
    </row>
    <row r="54" spans="1:9">
      <c r="F54" s="456"/>
      <c r="I54" s="449"/>
    </row>
    <row r="55" spans="1:9" ht="16.5">
      <c r="A55" s="115" t="s">
        <v>2189</v>
      </c>
      <c r="B55" s="130"/>
      <c r="C55" s="446"/>
      <c r="D55" s="446"/>
      <c r="E55" s="446"/>
      <c r="F55" s="457"/>
      <c r="G55" s="128"/>
      <c r="H55" s="128"/>
      <c r="I55" s="449"/>
    </row>
    <row r="56" spans="1:9" ht="16.5">
      <c r="A56" s="130"/>
      <c r="B56" s="441">
        <v>1</v>
      </c>
      <c r="C56" s="440" t="s">
        <v>2190</v>
      </c>
      <c r="D56" s="440" t="s">
        <v>2191</v>
      </c>
      <c r="E56" s="440" t="s">
        <v>2061</v>
      </c>
      <c r="F56" s="452">
        <v>40878</v>
      </c>
      <c r="G56" s="440" t="s">
        <v>2192</v>
      </c>
      <c r="H56" s="440"/>
      <c r="I56" s="449">
        <v>47</v>
      </c>
    </row>
    <row r="57" spans="1:9" ht="16.5">
      <c r="A57" s="116"/>
      <c r="B57" s="441">
        <v>2</v>
      </c>
      <c r="C57" s="440" t="s">
        <v>2193</v>
      </c>
      <c r="D57" s="440" t="s">
        <v>2194</v>
      </c>
      <c r="E57" s="440" t="s">
        <v>2195</v>
      </c>
      <c r="F57" s="452">
        <v>41246</v>
      </c>
      <c r="G57" s="440" t="s">
        <v>2192</v>
      </c>
      <c r="H57" s="440"/>
      <c r="I57" s="449">
        <v>38</v>
      </c>
    </row>
    <row r="58" spans="1:9" ht="16.5">
      <c r="A58" s="116"/>
      <c r="B58" s="441">
        <v>3</v>
      </c>
      <c r="C58" s="440" t="s">
        <v>2196</v>
      </c>
      <c r="D58" s="440" t="s">
        <v>2197</v>
      </c>
      <c r="E58" s="440" t="s">
        <v>2198</v>
      </c>
      <c r="F58" s="452">
        <v>29024</v>
      </c>
      <c r="G58" s="440" t="s">
        <v>2199</v>
      </c>
      <c r="H58" s="440"/>
      <c r="I58" s="449">
        <v>87</v>
      </c>
    </row>
    <row r="59" spans="1:9" ht="16.5">
      <c r="A59" s="116"/>
      <c r="B59" s="441">
        <v>4</v>
      </c>
      <c r="C59" s="440" t="s">
        <v>2200</v>
      </c>
      <c r="D59" s="440" t="s">
        <v>2201</v>
      </c>
      <c r="E59" s="440" t="s">
        <v>2202</v>
      </c>
      <c r="F59" s="452">
        <v>39755</v>
      </c>
      <c r="G59" s="440" t="s">
        <v>2192</v>
      </c>
      <c r="H59" s="440"/>
      <c r="I59" s="449">
        <v>61</v>
      </c>
    </row>
    <row r="60" spans="1:9" ht="16.5">
      <c r="A60" s="116"/>
      <c r="B60" s="441">
        <v>5</v>
      </c>
      <c r="C60" s="440" t="s">
        <v>2203</v>
      </c>
      <c r="D60" s="440" t="s">
        <v>2204</v>
      </c>
      <c r="E60" s="440" t="s">
        <v>2205</v>
      </c>
      <c r="F60" s="452">
        <v>37053</v>
      </c>
      <c r="G60" s="440" t="s">
        <v>2192</v>
      </c>
      <c r="H60" s="440"/>
      <c r="I60" s="449">
        <v>131</v>
      </c>
    </row>
    <row r="61" spans="1:9" ht="16.5">
      <c r="A61" s="116"/>
      <c r="B61" s="441">
        <v>6</v>
      </c>
      <c r="C61" s="440" t="s">
        <v>2177</v>
      </c>
      <c r="D61" s="440" t="s">
        <v>2177</v>
      </c>
      <c r="E61" s="440" t="s">
        <v>2202</v>
      </c>
      <c r="F61" s="452"/>
      <c r="G61" s="440" t="s">
        <v>2192</v>
      </c>
      <c r="H61" s="440"/>
      <c r="I61" s="449"/>
    </row>
    <row r="62" spans="1:9" ht="16.5">
      <c r="A62" s="116"/>
      <c r="B62" s="441">
        <v>7</v>
      </c>
      <c r="C62" s="440" t="s">
        <v>2206</v>
      </c>
      <c r="D62" s="440" t="s">
        <v>2207</v>
      </c>
      <c r="E62" s="440" t="s">
        <v>2208</v>
      </c>
      <c r="F62" s="452">
        <v>42191</v>
      </c>
      <c r="G62" s="440" t="s">
        <v>2192</v>
      </c>
      <c r="H62" s="440"/>
      <c r="I62" s="449">
        <v>32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
  <sheetViews>
    <sheetView workbookViewId="0">
      <selection activeCell="G43" sqref="G43"/>
    </sheetView>
  </sheetViews>
  <sheetFormatPr defaultRowHeight="1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9"/>
  <sheetViews>
    <sheetView view="pageBreakPreview" zoomScale="85" zoomScaleNormal="100" zoomScaleSheetLayoutView="85" workbookViewId="0">
      <pane xSplit="4" ySplit="6" topLeftCell="E322" activePane="bottomRight" state="frozen"/>
      <selection activeCell="G36" sqref="G36"/>
      <selection pane="topRight" activeCell="G36" sqref="G36"/>
      <selection pane="bottomLeft" activeCell="G36" sqref="G36"/>
      <selection pane="bottomRight" activeCell="E337" sqref="E337:E349"/>
    </sheetView>
  </sheetViews>
  <sheetFormatPr defaultColWidth="9" defaultRowHeight="15"/>
  <cols>
    <col min="1" max="1" width="5.5" style="344" bestFit="1" customWidth="1"/>
    <col min="2" max="2" width="4.5" style="343" bestFit="1" customWidth="1"/>
    <col min="3" max="3" width="28.875" style="344" bestFit="1" customWidth="1"/>
    <col min="4" max="4" width="7" style="343" bestFit="1" customWidth="1"/>
    <col min="5" max="5" width="12.125" style="344" bestFit="1" customWidth="1"/>
    <col min="6" max="16384" width="9" style="344"/>
  </cols>
  <sheetData>
    <row r="1" spans="1:5" ht="15.75">
      <c r="A1" s="342" t="s">
        <v>1554</v>
      </c>
    </row>
    <row r="2" spans="1:5" ht="15.75">
      <c r="A2" s="342" t="s">
        <v>1851</v>
      </c>
    </row>
    <row r="3" spans="1:5" ht="15.75">
      <c r="A3" s="342" t="s">
        <v>1829</v>
      </c>
    </row>
    <row r="5" spans="1:5" s="343" customFormat="1">
      <c r="B5" s="345" t="s">
        <v>40</v>
      </c>
      <c r="C5" s="345" t="s">
        <v>41</v>
      </c>
      <c r="D5" s="345" t="s">
        <v>42</v>
      </c>
      <c r="E5" s="345" t="s">
        <v>43</v>
      </c>
    </row>
    <row r="6" spans="1:5" s="346" customFormat="1">
      <c r="A6" s="346" t="s">
        <v>705</v>
      </c>
      <c r="B6" s="346" t="s">
        <v>706</v>
      </c>
      <c r="C6" s="346" t="s">
        <v>707</v>
      </c>
      <c r="D6" s="346" t="s">
        <v>708</v>
      </c>
      <c r="E6" s="346">
        <v>6</v>
      </c>
    </row>
    <row r="7" spans="1:5">
      <c r="A7" s="343">
        <v>1</v>
      </c>
      <c r="B7" s="343">
        <v>1020</v>
      </c>
      <c r="C7" s="344" t="s">
        <v>709</v>
      </c>
      <c r="D7" s="343">
        <v>301.10000000000002</v>
      </c>
      <c r="E7" s="347">
        <v>164394.1</v>
      </c>
    </row>
    <row r="8" spans="1:5">
      <c r="A8" s="343">
        <v>2</v>
      </c>
      <c r="B8" s="343">
        <v>1025</v>
      </c>
      <c r="C8" s="344" t="s">
        <v>710</v>
      </c>
      <c r="D8" s="343">
        <v>302.10000000000002</v>
      </c>
      <c r="E8" s="347">
        <v>0</v>
      </c>
    </row>
    <row r="9" spans="1:5">
      <c r="A9" s="343">
        <v>3</v>
      </c>
      <c r="B9" s="343">
        <v>1040</v>
      </c>
      <c r="C9" s="344" t="s">
        <v>1650</v>
      </c>
      <c r="D9" s="343">
        <v>303.39999999999998</v>
      </c>
      <c r="E9" s="347">
        <v>0</v>
      </c>
    </row>
    <row r="10" spans="1:5">
      <c r="A10" s="343">
        <v>4</v>
      </c>
      <c r="B10" s="343">
        <v>1045</v>
      </c>
      <c r="C10" s="344" t="s">
        <v>1651</v>
      </c>
      <c r="D10" s="343">
        <v>303.5</v>
      </c>
      <c r="E10" s="347">
        <v>22551.41</v>
      </c>
    </row>
    <row r="11" spans="1:5">
      <c r="A11" s="343">
        <v>5</v>
      </c>
      <c r="B11" s="343">
        <v>1050</v>
      </c>
      <c r="C11" s="344" t="s">
        <v>711</v>
      </c>
      <c r="D11" s="343">
        <v>304.2</v>
      </c>
      <c r="E11" s="347">
        <v>119734.05</v>
      </c>
    </row>
    <row r="12" spans="1:5">
      <c r="A12" s="343">
        <v>6</v>
      </c>
      <c r="B12" s="343">
        <v>1055</v>
      </c>
      <c r="C12" s="344" t="s">
        <v>1652</v>
      </c>
      <c r="D12" s="343">
        <v>304.3</v>
      </c>
      <c r="E12" s="347">
        <v>469034.23</v>
      </c>
    </row>
    <row r="13" spans="1:5">
      <c r="A13" s="343">
        <v>7</v>
      </c>
      <c r="B13" s="343">
        <v>1060</v>
      </c>
      <c r="C13" s="344" t="s">
        <v>1653</v>
      </c>
      <c r="D13" s="343">
        <v>304.39999999999998</v>
      </c>
      <c r="E13" s="347">
        <v>461.5</v>
      </c>
    </row>
    <row r="14" spans="1:5">
      <c r="A14" s="343">
        <v>8</v>
      </c>
      <c r="B14" s="343">
        <v>1065</v>
      </c>
      <c r="C14" s="344" t="s">
        <v>712</v>
      </c>
      <c r="D14" s="343">
        <v>304.5</v>
      </c>
      <c r="E14" s="347">
        <v>129602.66</v>
      </c>
    </row>
    <row r="15" spans="1:5">
      <c r="A15" s="343">
        <v>9</v>
      </c>
      <c r="B15" s="343">
        <v>1080</v>
      </c>
      <c r="C15" s="344" t="s">
        <v>713</v>
      </c>
      <c r="D15" s="343">
        <v>307.2</v>
      </c>
      <c r="E15" s="347">
        <v>477398.13</v>
      </c>
    </row>
    <row r="16" spans="1:5">
      <c r="A16" s="343">
        <v>10</v>
      </c>
      <c r="B16" s="343">
        <v>1090</v>
      </c>
      <c r="C16" s="344" t="s">
        <v>714</v>
      </c>
      <c r="D16" s="343">
        <v>309.2</v>
      </c>
      <c r="E16" s="347">
        <v>9489.7199999999993</v>
      </c>
    </row>
    <row r="17" spans="1:5">
      <c r="A17" s="343">
        <v>11</v>
      </c>
      <c r="B17" s="343">
        <v>1100</v>
      </c>
      <c r="C17" s="344" t="s">
        <v>715</v>
      </c>
      <c r="D17" s="343">
        <v>311.2</v>
      </c>
      <c r="E17" s="347">
        <v>9223.01</v>
      </c>
    </row>
    <row r="18" spans="1:5">
      <c r="A18" s="343">
        <v>12</v>
      </c>
      <c r="B18" s="343">
        <v>1105</v>
      </c>
      <c r="C18" s="344" t="s">
        <v>716</v>
      </c>
      <c r="D18" s="343">
        <v>311.3</v>
      </c>
      <c r="E18" s="347">
        <v>702166.93</v>
      </c>
    </row>
    <row r="19" spans="1:5">
      <c r="A19" s="343">
        <v>13</v>
      </c>
      <c r="B19" s="343">
        <v>1110</v>
      </c>
      <c r="C19" s="344" t="s">
        <v>1654</v>
      </c>
      <c r="D19" s="343">
        <v>311.39999999999998</v>
      </c>
      <c r="E19" s="347">
        <v>7532.87</v>
      </c>
    </row>
    <row r="20" spans="1:5">
      <c r="A20" s="343">
        <v>14</v>
      </c>
      <c r="B20" s="343">
        <v>1115</v>
      </c>
      <c r="C20" s="344" t="s">
        <v>717</v>
      </c>
      <c r="D20" s="343">
        <v>320.3</v>
      </c>
      <c r="E20" s="347">
        <v>1011297.32</v>
      </c>
    </row>
    <row r="21" spans="1:5">
      <c r="A21" s="343">
        <v>15</v>
      </c>
      <c r="B21" s="343">
        <v>1120</v>
      </c>
      <c r="C21" s="344" t="s">
        <v>718</v>
      </c>
      <c r="D21" s="343">
        <v>330.4</v>
      </c>
      <c r="E21" s="347">
        <v>529313.81999999995</v>
      </c>
    </row>
    <row r="22" spans="1:5">
      <c r="A22" s="343">
        <v>16</v>
      </c>
      <c r="B22" s="343">
        <v>1125</v>
      </c>
      <c r="C22" s="344" t="s">
        <v>719</v>
      </c>
      <c r="D22" s="343">
        <v>331.4</v>
      </c>
      <c r="E22" s="347">
        <v>3390245.07</v>
      </c>
    </row>
    <row r="23" spans="1:5">
      <c r="A23" s="343">
        <v>17</v>
      </c>
      <c r="B23" s="343">
        <v>1130</v>
      </c>
      <c r="C23" s="344" t="s">
        <v>720</v>
      </c>
      <c r="D23" s="343">
        <v>333.4</v>
      </c>
      <c r="E23" s="347">
        <v>881265.1</v>
      </c>
    </row>
    <row r="24" spans="1:5">
      <c r="A24" s="343">
        <v>18</v>
      </c>
      <c r="B24" s="343">
        <v>1135</v>
      </c>
      <c r="C24" s="344" t="s">
        <v>721</v>
      </c>
      <c r="D24" s="343">
        <v>334.4</v>
      </c>
      <c r="E24" s="347">
        <v>738122.04</v>
      </c>
    </row>
    <row r="25" spans="1:5">
      <c r="A25" s="343">
        <v>19</v>
      </c>
      <c r="B25" s="343">
        <v>1140</v>
      </c>
      <c r="C25" s="344" t="s">
        <v>722</v>
      </c>
      <c r="D25" s="343">
        <v>334.4</v>
      </c>
      <c r="E25" s="347">
        <v>600576.56999999995</v>
      </c>
    </row>
    <row r="26" spans="1:5">
      <c r="A26" s="343">
        <v>20</v>
      </c>
      <c r="B26" s="343">
        <v>1145</v>
      </c>
      <c r="C26" s="344" t="s">
        <v>723</v>
      </c>
      <c r="D26" s="343">
        <v>335.4</v>
      </c>
      <c r="E26" s="347">
        <v>406626.32</v>
      </c>
    </row>
    <row r="27" spans="1:5">
      <c r="A27" s="343">
        <v>21</v>
      </c>
      <c r="B27" s="343">
        <v>1150</v>
      </c>
      <c r="C27" s="344" t="s">
        <v>1655</v>
      </c>
      <c r="D27" s="343">
        <v>336.4</v>
      </c>
      <c r="E27" s="347">
        <v>0</v>
      </c>
    </row>
    <row r="28" spans="1:5">
      <c r="A28" s="343">
        <v>22</v>
      </c>
      <c r="B28" s="343">
        <v>1170</v>
      </c>
      <c r="C28" s="344" t="s">
        <v>1656</v>
      </c>
      <c r="D28" s="343">
        <v>339.4</v>
      </c>
      <c r="E28" s="347">
        <v>0</v>
      </c>
    </row>
    <row r="29" spans="1:5">
      <c r="A29" s="343">
        <v>23</v>
      </c>
      <c r="B29" s="343">
        <v>1175</v>
      </c>
      <c r="C29" s="344" t="s">
        <v>724</v>
      </c>
      <c r="D29" s="343">
        <v>304.5</v>
      </c>
      <c r="E29" s="347">
        <v>151271.59</v>
      </c>
    </row>
    <row r="30" spans="1:5">
      <c r="A30" s="343">
        <v>24</v>
      </c>
      <c r="B30" s="343">
        <v>1180</v>
      </c>
      <c r="C30" s="344" t="s">
        <v>725</v>
      </c>
      <c r="D30" s="343">
        <v>340.5</v>
      </c>
      <c r="E30" s="347">
        <v>100935.4</v>
      </c>
    </row>
    <row r="31" spans="1:5">
      <c r="A31" s="343">
        <v>25</v>
      </c>
      <c r="B31" s="343">
        <v>1190</v>
      </c>
      <c r="C31" s="344" t="s">
        <v>726</v>
      </c>
      <c r="D31" s="343">
        <v>343.5</v>
      </c>
      <c r="E31" s="347">
        <v>269939.90999999997</v>
      </c>
    </row>
    <row r="32" spans="1:5">
      <c r="A32" s="343">
        <v>26</v>
      </c>
      <c r="B32" s="343">
        <v>1195</v>
      </c>
      <c r="C32" s="344" t="s">
        <v>727</v>
      </c>
      <c r="D32" s="343">
        <v>344.5</v>
      </c>
      <c r="E32" s="347">
        <v>78263.199999999997</v>
      </c>
    </row>
    <row r="33" spans="1:5">
      <c r="A33" s="343">
        <v>27</v>
      </c>
      <c r="B33" s="343">
        <v>1200</v>
      </c>
      <c r="C33" s="344" t="s">
        <v>728</v>
      </c>
      <c r="D33" s="343">
        <v>345.5</v>
      </c>
      <c r="E33" s="347">
        <v>2570.16</v>
      </c>
    </row>
    <row r="34" spans="1:5">
      <c r="A34" s="343">
        <v>28</v>
      </c>
      <c r="B34" s="343">
        <v>1205</v>
      </c>
      <c r="C34" s="344" t="s">
        <v>729</v>
      </c>
      <c r="D34" s="343">
        <v>346.5</v>
      </c>
      <c r="E34" s="347">
        <v>54791.5</v>
      </c>
    </row>
    <row r="35" spans="1:5">
      <c r="A35" s="343">
        <v>29</v>
      </c>
      <c r="B35" s="343">
        <v>1210</v>
      </c>
      <c r="C35" s="344" t="s">
        <v>730</v>
      </c>
      <c r="D35" s="343">
        <v>347.5</v>
      </c>
      <c r="E35" s="347">
        <v>0</v>
      </c>
    </row>
    <row r="36" spans="1:5">
      <c r="A36" s="343">
        <v>30</v>
      </c>
      <c r="B36" s="343">
        <v>1215</v>
      </c>
      <c r="C36" s="344" t="s">
        <v>731</v>
      </c>
      <c r="D36" s="343">
        <v>348.5</v>
      </c>
      <c r="E36" s="347">
        <v>69976</v>
      </c>
    </row>
    <row r="37" spans="1:5">
      <c r="A37" s="343">
        <v>31</v>
      </c>
      <c r="B37" s="343">
        <v>1220</v>
      </c>
      <c r="C37" s="344" t="s">
        <v>1657</v>
      </c>
      <c r="D37" s="343">
        <v>348.5</v>
      </c>
      <c r="E37" s="347">
        <v>0</v>
      </c>
    </row>
    <row r="38" spans="1:5">
      <c r="A38" s="343">
        <v>32</v>
      </c>
      <c r="B38" s="343">
        <v>1245</v>
      </c>
      <c r="C38" s="344" t="s">
        <v>709</v>
      </c>
      <c r="D38" s="343">
        <v>351.1</v>
      </c>
      <c r="E38" s="347">
        <v>0</v>
      </c>
    </row>
    <row r="39" spans="1:5">
      <c r="A39" s="343">
        <v>33</v>
      </c>
      <c r="B39" s="343">
        <v>1250</v>
      </c>
      <c r="C39" s="344" t="s">
        <v>1658</v>
      </c>
      <c r="D39" s="343">
        <v>352.1</v>
      </c>
      <c r="E39" s="347">
        <v>0</v>
      </c>
    </row>
    <row r="40" spans="1:5">
      <c r="A40" s="343">
        <v>34</v>
      </c>
      <c r="B40" s="343">
        <v>1285</v>
      </c>
      <c r="C40" s="344" t="s">
        <v>1651</v>
      </c>
      <c r="D40" s="343">
        <v>353.7</v>
      </c>
      <c r="E40" s="347">
        <v>0</v>
      </c>
    </row>
    <row r="41" spans="1:5">
      <c r="A41" s="343">
        <v>35</v>
      </c>
      <c r="B41" s="343">
        <v>1290</v>
      </c>
      <c r="C41" s="344" t="s">
        <v>732</v>
      </c>
      <c r="D41" s="343">
        <v>354.2</v>
      </c>
      <c r="E41" s="347">
        <v>0</v>
      </c>
    </row>
    <row r="42" spans="1:5">
      <c r="A42" s="343">
        <v>36</v>
      </c>
      <c r="B42" s="343">
        <v>1295</v>
      </c>
      <c r="C42" s="344" t="s">
        <v>733</v>
      </c>
      <c r="D42" s="343">
        <v>354.3</v>
      </c>
      <c r="E42" s="347">
        <v>0</v>
      </c>
    </row>
    <row r="43" spans="1:5">
      <c r="A43" s="343">
        <v>37</v>
      </c>
      <c r="B43" s="343">
        <v>1305</v>
      </c>
      <c r="C43" s="344" t="s">
        <v>1659</v>
      </c>
      <c r="D43" s="343">
        <v>354.5</v>
      </c>
      <c r="E43" s="347">
        <v>0</v>
      </c>
    </row>
    <row r="44" spans="1:5">
      <c r="A44" s="343">
        <v>38</v>
      </c>
      <c r="B44" s="343">
        <v>1315</v>
      </c>
      <c r="C44" s="344" t="s">
        <v>734</v>
      </c>
      <c r="D44" s="343">
        <v>354.7</v>
      </c>
      <c r="E44" s="347">
        <v>0</v>
      </c>
    </row>
    <row r="45" spans="1:5">
      <c r="A45" s="343">
        <v>39</v>
      </c>
      <c r="B45" s="343">
        <v>1330</v>
      </c>
      <c r="C45" s="344" t="s">
        <v>735</v>
      </c>
      <c r="D45" s="343">
        <v>355.4</v>
      </c>
      <c r="E45" s="347">
        <v>0</v>
      </c>
    </row>
    <row r="46" spans="1:5">
      <c r="A46" s="343">
        <v>40</v>
      </c>
      <c r="B46" s="343">
        <v>1345</v>
      </c>
      <c r="C46" s="344" t="s">
        <v>736</v>
      </c>
      <c r="D46" s="343">
        <v>360.2</v>
      </c>
      <c r="E46" s="347">
        <v>0</v>
      </c>
    </row>
    <row r="47" spans="1:5">
      <c r="A47" s="343">
        <v>41</v>
      </c>
      <c r="B47" s="343">
        <v>1350</v>
      </c>
      <c r="C47" s="344" t="s">
        <v>1660</v>
      </c>
      <c r="D47" s="343">
        <v>361.2</v>
      </c>
      <c r="E47" s="347">
        <v>0</v>
      </c>
    </row>
    <row r="48" spans="1:5">
      <c r="A48" s="343">
        <v>42</v>
      </c>
      <c r="B48" s="343">
        <v>1360</v>
      </c>
      <c r="C48" s="344" t="s">
        <v>737</v>
      </c>
      <c r="D48" s="343">
        <v>363.2</v>
      </c>
      <c r="E48" s="347">
        <v>0</v>
      </c>
    </row>
    <row r="49" spans="1:5">
      <c r="A49" s="343">
        <v>43</v>
      </c>
      <c r="B49" s="343">
        <v>1365</v>
      </c>
      <c r="C49" s="344" t="s">
        <v>738</v>
      </c>
      <c r="D49" s="343">
        <v>364.2</v>
      </c>
      <c r="E49" s="347">
        <v>0</v>
      </c>
    </row>
    <row r="50" spans="1:5">
      <c r="A50" s="343">
        <v>44</v>
      </c>
      <c r="B50" s="343">
        <v>1370</v>
      </c>
      <c r="C50" s="344" t="s">
        <v>1661</v>
      </c>
      <c r="D50" s="343">
        <v>365.2</v>
      </c>
      <c r="E50" s="347">
        <v>0</v>
      </c>
    </row>
    <row r="51" spans="1:5">
      <c r="A51" s="343">
        <v>45</v>
      </c>
      <c r="B51" s="343">
        <v>1380</v>
      </c>
      <c r="C51" s="344" t="s">
        <v>1662</v>
      </c>
      <c r="D51" s="343">
        <v>371.3</v>
      </c>
      <c r="E51" s="347">
        <v>0</v>
      </c>
    </row>
    <row r="52" spans="1:5">
      <c r="A52" s="343">
        <v>46</v>
      </c>
      <c r="B52" s="343">
        <v>1385</v>
      </c>
      <c r="C52" s="344" t="s">
        <v>1663</v>
      </c>
      <c r="D52" s="343">
        <v>371.5</v>
      </c>
      <c r="E52" s="347">
        <v>0</v>
      </c>
    </row>
    <row r="53" spans="1:5">
      <c r="A53" s="343">
        <v>47</v>
      </c>
      <c r="B53" s="343">
        <v>1395</v>
      </c>
      <c r="C53" s="344" t="s">
        <v>739</v>
      </c>
      <c r="D53" s="343">
        <v>380.4</v>
      </c>
      <c r="E53" s="347">
        <v>0</v>
      </c>
    </row>
    <row r="54" spans="1:5">
      <c r="A54" s="343">
        <v>48</v>
      </c>
      <c r="B54" s="343">
        <v>1400</v>
      </c>
      <c r="C54" s="344" t="s">
        <v>740</v>
      </c>
      <c r="D54" s="343">
        <v>380.4</v>
      </c>
      <c r="E54" s="347">
        <v>0</v>
      </c>
    </row>
    <row r="55" spans="1:5">
      <c r="A55" s="343">
        <v>49</v>
      </c>
      <c r="B55" s="343">
        <v>1410</v>
      </c>
      <c r="C55" s="344" t="s">
        <v>741</v>
      </c>
      <c r="D55" s="343">
        <v>381.4</v>
      </c>
      <c r="E55" s="347">
        <v>0</v>
      </c>
    </row>
    <row r="56" spans="1:5">
      <c r="A56" s="343">
        <v>50</v>
      </c>
      <c r="B56" s="343">
        <v>1430</v>
      </c>
      <c r="C56" s="344" t="s">
        <v>742</v>
      </c>
      <c r="D56" s="343">
        <v>389.2</v>
      </c>
      <c r="E56" s="347">
        <v>0</v>
      </c>
    </row>
    <row r="57" spans="1:5">
      <c r="A57" s="343">
        <v>51</v>
      </c>
      <c r="B57" s="343">
        <v>1435</v>
      </c>
      <c r="C57" s="344" t="s">
        <v>743</v>
      </c>
      <c r="D57" s="343">
        <v>389.3</v>
      </c>
      <c r="E57" s="347">
        <v>0</v>
      </c>
    </row>
    <row r="58" spans="1:5">
      <c r="A58" s="343">
        <v>52</v>
      </c>
      <c r="B58" s="343">
        <v>1465</v>
      </c>
      <c r="C58" s="344" t="s">
        <v>1664</v>
      </c>
      <c r="D58" s="343">
        <v>392.7</v>
      </c>
      <c r="E58" s="347">
        <v>0</v>
      </c>
    </row>
    <row r="59" spans="1:5">
      <c r="A59" s="343">
        <v>53</v>
      </c>
      <c r="B59" s="343">
        <v>1470</v>
      </c>
      <c r="C59" s="344" t="s">
        <v>726</v>
      </c>
      <c r="D59" s="343">
        <v>393.7</v>
      </c>
      <c r="E59" s="347">
        <v>0</v>
      </c>
    </row>
    <row r="60" spans="1:5">
      <c r="A60" s="343">
        <v>54</v>
      </c>
      <c r="B60" s="343">
        <v>1475</v>
      </c>
      <c r="C60" s="344" t="s">
        <v>744</v>
      </c>
      <c r="D60" s="343">
        <v>394.7</v>
      </c>
      <c r="E60" s="347">
        <v>0</v>
      </c>
    </row>
    <row r="61" spans="1:5">
      <c r="A61" s="343">
        <v>55</v>
      </c>
      <c r="B61" s="343">
        <v>1480</v>
      </c>
      <c r="C61" s="344" t="s">
        <v>728</v>
      </c>
      <c r="D61" s="343">
        <v>395.7</v>
      </c>
      <c r="E61" s="347">
        <v>0</v>
      </c>
    </row>
    <row r="62" spans="1:5">
      <c r="A62" s="343">
        <v>56</v>
      </c>
      <c r="B62" s="343">
        <v>1485</v>
      </c>
      <c r="C62" s="344" t="s">
        <v>729</v>
      </c>
      <c r="D62" s="343">
        <v>396.7</v>
      </c>
      <c r="E62" s="347">
        <v>0</v>
      </c>
    </row>
    <row r="63" spans="1:5">
      <c r="A63" s="343">
        <v>57</v>
      </c>
      <c r="B63" s="343">
        <v>1490</v>
      </c>
      <c r="C63" s="344" t="s">
        <v>745</v>
      </c>
      <c r="D63" s="343">
        <v>397.7</v>
      </c>
      <c r="E63" s="347">
        <v>0</v>
      </c>
    </row>
    <row r="64" spans="1:5">
      <c r="A64" s="343">
        <v>58</v>
      </c>
      <c r="B64" s="343">
        <v>1535</v>
      </c>
      <c r="C64" s="344" t="s">
        <v>746</v>
      </c>
      <c r="D64" s="343">
        <v>374.5</v>
      </c>
      <c r="E64" s="347">
        <v>0</v>
      </c>
    </row>
    <row r="65" spans="1:5">
      <c r="A65" s="343">
        <v>59</v>
      </c>
      <c r="B65" s="343">
        <v>1540</v>
      </c>
      <c r="C65" s="344" t="s">
        <v>1665</v>
      </c>
      <c r="D65" s="343">
        <v>375.6</v>
      </c>
      <c r="E65" s="347">
        <v>0</v>
      </c>
    </row>
    <row r="66" spans="1:5">
      <c r="A66" s="343">
        <v>60</v>
      </c>
      <c r="B66" s="343">
        <v>1555</v>
      </c>
      <c r="C66" s="344" t="s">
        <v>747</v>
      </c>
      <c r="D66" s="343">
        <v>341.5</v>
      </c>
      <c r="E66" s="347">
        <v>594204.38</v>
      </c>
    </row>
    <row r="67" spans="1:5">
      <c r="A67" s="343">
        <v>61</v>
      </c>
      <c r="B67" s="343">
        <v>1580</v>
      </c>
      <c r="C67" s="344" t="s">
        <v>748</v>
      </c>
      <c r="D67" s="343">
        <v>340.5</v>
      </c>
      <c r="E67" s="347">
        <v>28678.82</v>
      </c>
    </row>
    <row r="68" spans="1:5">
      <c r="A68" s="343">
        <v>62</v>
      </c>
      <c r="B68" s="343">
        <v>1585</v>
      </c>
      <c r="C68" s="344" t="s">
        <v>749</v>
      </c>
      <c r="D68" s="343">
        <v>340.5</v>
      </c>
      <c r="E68" s="347">
        <v>134842.59</v>
      </c>
    </row>
    <row r="69" spans="1:5">
      <c r="A69" s="343">
        <v>63</v>
      </c>
      <c r="B69" s="343">
        <v>1590</v>
      </c>
      <c r="C69" s="344" t="s">
        <v>750</v>
      </c>
      <c r="D69" s="343">
        <v>340.5</v>
      </c>
      <c r="E69" s="347">
        <v>656946.85</v>
      </c>
    </row>
    <row r="70" spans="1:5">
      <c r="A70" s="343">
        <v>64</v>
      </c>
      <c r="B70" s="343">
        <v>1595</v>
      </c>
      <c r="C70" s="344" t="s">
        <v>751</v>
      </c>
      <c r="D70" s="343">
        <v>340.5</v>
      </c>
      <c r="E70" s="347">
        <v>18079.080000000002</v>
      </c>
    </row>
    <row r="71" spans="1:5">
      <c r="A71" s="343">
        <v>65</v>
      </c>
      <c r="B71" s="343">
        <v>1665</v>
      </c>
      <c r="C71" s="344" t="s">
        <v>1666</v>
      </c>
      <c r="D71" s="343">
        <v>105</v>
      </c>
      <c r="E71" s="347">
        <v>185448.02000000002</v>
      </c>
    </row>
    <row r="72" spans="1:5">
      <c r="A72" s="343">
        <v>66</v>
      </c>
      <c r="B72" s="343">
        <v>1666</v>
      </c>
      <c r="C72" s="344" t="s">
        <v>753</v>
      </c>
      <c r="D72" s="343">
        <v>105</v>
      </c>
      <c r="E72" s="347">
        <v>19603.849999999995</v>
      </c>
    </row>
    <row r="73" spans="1:5">
      <c r="A73" s="343">
        <v>67</v>
      </c>
      <c r="B73" s="343">
        <v>1667</v>
      </c>
      <c r="C73" s="344" t="s">
        <v>754</v>
      </c>
      <c r="D73" s="343">
        <v>105</v>
      </c>
      <c r="E73" s="347">
        <v>19773.05</v>
      </c>
    </row>
    <row r="74" spans="1:5">
      <c r="A74" s="343">
        <v>68</v>
      </c>
      <c r="B74" s="343">
        <v>1668</v>
      </c>
      <c r="C74" s="344" t="s">
        <v>755</v>
      </c>
      <c r="D74" s="343">
        <v>105</v>
      </c>
      <c r="E74" s="347">
        <v>269671.96999999997</v>
      </c>
    </row>
    <row r="75" spans="1:5">
      <c r="A75" s="343">
        <v>69</v>
      </c>
      <c r="B75" s="343">
        <v>1669</v>
      </c>
      <c r="C75" s="344" t="s">
        <v>756</v>
      </c>
      <c r="D75" s="343">
        <v>105</v>
      </c>
      <c r="E75" s="347">
        <v>204363.16999999998</v>
      </c>
    </row>
    <row r="76" spans="1:5">
      <c r="A76" s="343">
        <v>70</v>
      </c>
      <c r="B76" s="343">
        <v>1670</v>
      </c>
      <c r="C76" s="344" t="s">
        <v>757</v>
      </c>
      <c r="D76" s="343">
        <v>105</v>
      </c>
      <c r="E76" s="347">
        <v>143275.58000000002</v>
      </c>
    </row>
    <row r="77" spans="1:5">
      <c r="A77" s="343">
        <v>71</v>
      </c>
      <c r="B77" s="343">
        <v>1672</v>
      </c>
      <c r="C77" s="344" t="s">
        <v>758</v>
      </c>
      <c r="D77" s="343">
        <v>105</v>
      </c>
      <c r="E77" s="347">
        <v>193298.13</v>
      </c>
    </row>
    <row r="78" spans="1:5">
      <c r="A78" s="343">
        <v>72</v>
      </c>
      <c r="B78" s="343">
        <v>1673</v>
      </c>
      <c r="C78" s="344" t="s">
        <v>759</v>
      </c>
      <c r="D78" s="343">
        <v>105</v>
      </c>
      <c r="E78" s="347">
        <v>1410</v>
      </c>
    </row>
    <row r="79" spans="1:5">
      <c r="A79" s="343">
        <v>73</v>
      </c>
      <c r="B79" s="343">
        <v>1683</v>
      </c>
      <c r="C79" s="344" t="s">
        <v>1667</v>
      </c>
      <c r="D79" s="343">
        <v>105</v>
      </c>
      <c r="E79" s="347">
        <v>331861.62</v>
      </c>
    </row>
    <row r="80" spans="1:5">
      <c r="A80" s="343">
        <v>74</v>
      </c>
      <c r="B80" s="343">
        <v>1699</v>
      </c>
      <c r="C80" s="344" t="s">
        <v>760</v>
      </c>
      <c r="D80" s="343">
        <v>105</v>
      </c>
      <c r="E80" s="347">
        <v>-1368705.3900000001</v>
      </c>
    </row>
    <row r="81" spans="1:5">
      <c r="A81" s="343">
        <v>75</v>
      </c>
      <c r="B81" s="343">
        <v>1739</v>
      </c>
      <c r="C81" s="344" t="s">
        <v>1668</v>
      </c>
      <c r="D81" s="343">
        <v>105</v>
      </c>
      <c r="E81" s="347">
        <v>0</v>
      </c>
    </row>
    <row r="82" spans="1:5">
      <c r="A82" s="343">
        <v>76</v>
      </c>
      <c r="B82" s="343">
        <v>1769</v>
      </c>
      <c r="C82" s="344" t="s">
        <v>1669</v>
      </c>
      <c r="D82" s="343">
        <v>105</v>
      </c>
      <c r="E82" s="347">
        <v>0</v>
      </c>
    </row>
    <row r="83" spans="1:5">
      <c r="A83" s="343">
        <v>77</v>
      </c>
      <c r="B83" s="343">
        <v>1775</v>
      </c>
      <c r="C83" s="344" t="s">
        <v>1666</v>
      </c>
      <c r="D83" s="343">
        <v>105</v>
      </c>
      <c r="E83" s="347">
        <v>6015.74</v>
      </c>
    </row>
    <row r="84" spans="1:5">
      <c r="A84" s="343">
        <v>78</v>
      </c>
      <c r="B84" s="343">
        <v>1782</v>
      </c>
      <c r="C84" s="344" t="s">
        <v>1670</v>
      </c>
      <c r="D84" s="343">
        <v>105</v>
      </c>
      <c r="E84" s="347">
        <v>95125.58</v>
      </c>
    </row>
    <row r="85" spans="1:5">
      <c r="A85" s="343">
        <v>79</v>
      </c>
      <c r="B85" s="343">
        <v>1799</v>
      </c>
      <c r="C85" s="344" t="s">
        <v>1671</v>
      </c>
      <c r="D85" s="343">
        <v>105</v>
      </c>
      <c r="E85" s="347">
        <v>-101141.32</v>
      </c>
    </row>
    <row r="86" spans="1:5">
      <c r="A86" s="343">
        <v>80</v>
      </c>
      <c r="B86" s="343">
        <v>1835</v>
      </c>
      <c r="C86" s="344" t="s">
        <v>761</v>
      </c>
      <c r="D86" s="343">
        <v>108.1</v>
      </c>
      <c r="E86" s="347">
        <v>-13138.16</v>
      </c>
    </row>
    <row r="87" spans="1:5">
      <c r="A87" s="343">
        <v>81</v>
      </c>
      <c r="B87" s="343">
        <v>1840</v>
      </c>
      <c r="C87" s="344" t="s">
        <v>762</v>
      </c>
      <c r="D87" s="343">
        <v>108.1</v>
      </c>
      <c r="E87" s="347">
        <v>0</v>
      </c>
    </row>
    <row r="88" spans="1:5">
      <c r="A88" s="343">
        <v>82</v>
      </c>
      <c r="B88" s="343">
        <v>1845</v>
      </c>
      <c r="C88" s="344" t="s">
        <v>1672</v>
      </c>
      <c r="D88" s="343">
        <v>108.1</v>
      </c>
      <c r="E88" s="347">
        <v>-34186.11</v>
      </c>
    </row>
    <row r="89" spans="1:5">
      <c r="A89" s="343">
        <v>83</v>
      </c>
      <c r="B89" s="343">
        <v>1850</v>
      </c>
      <c r="C89" s="344" t="s">
        <v>763</v>
      </c>
      <c r="D89" s="343">
        <v>108.1</v>
      </c>
      <c r="E89" s="347">
        <v>-193220.73</v>
      </c>
    </row>
    <row r="90" spans="1:5">
      <c r="A90" s="343">
        <v>84</v>
      </c>
      <c r="B90" s="343">
        <v>1855</v>
      </c>
      <c r="C90" s="344" t="s">
        <v>1673</v>
      </c>
      <c r="D90" s="343">
        <v>108.1</v>
      </c>
      <c r="E90" s="347">
        <v>-2.31</v>
      </c>
    </row>
    <row r="91" spans="1:5">
      <c r="A91" s="343">
        <v>85</v>
      </c>
      <c r="B91" s="343">
        <v>1860</v>
      </c>
      <c r="C91" s="344" t="s">
        <v>1674</v>
      </c>
      <c r="D91" s="343">
        <v>108.1</v>
      </c>
      <c r="E91" s="347">
        <v>-19660.47</v>
      </c>
    </row>
    <row r="92" spans="1:5">
      <c r="A92" s="343">
        <v>86</v>
      </c>
      <c r="B92" s="343">
        <v>1875</v>
      </c>
      <c r="C92" s="344" t="s">
        <v>764</v>
      </c>
      <c r="D92" s="343">
        <v>108.1</v>
      </c>
      <c r="E92" s="347">
        <v>-113744.17</v>
      </c>
    </row>
    <row r="93" spans="1:5">
      <c r="A93" s="343">
        <v>87</v>
      </c>
      <c r="B93" s="343">
        <v>1885</v>
      </c>
      <c r="C93" s="344" t="s">
        <v>765</v>
      </c>
      <c r="D93" s="343">
        <v>108.1</v>
      </c>
      <c r="E93" s="347">
        <v>-890.45</v>
      </c>
    </row>
    <row r="94" spans="1:5">
      <c r="A94" s="343">
        <v>88</v>
      </c>
      <c r="B94" s="343">
        <v>1895</v>
      </c>
      <c r="C94" s="344" t="s">
        <v>1675</v>
      </c>
      <c r="D94" s="343">
        <v>108.1</v>
      </c>
      <c r="E94" s="347">
        <v>-570.29</v>
      </c>
    </row>
    <row r="95" spans="1:5">
      <c r="A95" s="343">
        <v>89</v>
      </c>
      <c r="B95" s="343">
        <v>1900</v>
      </c>
      <c r="C95" s="344" t="s">
        <v>1675</v>
      </c>
      <c r="D95" s="343">
        <v>108.1</v>
      </c>
      <c r="E95" s="347">
        <v>-138177.82999999999</v>
      </c>
    </row>
    <row r="96" spans="1:5">
      <c r="A96" s="343">
        <v>90</v>
      </c>
      <c r="B96" s="343">
        <v>1905</v>
      </c>
      <c r="C96" s="344" t="s">
        <v>1675</v>
      </c>
      <c r="D96" s="343">
        <v>108.1</v>
      </c>
      <c r="E96" s="347">
        <v>-215.4</v>
      </c>
    </row>
    <row r="97" spans="1:5">
      <c r="A97" s="343">
        <v>91</v>
      </c>
      <c r="B97" s="343">
        <v>1910</v>
      </c>
      <c r="C97" s="344" t="s">
        <v>1676</v>
      </c>
      <c r="D97" s="343">
        <v>108.1</v>
      </c>
      <c r="E97" s="347">
        <v>-238141.08</v>
      </c>
    </row>
    <row r="98" spans="1:5">
      <c r="A98" s="343">
        <v>92</v>
      </c>
      <c r="B98" s="343">
        <v>1915</v>
      </c>
      <c r="C98" s="344" t="s">
        <v>1677</v>
      </c>
      <c r="D98" s="343">
        <v>108.1</v>
      </c>
      <c r="E98" s="347">
        <v>-278778.78999999998</v>
      </c>
    </row>
    <row r="99" spans="1:5">
      <c r="A99" s="343">
        <v>93</v>
      </c>
      <c r="B99" s="343">
        <v>1920</v>
      </c>
      <c r="C99" s="344" t="s">
        <v>1678</v>
      </c>
      <c r="D99" s="343">
        <v>108.1</v>
      </c>
      <c r="E99" s="347">
        <v>-1094451.8500000001</v>
      </c>
    </row>
    <row r="100" spans="1:5">
      <c r="A100" s="343">
        <v>94</v>
      </c>
      <c r="B100" s="343">
        <v>1925</v>
      </c>
      <c r="C100" s="344" t="s">
        <v>766</v>
      </c>
      <c r="D100" s="343">
        <v>108.1</v>
      </c>
      <c r="E100" s="347">
        <v>-635589.55000000005</v>
      </c>
    </row>
    <row r="101" spans="1:5">
      <c r="A101" s="343">
        <v>95</v>
      </c>
      <c r="B101" s="343">
        <v>1930</v>
      </c>
      <c r="C101" s="344" t="s">
        <v>767</v>
      </c>
      <c r="D101" s="343">
        <v>108.1</v>
      </c>
      <c r="E101" s="347">
        <v>-463287.66</v>
      </c>
    </row>
    <row r="102" spans="1:5">
      <c r="A102" s="343">
        <v>96</v>
      </c>
      <c r="B102" s="343">
        <v>1935</v>
      </c>
      <c r="C102" s="344" t="s">
        <v>768</v>
      </c>
      <c r="D102" s="343">
        <v>108.1</v>
      </c>
      <c r="E102" s="347">
        <v>-217855.58</v>
      </c>
    </row>
    <row r="103" spans="1:5">
      <c r="A103" s="343">
        <v>97</v>
      </c>
      <c r="B103" s="343">
        <v>1940</v>
      </c>
      <c r="C103" s="344" t="s">
        <v>769</v>
      </c>
      <c r="D103" s="343">
        <v>108.1</v>
      </c>
      <c r="E103" s="347">
        <v>-83866.38</v>
      </c>
    </row>
    <row r="104" spans="1:5">
      <c r="A104" s="343">
        <v>98</v>
      </c>
      <c r="B104" s="343">
        <v>1945</v>
      </c>
      <c r="C104" s="344" t="s">
        <v>1679</v>
      </c>
      <c r="D104" s="343">
        <v>108.1</v>
      </c>
      <c r="E104" s="347">
        <v>0</v>
      </c>
    </row>
    <row r="105" spans="1:5">
      <c r="A105" s="343">
        <v>99</v>
      </c>
      <c r="B105" s="343">
        <v>1965</v>
      </c>
      <c r="C105" s="344" t="s">
        <v>1680</v>
      </c>
      <c r="D105" s="343">
        <v>108.1</v>
      </c>
      <c r="E105" s="347">
        <v>0</v>
      </c>
    </row>
    <row r="106" spans="1:5">
      <c r="A106" s="343">
        <v>100</v>
      </c>
      <c r="B106" s="343">
        <v>1970</v>
      </c>
      <c r="C106" s="344" t="s">
        <v>770</v>
      </c>
      <c r="D106" s="343">
        <v>108.1</v>
      </c>
      <c r="E106" s="347">
        <v>-61998.86</v>
      </c>
    </row>
    <row r="107" spans="1:5">
      <c r="A107" s="343">
        <v>101</v>
      </c>
      <c r="B107" s="343">
        <v>1975</v>
      </c>
      <c r="C107" s="344" t="s">
        <v>771</v>
      </c>
      <c r="D107" s="343">
        <v>108.1</v>
      </c>
      <c r="E107" s="347">
        <v>-90560.35</v>
      </c>
    </row>
    <row r="108" spans="1:5">
      <c r="A108" s="343">
        <v>102</v>
      </c>
      <c r="B108" s="343">
        <v>1985</v>
      </c>
      <c r="C108" s="344" t="s">
        <v>1681</v>
      </c>
      <c r="D108" s="343">
        <v>108.1</v>
      </c>
      <c r="E108" s="347">
        <v>-139794.07999999999</v>
      </c>
    </row>
    <row r="109" spans="1:5">
      <c r="A109" s="343">
        <v>103</v>
      </c>
      <c r="B109" s="343">
        <v>1990</v>
      </c>
      <c r="C109" s="344" t="s">
        <v>1682</v>
      </c>
      <c r="D109" s="343">
        <v>108.1</v>
      </c>
      <c r="E109" s="347">
        <v>-29359.08</v>
      </c>
    </row>
    <row r="110" spans="1:5">
      <c r="A110" s="343">
        <v>104</v>
      </c>
      <c r="B110" s="343">
        <v>1995</v>
      </c>
      <c r="C110" s="344" t="s">
        <v>772</v>
      </c>
      <c r="D110" s="343">
        <v>108.1</v>
      </c>
      <c r="E110" s="347">
        <v>-856.8</v>
      </c>
    </row>
    <row r="111" spans="1:5">
      <c r="A111" s="343">
        <v>105</v>
      </c>
      <c r="B111" s="343">
        <v>2000</v>
      </c>
      <c r="C111" s="344" t="s">
        <v>1683</v>
      </c>
      <c r="D111" s="343">
        <v>108.1</v>
      </c>
      <c r="E111" s="347">
        <v>-46047.19</v>
      </c>
    </row>
    <row r="112" spans="1:5">
      <c r="A112" s="343">
        <v>106</v>
      </c>
      <c r="B112" s="343">
        <v>2005</v>
      </c>
      <c r="C112" s="344" t="s">
        <v>773</v>
      </c>
      <c r="D112" s="343">
        <v>108.1</v>
      </c>
      <c r="E112" s="347">
        <v>0</v>
      </c>
    </row>
    <row r="113" spans="1:5">
      <c r="A113" s="343">
        <v>107</v>
      </c>
      <c r="B113" s="343">
        <v>2010</v>
      </c>
      <c r="C113" s="344" t="s">
        <v>1684</v>
      </c>
      <c r="D113" s="343">
        <v>108.1</v>
      </c>
      <c r="E113" s="347">
        <v>-15392.5</v>
      </c>
    </row>
    <row r="114" spans="1:5">
      <c r="A114" s="343">
        <v>108</v>
      </c>
      <c r="B114" s="343">
        <v>2030</v>
      </c>
      <c r="C114" s="344" t="s">
        <v>761</v>
      </c>
      <c r="D114" s="343">
        <v>108.1</v>
      </c>
      <c r="E114" s="347">
        <v>0</v>
      </c>
    </row>
    <row r="115" spans="1:5">
      <c r="A115" s="343">
        <v>109</v>
      </c>
      <c r="B115" s="343">
        <v>2040</v>
      </c>
      <c r="C115" s="344" t="s">
        <v>1685</v>
      </c>
      <c r="D115" s="343">
        <v>108.1</v>
      </c>
      <c r="E115" s="347">
        <v>0</v>
      </c>
    </row>
    <row r="116" spans="1:5">
      <c r="A116" s="343">
        <v>110</v>
      </c>
      <c r="B116" s="343">
        <v>2050</v>
      </c>
      <c r="C116" s="344" t="s">
        <v>1686</v>
      </c>
      <c r="D116" s="343">
        <v>108.1</v>
      </c>
      <c r="E116" s="347">
        <v>0</v>
      </c>
    </row>
    <row r="117" spans="1:5">
      <c r="A117" s="343">
        <v>111</v>
      </c>
      <c r="B117" s="343">
        <v>2055</v>
      </c>
      <c r="C117" s="344" t="s">
        <v>1687</v>
      </c>
      <c r="D117" s="343">
        <v>108.1</v>
      </c>
      <c r="E117" s="347">
        <v>0</v>
      </c>
    </row>
    <row r="118" spans="1:5">
      <c r="A118" s="343">
        <v>112</v>
      </c>
      <c r="B118" s="343">
        <v>2065</v>
      </c>
      <c r="C118" s="344" t="s">
        <v>1688</v>
      </c>
      <c r="D118" s="343">
        <v>108.1</v>
      </c>
      <c r="E118" s="347">
        <v>0</v>
      </c>
    </row>
    <row r="119" spans="1:5">
      <c r="A119" s="343">
        <v>113</v>
      </c>
      <c r="B119" s="343">
        <v>2075</v>
      </c>
      <c r="C119" s="344" t="s">
        <v>1689</v>
      </c>
      <c r="D119" s="343">
        <v>108.1</v>
      </c>
      <c r="E119" s="347">
        <v>0</v>
      </c>
    </row>
    <row r="120" spans="1:5">
      <c r="A120" s="343">
        <v>114</v>
      </c>
      <c r="B120" s="343">
        <v>2090</v>
      </c>
      <c r="C120" s="344" t="s">
        <v>1690</v>
      </c>
      <c r="D120" s="343">
        <v>108.1</v>
      </c>
      <c r="E120" s="347">
        <v>0</v>
      </c>
    </row>
    <row r="121" spans="1:5">
      <c r="A121" s="343">
        <v>115</v>
      </c>
      <c r="B121" s="343">
        <v>2105</v>
      </c>
      <c r="C121" s="344" t="s">
        <v>774</v>
      </c>
      <c r="D121" s="343">
        <v>108.1</v>
      </c>
      <c r="E121" s="347">
        <v>0</v>
      </c>
    </row>
    <row r="122" spans="1:5">
      <c r="A122" s="343">
        <v>116</v>
      </c>
      <c r="B122" s="343">
        <v>2110</v>
      </c>
      <c r="C122" s="344" t="s">
        <v>1691</v>
      </c>
      <c r="D122" s="343">
        <v>108.1</v>
      </c>
      <c r="E122" s="347">
        <v>0</v>
      </c>
    </row>
    <row r="123" spans="1:5">
      <c r="A123" s="343">
        <v>117</v>
      </c>
      <c r="B123" s="343">
        <v>2120</v>
      </c>
      <c r="C123" s="344" t="s">
        <v>1692</v>
      </c>
      <c r="D123" s="343">
        <v>108.1</v>
      </c>
      <c r="E123" s="347">
        <v>0</v>
      </c>
    </row>
    <row r="124" spans="1:5">
      <c r="A124" s="343">
        <v>118</v>
      </c>
      <c r="B124" s="343">
        <v>2125</v>
      </c>
      <c r="C124" s="344" t="s">
        <v>1693</v>
      </c>
      <c r="D124" s="343">
        <v>108.1</v>
      </c>
      <c r="E124" s="347">
        <v>0</v>
      </c>
    </row>
    <row r="125" spans="1:5">
      <c r="A125" s="343">
        <v>119</v>
      </c>
      <c r="B125" s="343">
        <v>2130</v>
      </c>
      <c r="C125" s="344" t="s">
        <v>1694</v>
      </c>
      <c r="D125" s="343">
        <v>108.1</v>
      </c>
      <c r="E125" s="347">
        <v>0</v>
      </c>
    </row>
    <row r="126" spans="1:5">
      <c r="A126" s="343">
        <v>120</v>
      </c>
      <c r="B126" s="343">
        <v>2140</v>
      </c>
      <c r="C126" s="344" t="s">
        <v>1695</v>
      </c>
      <c r="D126" s="343">
        <v>108.1</v>
      </c>
      <c r="E126" s="347">
        <v>0</v>
      </c>
    </row>
    <row r="127" spans="1:5">
      <c r="A127" s="343">
        <v>121</v>
      </c>
      <c r="B127" s="343">
        <v>2145</v>
      </c>
      <c r="C127" s="344" t="s">
        <v>1696</v>
      </c>
      <c r="D127" s="343">
        <v>108.1</v>
      </c>
      <c r="E127" s="347">
        <v>0</v>
      </c>
    </row>
    <row r="128" spans="1:5">
      <c r="A128" s="343">
        <v>122</v>
      </c>
      <c r="B128" s="343">
        <v>2155</v>
      </c>
      <c r="C128" s="344" t="s">
        <v>1697</v>
      </c>
      <c r="D128" s="343">
        <v>108.1</v>
      </c>
      <c r="E128" s="347">
        <v>0</v>
      </c>
    </row>
    <row r="129" spans="1:5">
      <c r="A129" s="343">
        <v>123</v>
      </c>
      <c r="B129" s="343">
        <v>2160</v>
      </c>
      <c r="C129" s="344" t="s">
        <v>1698</v>
      </c>
      <c r="D129" s="343">
        <v>108.1</v>
      </c>
      <c r="E129" s="347">
        <v>0</v>
      </c>
    </row>
    <row r="130" spans="1:5">
      <c r="A130" s="343">
        <v>124</v>
      </c>
      <c r="B130" s="343">
        <v>2170</v>
      </c>
      <c r="C130" s="344" t="s">
        <v>1699</v>
      </c>
      <c r="D130" s="343">
        <v>108.1</v>
      </c>
      <c r="E130" s="347">
        <v>0</v>
      </c>
    </row>
    <row r="131" spans="1:5">
      <c r="A131" s="343">
        <v>125</v>
      </c>
      <c r="B131" s="343">
        <v>2180</v>
      </c>
      <c r="C131" s="344" t="s">
        <v>1700</v>
      </c>
      <c r="D131" s="343">
        <v>108.1</v>
      </c>
      <c r="E131" s="347">
        <v>0</v>
      </c>
    </row>
    <row r="132" spans="1:5">
      <c r="A132" s="343">
        <v>126</v>
      </c>
      <c r="B132" s="343">
        <v>2195</v>
      </c>
      <c r="C132" s="344" t="s">
        <v>775</v>
      </c>
      <c r="D132" s="343">
        <v>108.1</v>
      </c>
      <c r="E132" s="347">
        <v>0</v>
      </c>
    </row>
    <row r="133" spans="1:5">
      <c r="A133" s="343">
        <v>127</v>
      </c>
      <c r="B133" s="343">
        <v>2225</v>
      </c>
      <c r="C133" s="344" t="s">
        <v>1701</v>
      </c>
      <c r="D133" s="343">
        <v>108.1</v>
      </c>
      <c r="E133" s="347">
        <v>0</v>
      </c>
    </row>
    <row r="134" spans="1:5">
      <c r="A134" s="343">
        <v>128</v>
      </c>
      <c r="B134" s="343">
        <v>2230</v>
      </c>
      <c r="C134" s="344" t="s">
        <v>1681</v>
      </c>
      <c r="D134" s="343">
        <v>108.1</v>
      </c>
      <c r="E134" s="347">
        <v>0</v>
      </c>
    </row>
    <row r="135" spans="1:5">
      <c r="A135" s="343">
        <v>129</v>
      </c>
      <c r="B135" s="343">
        <v>2235</v>
      </c>
      <c r="C135" s="344" t="s">
        <v>776</v>
      </c>
      <c r="D135" s="343">
        <v>108.1</v>
      </c>
      <c r="E135" s="347">
        <v>0</v>
      </c>
    </row>
    <row r="136" spans="1:5">
      <c r="A136" s="343">
        <v>130</v>
      </c>
      <c r="B136" s="343">
        <v>2240</v>
      </c>
      <c r="C136" s="344" t="s">
        <v>1702</v>
      </c>
      <c r="D136" s="343">
        <v>108.1</v>
      </c>
      <c r="E136" s="347">
        <v>0</v>
      </c>
    </row>
    <row r="137" spans="1:5">
      <c r="A137" s="343">
        <v>131</v>
      </c>
      <c r="B137" s="343">
        <v>2245</v>
      </c>
      <c r="C137" s="344" t="s">
        <v>1683</v>
      </c>
      <c r="D137" s="343">
        <v>108.1</v>
      </c>
      <c r="E137" s="347">
        <v>0</v>
      </c>
    </row>
    <row r="138" spans="1:5">
      <c r="A138" s="343">
        <v>132</v>
      </c>
      <c r="B138" s="343">
        <v>2250</v>
      </c>
      <c r="C138" s="344" t="s">
        <v>1703</v>
      </c>
      <c r="D138" s="343">
        <v>108.1</v>
      </c>
      <c r="E138" s="347">
        <v>0</v>
      </c>
    </row>
    <row r="139" spans="1:5">
      <c r="A139" s="343">
        <v>133</v>
      </c>
      <c r="B139" s="343">
        <v>2280</v>
      </c>
      <c r="C139" s="344" t="s">
        <v>1704</v>
      </c>
      <c r="D139" s="343">
        <v>108.1</v>
      </c>
      <c r="E139" s="347">
        <v>0</v>
      </c>
    </row>
    <row r="140" spans="1:5">
      <c r="A140" s="343">
        <v>134</v>
      </c>
      <c r="B140" s="343">
        <v>2285</v>
      </c>
      <c r="C140" s="344" t="s">
        <v>1705</v>
      </c>
      <c r="D140" s="343">
        <v>108.1</v>
      </c>
      <c r="E140" s="347">
        <v>0</v>
      </c>
    </row>
    <row r="141" spans="1:5">
      <c r="A141" s="343">
        <v>135</v>
      </c>
      <c r="B141" s="343">
        <v>2300</v>
      </c>
      <c r="C141" s="344" t="s">
        <v>1706</v>
      </c>
      <c r="D141" s="343">
        <v>108.1</v>
      </c>
      <c r="E141" s="347">
        <v>-550225.31999999995</v>
      </c>
    </row>
    <row r="142" spans="1:5">
      <c r="A142" s="343">
        <v>136</v>
      </c>
      <c r="B142" s="343">
        <v>2320</v>
      </c>
      <c r="C142" s="344" t="s">
        <v>1707</v>
      </c>
      <c r="D142" s="343">
        <v>108.1</v>
      </c>
      <c r="E142" s="347">
        <v>-28652.78</v>
      </c>
    </row>
    <row r="143" spans="1:5">
      <c r="A143" s="343">
        <v>137</v>
      </c>
      <c r="B143" s="343">
        <v>2325</v>
      </c>
      <c r="C143" s="344" t="s">
        <v>777</v>
      </c>
      <c r="D143" s="343">
        <v>108.1</v>
      </c>
      <c r="E143" s="347">
        <v>-100975.81</v>
      </c>
    </row>
    <row r="144" spans="1:5">
      <c r="A144" s="343">
        <v>138</v>
      </c>
      <c r="B144" s="343">
        <v>2330</v>
      </c>
      <c r="C144" s="344" t="s">
        <v>778</v>
      </c>
      <c r="D144" s="343">
        <v>108.1</v>
      </c>
      <c r="E144" s="347">
        <v>-573458.36</v>
      </c>
    </row>
    <row r="145" spans="1:5">
      <c r="A145" s="343">
        <v>139</v>
      </c>
      <c r="B145" s="343">
        <v>2335</v>
      </c>
      <c r="C145" s="344" t="s">
        <v>1708</v>
      </c>
      <c r="D145" s="343">
        <v>108.1</v>
      </c>
      <c r="E145" s="347">
        <v>-18079.080000000002</v>
      </c>
    </row>
    <row r="146" spans="1:5">
      <c r="A146" s="343">
        <v>140</v>
      </c>
      <c r="B146" s="343">
        <v>2400</v>
      </c>
      <c r="C146" s="344" t="s">
        <v>1709</v>
      </c>
      <c r="D146" s="343">
        <v>114</v>
      </c>
      <c r="E146" s="347">
        <v>-183024.56</v>
      </c>
    </row>
    <row r="147" spans="1:5">
      <c r="A147" s="343">
        <v>141</v>
      </c>
      <c r="B147" s="343">
        <v>2420</v>
      </c>
      <c r="C147" s="344" t="s">
        <v>779</v>
      </c>
      <c r="D147" s="343">
        <v>115</v>
      </c>
      <c r="E147" s="347">
        <v>45756.02</v>
      </c>
    </row>
    <row r="148" spans="1:5">
      <c r="A148" s="343">
        <v>142</v>
      </c>
      <c r="B148" s="343">
        <v>2640</v>
      </c>
      <c r="C148" s="344" t="s">
        <v>1710</v>
      </c>
      <c r="D148" s="343" t="s">
        <v>1830</v>
      </c>
      <c r="E148" s="347">
        <v>104802.78</v>
      </c>
    </row>
    <row r="149" spans="1:5">
      <c r="A149" s="343">
        <v>143</v>
      </c>
      <c r="B149" s="343">
        <v>2665</v>
      </c>
      <c r="C149" s="344" t="s">
        <v>1711</v>
      </c>
      <c r="D149" s="343" t="s">
        <v>1831</v>
      </c>
      <c r="E149" s="347">
        <v>0</v>
      </c>
    </row>
    <row r="150" spans="1:5">
      <c r="A150" s="343">
        <v>144</v>
      </c>
      <c r="B150" s="343">
        <v>2675</v>
      </c>
      <c r="C150" s="344" t="s">
        <v>780</v>
      </c>
      <c r="D150" s="343" t="s">
        <v>1533</v>
      </c>
      <c r="E150" s="347">
        <v>352588.52</v>
      </c>
    </row>
    <row r="151" spans="1:5">
      <c r="A151" s="343">
        <v>145</v>
      </c>
      <c r="B151" s="343">
        <v>2680</v>
      </c>
      <c r="C151" s="344" t="s">
        <v>781</v>
      </c>
      <c r="D151" s="343" t="s">
        <v>1533</v>
      </c>
      <c r="E151" s="347">
        <v>117250</v>
      </c>
    </row>
    <row r="152" spans="1:5">
      <c r="A152" s="343">
        <v>146</v>
      </c>
      <c r="B152" s="343">
        <v>2685</v>
      </c>
      <c r="C152" s="344" t="s">
        <v>1534</v>
      </c>
      <c r="D152" s="343" t="s">
        <v>1533</v>
      </c>
      <c r="E152" s="347">
        <v>31.67</v>
      </c>
    </row>
    <row r="153" spans="1:5">
      <c r="A153" s="343">
        <v>147</v>
      </c>
      <c r="B153" s="343">
        <v>2690</v>
      </c>
      <c r="C153" s="344" t="s">
        <v>782</v>
      </c>
      <c r="D153" s="343" t="s">
        <v>1535</v>
      </c>
      <c r="E153" s="347">
        <v>-44421.84</v>
      </c>
    </row>
    <row r="154" spans="1:5">
      <c r="A154" s="343">
        <v>148</v>
      </c>
      <c r="B154" s="343">
        <v>2700</v>
      </c>
      <c r="C154" s="344" t="s">
        <v>1536</v>
      </c>
      <c r="D154" s="343" t="s">
        <v>1537</v>
      </c>
      <c r="E154" s="347">
        <v>10500</v>
      </c>
    </row>
    <row r="155" spans="1:5">
      <c r="A155" s="343">
        <v>149</v>
      </c>
      <c r="B155" s="343">
        <v>2710</v>
      </c>
      <c r="C155" s="344" t="s">
        <v>783</v>
      </c>
      <c r="D155" s="343" t="s">
        <v>1538</v>
      </c>
      <c r="E155" s="347">
        <v>289626.74</v>
      </c>
    </row>
    <row r="156" spans="1:5">
      <c r="A156" s="343">
        <v>150</v>
      </c>
      <c r="B156" s="343">
        <v>2755</v>
      </c>
      <c r="C156" s="344" t="s">
        <v>784</v>
      </c>
      <c r="D156" s="343" t="s">
        <v>1539</v>
      </c>
      <c r="E156" s="347">
        <v>7700</v>
      </c>
    </row>
    <row r="157" spans="1:5">
      <c r="A157" s="343">
        <v>151</v>
      </c>
      <c r="B157" s="343">
        <v>2775</v>
      </c>
      <c r="C157" s="344" t="s">
        <v>1712</v>
      </c>
      <c r="D157" s="343" t="s">
        <v>1832</v>
      </c>
      <c r="E157" s="347">
        <v>6100</v>
      </c>
    </row>
    <row r="158" spans="1:5">
      <c r="A158" s="343">
        <v>152</v>
      </c>
      <c r="B158" s="343">
        <v>2795</v>
      </c>
      <c r="C158" s="344" t="s">
        <v>1713</v>
      </c>
      <c r="D158" s="343" t="s">
        <v>1833</v>
      </c>
      <c r="E158" s="347">
        <v>0</v>
      </c>
    </row>
    <row r="159" spans="1:5">
      <c r="A159" s="343">
        <v>153</v>
      </c>
      <c r="B159" s="343">
        <v>2856</v>
      </c>
      <c r="C159" s="344" t="s">
        <v>1714</v>
      </c>
      <c r="D159" s="343" t="s">
        <v>1540</v>
      </c>
      <c r="E159" s="347">
        <v>0</v>
      </c>
    </row>
    <row r="160" spans="1:5">
      <c r="A160" s="343">
        <v>154</v>
      </c>
      <c r="B160" s="343">
        <v>2906</v>
      </c>
      <c r="C160" s="344" t="s">
        <v>785</v>
      </c>
      <c r="D160" s="343">
        <v>186.1</v>
      </c>
      <c r="E160" s="347">
        <v>220258.43</v>
      </c>
    </row>
    <row r="161" spans="1:5">
      <c r="A161" s="343">
        <v>155</v>
      </c>
      <c r="B161" s="343">
        <v>2907</v>
      </c>
      <c r="C161" s="344" t="s">
        <v>786</v>
      </c>
      <c r="D161" s="343">
        <v>186.1</v>
      </c>
      <c r="E161" s="347">
        <v>214873.78000000003</v>
      </c>
    </row>
    <row r="162" spans="1:5">
      <c r="A162" s="343">
        <v>156</v>
      </c>
      <c r="B162" s="343">
        <v>2908</v>
      </c>
      <c r="C162" s="344" t="s">
        <v>787</v>
      </c>
      <c r="D162" s="343">
        <v>186.1</v>
      </c>
      <c r="E162" s="347">
        <v>4689.7299999999996</v>
      </c>
    </row>
    <row r="163" spans="1:5">
      <c r="A163" s="343">
        <v>157</v>
      </c>
      <c r="B163" s="343">
        <v>2909</v>
      </c>
      <c r="C163" s="344" t="s">
        <v>788</v>
      </c>
      <c r="D163" s="343">
        <v>186.1</v>
      </c>
      <c r="E163" s="347">
        <v>10204.459999999999</v>
      </c>
    </row>
    <row r="164" spans="1:5">
      <c r="A164" s="343">
        <v>158</v>
      </c>
      <c r="B164" s="343">
        <v>2910</v>
      </c>
      <c r="C164" s="344" t="s">
        <v>789</v>
      </c>
      <c r="D164" s="343">
        <v>186.1</v>
      </c>
      <c r="E164" s="347">
        <v>95257.98000000001</v>
      </c>
    </row>
    <row r="165" spans="1:5">
      <c r="A165" s="343">
        <v>159</v>
      </c>
      <c r="B165" s="343">
        <v>2914</v>
      </c>
      <c r="C165" s="344" t="s">
        <v>1715</v>
      </c>
      <c r="D165" s="343">
        <v>186.1</v>
      </c>
      <c r="E165" s="347">
        <v>-545284.38</v>
      </c>
    </row>
    <row r="166" spans="1:5">
      <c r="A166" s="343">
        <v>160</v>
      </c>
      <c r="B166" s="343">
        <v>2920</v>
      </c>
      <c r="C166" s="344" t="s">
        <v>790</v>
      </c>
      <c r="D166" s="343">
        <v>186.1</v>
      </c>
      <c r="E166" s="347">
        <v>545699.6</v>
      </c>
    </row>
    <row r="167" spans="1:5">
      <c r="A167" s="343">
        <v>161</v>
      </c>
      <c r="B167" s="343">
        <v>2930</v>
      </c>
      <c r="C167" s="344" t="s">
        <v>791</v>
      </c>
      <c r="D167" s="343">
        <v>186.1</v>
      </c>
      <c r="E167" s="347">
        <v>-375724.06</v>
      </c>
    </row>
    <row r="168" spans="1:5">
      <c r="A168" s="343">
        <v>162</v>
      </c>
      <c r="B168" s="343">
        <v>2960</v>
      </c>
      <c r="C168" s="344" t="s">
        <v>1716</v>
      </c>
      <c r="D168" s="343" t="s">
        <v>1541</v>
      </c>
      <c r="E168" s="347">
        <v>135710.32</v>
      </c>
    </row>
    <row r="169" spans="1:5">
      <c r="A169" s="343">
        <v>163</v>
      </c>
      <c r="B169" s="343">
        <v>2965</v>
      </c>
      <c r="C169" s="344" t="s">
        <v>1717</v>
      </c>
      <c r="D169" s="343" t="s">
        <v>1541</v>
      </c>
      <c r="E169" s="347">
        <v>0</v>
      </c>
    </row>
    <row r="170" spans="1:5">
      <c r="A170" s="343">
        <v>164</v>
      </c>
      <c r="B170" s="343">
        <v>2980</v>
      </c>
      <c r="C170" s="344" t="s">
        <v>1718</v>
      </c>
      <c r="D170" s="343" t="s">
        <v>1541</v>
      </c>
      <c r="E170" s="347">
        <v>0</v>
      </c>
    </row>
    <row r="171" spans="1:5">
      <c r="A171" s="343">
        <v>165</v>
      </c>
      <c r="B171" s="343">
        <v>3005</v>
      </c>
      <c r="C171" s="344" t="s">
        <v>1719</v>
      </c>
      <c r="D171" s="343" t="s">
        <v>1541</v>
      </c>
      <c r="E171" s="347">
        <v>2455</v>
      </c>
    </row>
    <row r="172" spans="1:5">
      <c r="A172" s="343">
        <v>166</v>
      </c>
      <c r="B172" s="343">
        <v>3025</v>
      </c>
      <c r="C172" s="344" t="s">
        <v>1720</v>
      </c>
      <c r="D172" s="343" t="s">
        <v>1541</v>
      </c>
      <c r="E172" s="347">
        <v>0</v>
      </c>
    </row>
    <row r="173" spans="1:5">
      <c r="A173" s="343">
        <v>167</v>
      </c>
      <c r="B173" s="343">
        <v>3040</v>
      </c>
      <c r="C173" s="344" t="s">
        <v>1721</v>
      </c>
      <c r="D173" s="343" t="s">
        <v>1541</v>
      </c>
      <c r="E173" s="347">
        <v>0</v>
      </c>
    </row>
    <row r="174" spans="1:5">
      <c r="A174" s="343">
        <v>168</v>
      </c>
      <c r="B174" s="343">
        <v>3110</v>
      </c>
      <c r="C174" s="344" t="s">
        <v>1722</v>
      </c>
      <c r="D174" s="343">
        <v>186.2</v>
      </c>
      <c r="E174" s="347">
        <v>-82841.52</v>
      </c>
    </row>
    <row r="175" spans="1:5">
      <c r="A175" s="343">
        <v>169</v>
      </c>
      <c r="B175" s="343">
        <v>3120</v>
      </c>
      <c r="C175" s="344" t="s">
        <v>1723</v>
      </c>
      <c r="D175" s="343">
        <v>186.2</v>
      </c>
      <c r="E175" s="347">
        <v>0</v>
      </c>
    </row>
    <row r="176" spans="1:5">
      <c r="A176" s="343">
        <v>170</v>
      </c>
      <c r="B176" s="343">
        <v>3135</v>
      </c>
      <c r="C176" s="344" t="s">
        <v>1724</v>
      </c>
      <c r="D176" s="343">
        <v>186.2</v>
      </c>
      <c r="E176" s="347">
        <v>0</v>
      </c>
    </row>
    <row r="177" spans="1:5">
      <c r="A177" s="343">
        <v>171</v>
      </c>
      <c r="B177" s="343">
        <v>3160</v>
      </c>
      <c r="C177" s="344" t="s">
        <v>1725</v>
      </c>
      <c r="D177" s="343">
        <v>186.2</v>
      </c>
      <c r="E177" s="347">
        <v>-682.69</v>
      </c>
    </row>
    <row r="178" spans="1:5">
      <c r="A178" s="343">
        <v>172</v>
      </c>
      <c r="B178" s="343">
        <v>3180</v>
      </c>
      <c r="C178" s="344" t="s">
        <v>1726</v>
      </c>
      <c r="D178" s="343">
        <v>186.2</v>
      </c>
      <c r="E178" s="347">
        <v>0</v>
      </c>
    </row>
    <row r="179" spans="1:5">
      <c r="A179" s="343">
        <v>173</v>
      </c>
      <c r="B179" s="343">
        <v>3195</v>
      </c>
      <c r="C179" s="344" t="s">
        <v>1727</v>
      </c>
      <c r="D179" s="343">
        <v>186.2</v>
      </c>
      <c r="E179" s="347">
        <v>0</v>
      </c>
    </row>
    <row r="180" spans="1:5">
      <c r="A180" s="343">
        <v>174</v>
      </c>
      <c r="B180" s="343">
        <v>3225</v>
      </c>
      <c r="C180" s="344" t="s">
        <v>1728</v>
      </c>
      <c r="D180" s="343" t="s">
        <v>1834</v>
      </c>
      <c r="E180" s="347">
        <v>-75637.36</v>
      </c>
    </row>
    <row r="181" spans="1:5">
      <c r="A181" s="343">
        <v>175</v>
      </c>
      <c r="B181" s="343">
        <v>3235</v>
      </c>
      <c r="C181" s="344" t="s">
        <v>1729</v>
      </c>
      <c r="D181" s="343" t="s">
        <v>1834</v>
      </c>
      <c r="E181" s="347">
        <v>2261.61</v>
      </c>
    </row>
    <row r="182" spans="1:5">
      <c r="A182" s="343">
        <v>176</v>
      </c>
      <c r="B182" s="343">
        <v>3350</v>
      </c>
      <c r="C182" s="344" t="s">
        <v>1730</v>
      </c>
      <c r="D182" s="343">
        <v>271</v>
      </c>
      <c r="E182" s="347">
        <v>-83141</v>
      </c>
    </row>
    <row r="183" spans="1:5">
      <c r="A183" s="343">
        <v>177</v>
      </c>
      <c r="B183" s="343">
        <v>3430</v>
      </c>
      <c r="C183" s="344" t="s">
        <v>1731</v>
      </c>
      <c r="D183" s="343">
        <v>271</v>
      </c>
      <c r="E183" s="347">
        <v>-104168.69</v>
      </c>
    </row>
    <row r="184" spans="1:5">
      <c r="A184" s="343">
        <v>178</v>
      </c>
      <c r="B184" s="343">
        <v>3435</v>
      </c>
      <c r="C184" s="344" t="s">
        <v>792</v>
      </c>
      <c r="D184" s="343">
        <v>271</v>
      </c>
      <c r="E184" s="347">
        <v>-51712.25</v>
      </c>
    </row>
    <row r="185" spans="1:5">
      <c r="A185" s="343">
        <v>179</v>
      </c>
      <c r="B185" s="343">
        <v>3455</v>
      </c>
      <c r="C185" s="344" t="s">
        <v>793</v>
      </c>
      <c r="D185" s="343">
        <v>271</v>
      </c>
      <c r="E185" s="347">
        <v>0</v>
      </c>
    </row>
    <row r="186" spans="1:5">
      <c r="A186" s="343">
        <v>180</v>
      </c>
      <c r="B186" s="343">
        <v>3500</v>
      </c>
      <c r="C186" s="344" t="s">
        <v>1732</v>
      </c>
      <c r="D186" s="343">
        <v>271</v>
      </c>
      <c r="E186" s="347">
        <v>0</v>
      </c>
    </row>
    <row r="187" spans="1:5">
      <c r="A187" s="343">
        <v>181</v>
      </c>
      <c r="B187" s="343">
        <v>3520</v>
      </c>
      <c r="C187" s="344" t="s">
        <v>794</v>
      </c>
      <c r="D187" s="343">
        <v>271</v>
      </c>
      <c r="E187" s="347">
        <v>0</v>
      </c>
    </row>
    <row r="188" spans="1:5">
      <c r="A188" s="343">
        <v>182</v>
      </c>
      <c r="B188" s="343">
        <v>3550</v>
      </c>
      <c r="C188" s="344" t="s">
        <v>795</v>
      </c>
      <c r="D188" s="343">
        <v>271</v>
      </c>
      <c r="E188" s="347">
        <v>0</v>
      </c>
    </row>
    <row r="189" spans="1:5">
      <c r="A189" s="343">
        <v>183</v>
      </c>
      <c r="B189" s="343">
        <v>3555</v>
      </c>
      <c r="C189" s="344" t="s">
        <v>796</v>
      </c>
      <c r="D189" s="343">
        <v>271</v>
      </c>
      <c r="E189" s="347">
        <v>0</v>
      </c>
    </row>
    <row r="190" spans="1:5">
      <c r="A190" s="343">
        <v>184</v>
      </c>
      <c r="B190" s="343">
        <v>3895</v>
      </c>
      <c r="C190" s="344" t="s">
        <v>1733</v>
      </c>
      <c r="D190" s="343">
        <v>272</v>
      </c>
      <c r="E190" s="347">
        <v>2909.97</v>
      </c>
    </row>
    <row r="191" spans="1:5">
      <c r="A191" s="343">
        <v>185</v>
      </c>
      <c r="B191" s="343">
        <v>3975</v>
      </c>
      <c r="C191" s="344" t="s">
        <v>1734</v>
      </c>
      <c r="D191" s="343">
        <v>272</v>
      </c>
      <c r="E191" s="347">
        <v>44777.58</v>
      </c>
    </row>
    <row r="192" spans="1:5">
      <c r="A192" s="343">
        <v>186</v>
      </c>
      <c r="B192" s="343">
        <v>3980</v>
      </c>
      <c r="C192" s="344" t="s">
        <v>797</v>
      </c>
      <c r="D192" s="343">
        <v>272</v>
      </c>
      <c r="E192" s="347">
        <v>2680.44</v>
      </c>
    </row>
    <row r="193" spans="1:5">
      <c r="A193" s="343">
        <v>187</v>
      </c>
      <c r="B193" s="343">
        <v>4005</v>
      </c>
      <c r="C193" s="344" t="s">
        <v>1735</v>
      </c>
      <c r="D193" s="343">
        <v>272</v>
      </c>
      <c r="E193" s="347">
        <v>0</v>
      </c>
    </row>
    <row r="194" spans="1:5">
      <c r="A194" s="343">
        <v>188</v>
      </c>
      <c r="B194" s="343">
        <v>4050</v>
      </c>
      <c r="C194" s="344" t="s">
        <v>1736</v>
      </c>
      <c r="D194" s="343">
        <v>272</v>
      </c>
      <c r="E194" s="347">
        <v>0</v>
      </c>
    </row>
    <row r="195" spans="1:5">
      <c r="A195" s="343">
        <v>189</v>
      </c>
      <c r="B195" s="343">
        <v>4070</v>
      </c>
      <c r="C195" s="344" t="s">
        <v>1737</v>
      </c>
      <c r="D195" s="343">
        <v>272</v>
      </c>
      <c r="E195" s="347">
        <v>0</v>
      </c>
    </row>
    <row r="196" spans="1:5">
      <c r="A196" s="343">
        <v>190</v>
      </c>
      <c r="B196" s="343">
        <v>4100</v>
      </c>
      <c r="C196" s="344" t="s">
        <v>1738</v>
      </c>
      <c r="D196" s="343">
        <v>272</v>
      </c>
      <c r="E196" s="347">
        <v>0</v>
      </c>
    </row>
    <row r="197" spans="1:5">
      <c r="A197" s="343">
        <v>191</v>
      </c>
      <c r="B197" s="343">
        <v>4105</v>
      </c>
      <c r="C197" s="344" t="s">
        <v>1739</v>
      </c>
      <c r="D197" s="343">
        <v>272</v>
      </c>
      <c r="E197" s="347">
        <v>0</v>
      </c>
    </row>
    <row r="198" spans="1:5">
      <c r="A198" s="343">
        <v>192</v>
      </c>
      <c r="B198" s="343">
        <v>4265</v>
      </c>
      <c r="C198" s="344" t="s">
        <v>798</v>
      </c>
      <c r="D198" s="343">
        <v>272</v>
      </c>
      <c r="E198" s="347">
        <v>0</v>
      </c>
    </row>
    <row r="199" spans="1:5">
      <c r="A199" s="343">
        <v>193</v>
      </c>
      <c r="B199" s="343">
        <v>4371</v>
      </c>
      <c r="C199" s="344" t="s">
        <v>1740</v>
      </c>
      <c r="D199" s="343" t="s">
        <v>1542</v>
      </c>
      <c r="E199" s="347">
        <v>66.400000000000006</v>
      </c>
    </row>
    <row r="200" spans="1:5">
      <c r="A200" s="343">
        <v>194</v>
      </c>
      <c r="B200" s="343">
        <v>4375</v>
      </c>
      <c r="C200" s="344" t="s">
        <v>799</v>
      </c>
      <c r="D200" s="343" t="s">
        <v>1542</v>
      </c>
      <c r="E200" s="347">
        <v>-45812.29</v>
      </c>
    </row>
    <row r="201" spans="1:5">
      <c r="A201" s="343">
        <v>195</v>
      </c>
      <c r="B201" s="343">
        <v>4377</v>
      </c>
      <c r="C201" s="344" t="s">
        <v>800</v>
      </c>
      <c r="D201" s="343" t="s">
        <v>1542</v>
      </c>
      <c r="E201" s="347">
        <v>-23972.05</v>
      </c>
    </row>
    <row r="202" spans="1:5">
      <c r="A202" s="343">
        <v>196</v>
      </c>
      <c r="B202" s="343">
        <v>4383</v>
      </c>
      <c r="C202" s="344" t="s">
        <v>801</v>
      </c>
      <c r="D202" s="343" t="s">
        <v>1542</v>
      </c>
      <c r="E202" s="347">
        <v>-41173</v>
      </c>
    </row>
    <row r="203" spans="1:5">
      <c r="A203" s="343">
        <v>197</v>
      </c>
      <c r="B203" s="343">
        <v>4385</v>
      </c>
      <c r="C203" s="344" t="s">
        <v>802</v>
      </c>
      <c r="D203" s="343" t="s">
        <v>1542</v>
      </c>
      <c r="E203" s="347">
        <v>10476</v>
      </c>
    </row>
    <row r="204" spans="1:5">
      <c r="A204" s="343">
        <v>198</v>
      </c>
      <c r="B204" s="343">
        <v>4387</v>
      </c>
      <c r="C204" s="344" t="s">
        <v>1741</v>
      </c>
      <c r="D204" s="343" t="s">
        <v>1542</v>
      </c>
      <c r="E204" s="347">
        <v>-714575.55</v>
      </c>
    </row>
    <row r="205" spans="1:5">
      <c r="A205" s="343">
        <v>199</v>
      </c>
      <c r="B205" s="343">
        <v>4389</v>
      </c>
      <c r="C205" s="344" t="s">
        <v>803</v>
      </c>
      <c r="D205" s="343" t="s">
        <v>1542</v>
      </c>
      <c r="E205" s="347">
        <v>57069.03</v>
      </c>
    </row>
    <row r="206" spans="1:5">
      <c r="A206" s="343">
        <v>200</v>
      </c>
      <c r="B206" s="343">
        <v>4417</v>
      </c>
      <c r="C206" s="344" t="s">
        <v>804</v>
      </c>
      <c r="D206" s="343" t="s">
        <v>1543</v>
      </c>
      <c r="E206" s="347">
        <v>-15.62</v>
      </c>
    </row>
    <row r="207" spans="1:5">
      <c r="A207" s="343">
        <v>201</v>
      </c>
      <c r="B207" s="343">
        <v>4421</v>
      </c>
      <c r="C207" s="344" t="s">
        <v>1742</v>
      </c>
      <c r="D207" s="343" t="s">
        <v>1543</v>
      </c>
      <c r="E207" s="347">
        <v>13.6</v>
      </c>
    </row>
    <row r="208" spans="1:5">
      <c r="A208" s="343">
        <v>202</v>
      </c>
      <c r="B208" s="343">
        <v>4425</v>
      </c>
      <c r="C208" s="344" t="s">
        <v>1743</v>
      </c>
      <c r="D208" s="343" t="s">
        <v>1543</v>
      </c>
      <c r="E208" s="347">
        <v>-10534.27</v>
      </c>
    </row>
    <row r="209" spans="1:5">
      <c r="A209" s="343">
        <v>203</v>
      </c>
      <c r="B209" s="343">
        <v>4427</v>
      </c>
      <c r="C209" s="344" t="s">
        <v>805</v>
      </c>
      <c r="D209" s="343" t="s">
        <v>1543</v>
      </c>
      <c r="E209" s="347">
        <v>-4552.38</v>
      </c>
    </row>
    <row r="210" spans="1:5">
      <c r="A210" s="343">
        <v>204</v>
      </c>
      <c r="B210" s="343">
        <v>4433</v>
      </c>
      <c r="C210" s="344" t="s">
        <v>806</v>
      </c>
      <c r="D210" s="343" t="s">
        <v>1543</v>
      </c>
      <c r="E210" s="347">
        <v>-4551</v>
      </c>
    </row>
    <row r="211" spans="1:5">
      <c r="A211" s="343">
        <v>205</v>
      </c>
      <c r="B211" s="343">
        <v>4435</v>
      </c>
      <c r="C211" s="344" t="s">
        <v>1744</v>
      </c>
      <c r="D211" s="343" t="s">
        <v>1543</v>
      </c>
      <c r="E211" s="347">
        <v>2350</v>
      </c>
    </row>
    <row r="212" spans="1:5">
      <c r="A212" s="343">
        <v>206</v>
      </c>
      <c r="B212" s="343">
        <v>4437</v>
      </c>
      <c r="C212" s="344" t="s">
        <v>807</v>
      </c>
      <c r="D212" s="343" t="s">
        <v>1543</v>
      </c>
      <c r="E212" s="347">
        <v>-67689.13</v>
      </c>
    </row>
    <row r="213" spans="1:5">
      <c r="A213" s="343">
        <v>207</v>
      </c>
      <c r="B213" s="343">
        <v>4439</v>
      </c>
      <c r="C213" s="344" t="s">
        <v>1745</v>
      </c>
      <c r="D213" s="343" t="s">
        <v>1543</v>
      </c>
      <c r="E213" s="347">
        <v>6728</v>
      </c>
    </row>
    <row r="214" spans="1:5">
      <c r="A214" s="343">
        <v>208</v>
      </c>
      <c r="B214" s="343">
        <v>4515</v>
      </c>
      <c r="C214" s="344" t="s">
        <v>808</v>
      </c>
      <c r="D214" s="343" t="s">
        <v>1544</v>
      </c>
      <c r="E214" s="347">
        <v>-57031.519999999997</v>
      </c>
    </row>
    <row r="215" spans="1:5">
      <c r="A215" s="343">
        <v>209</v>
      </c>
      <c r="B215" s="343">
        <v>4520</v>
      </c>
      <c r="C215" s="344" t="s">
        <v>1746</v>
      </c>
      <c r="D215" s="343" t="s">
        <v>1544</v>
      </c>
      <c r="E215" s="347">
        <v>0</v>
      </c>
    </row>
    <row r="216" spans="1:5">
      <c r="A216" s="343">
        <v>210</v>
      </c>
      <c r="B216" s="343">
        <v>4525</v>
      </c>
      <c r="C216" s="344" t="s">
        <v>809</v>
      </c>
      <c r="D216" s="343" t="s">
        <v>1544</v>
      </c>
      <c r="E216" s="347">
        <v>-285978.87</v>
      </c>
    </row>
    <row r="217" spans="1:5">
      <c r="A217" s="343">
        <v>211</v>
      </c>
      <c r="B217" s="343">
        <v>4527</v>
      </c>
      <c r="C217" s="344" t="s">
        <v>1747</v>
      </c>
      <c r="D217" s="343" t="s">
        <v>1544</v>
      </c>
      <c r="E217" s="347">
        <v>-6511.75</v>
      </c>
    </row>
    <row r="218" spans="1:5">
      <c r="A218" s="343">
        <v>212</v>
      </c>
      <c r="B218" s="343">
        <v>4535</v>
      </c>
      <c r="C218" s="344" t="s">
        <v>810</v>
      </c>
      <c r="D218" s="343" t="s">
        <v>1545</v>
      </c>
      <c r="E218" s="347">
        <v>-1667632.54</v>
      </c>
    </row>
    <row r="219" spans="1:5">
      <c r="A219" s="343">
        <v>213</v>
      </c>
      <c r="B219" s="343">
        <v>4545</v>
      </c>
      <c r="C219" s="344" t="s">
        <v>811</v>
      </c>
      <c r="D219" s="343">
        <v>231</v>
      </c>
      <c r="E219" s="347">
        <v>-4544.87</v>
      </c>
    </row>
    <row r="220" spans="1:5">
      <c r="A220" s="343">
        <v>214</v>
      </c>
      <c r="B220" s="343">
        <v>4555</v>
      </c>
      <c r="C220" s="344" t="s">
        <v>1748</v>
      </c>
      <c r="D220" s="343">
        <v>253.2</v>
      </c>
      <c r="E220" s="347">
        <v>0</v>
      </c>
    </row>
    <row r="221" spans="1:5">
      <c r="A221" s="343">
        <v>215</v>
      </c>
      <c r="B221" s="343">
        <v>4565</v>
      </c>
      <c r="C221" s="344" t="s">
        <v>1749</v>
      </c>
      <c r="D221" s="343">
        <v>223</v>
      </c>
      <c r="E221" s="347">
        <v>457635.31</v>
      </c>
    </row>
    <row r="222" spans="1:5">
      <c r="A222" s="343">
        <v>216</v>
      </c>
      <c r="B222" s="343">
        <v>4595</v>
      </c>
      <c r="C222" s="344" t="s">
        <v>812</v>
      </c>
      <c r="D222" s="343" t="s">
        <v>1546</v>
      </c>
      <c r="E222" s="347">
        <v>-35468.68</v>
      </c>
    </row>
    <row r="223" spans="1:5">
      <c r="A223" s="343">
        <v>217</v>
      </c>
      <c r="B223" s="343">
        <v>4612</v>
      </c>
      <c r="C223" s="344" t="s">
        <v>813</v>
      </c>
      <c r="D223" s="343">
        <v>236.11</v>
      </c>
      <c r="E223" s="347">
        <v>-27377.13</v>
      </c>
    </row>
    <row r="224" spans="1:5">
      <c r="A224" s="343">
        <v>218</v>
      </c>
      <c r="B224" s="343">
        <v>4614</v>
      </c>
      <c r="C224" s="344" t="s">
        <v>1750</v>
      </c>
      <c r="D224" s="343">
        <v>236.11</v>
      </c>
      <c r="E224" s="347">
        <v>0</v>
      </c>
    </row>
    <row r="225" spans="1:5">
      <c r="A225" s="343">
        <v>219</v>
      </c>
      <c r="B225" s="343">
        <v>4618</v>
      </c>
      <c r="C225" s="344" t="s">
        <v>814</v>
      </c>
      <c r="D225" s="343">
        <v>236.11</v>
      </c>
      <c r="E225" s="347">
        <v>-881.24</v>
      </c>
    </row>
    <row r="226" spans="1:5">
      <c r="A226" s="343">
        <v>220</v>
      </c>
      <c r="B226" s="343">
        <v>4628</v>
      </c>
      <c r="C226" s="344" t="s">
        <v>815</v>
      </c>
      <c r="D226" s="343">
        <v>236.11</v>
      </c>
      <c r="E226" s="347">
        <v>-1971.61</v>
      </c>
    </row>
    <row r="227" spans="1:5">
      <c r="A227" s="343">
        <v>221</v>
      </c>
      <c r="B227" s="343">
        <v>4630</v>
      </c>
      <c r="C227" s="344" t="s">
        <v>816</v>
      </c>
      <c r="D227" s="343">
        <v>236.11</v>
      </c>
      <c r="E227" s="347">
        <v>-4835.25</v>
      </c>
    </row>
    <row r="228" spans="1:5">
      <c r="A228" s="343">
        <v>222</v>
      </c>
      <c r="B228" s="343">
        <v>4634</v>
      </c>
      <c r="C228" s="344" t="s">
        <v>1751</v>
      </c>
      <c r="D228" s="343">
        <v>236.11</v>
      </c>
      <c r="E228" s="347">
        <v>-10520.61</v>
      </c>
    </row>
    <row r="229" spans="1:5">
      <c r="A229" s="343">
        <v>223</v>
      </c>
      <c r="B229" s="343">
        <v>4635</v>
      </c>
      <c r="C229" s="344" t="s">
        <v>817</v>
      </c>
      <c r="D229" s="343">
        <v>236.11</v>
      </c>
      <c r="E229" s="347">
        <v>-54.17</v>
      </c>
    </row>
    <row r="230" spans="1:5">
      <c r="A230" s="343">
        <v>224</v>
      </c>
      <c r="B230" s="343">
        <v>4636</v>
      </c>
      <c r="C230" s="344" t="s">
        <v>1752</v>
      </c>
      <c r="D230" s="343">
        <v>236.11</v>
      </c>
      <c r="E230" s="347">
        <v>-4694.75</v>
      </c>
    </row>
    <row r="231" spans="1:5">
      <c r="A231" s="343">
        <v>225</v>
      </c>
      <c r="B231" s="343">
        <v>4637</v>
      </c>
      <c r="C231" s="344" t="s">
        <v>1753</v>
      </c>
      <c r="D231" s="343">
        <v>236.11</v>
      </c>
      <c r="E231" s="347">
        <v>1296.49</v>
      </c>
    </row>
    <row r="232" spans="1:5">
      <c r="A232" s="343">
        <v>226</v>
      </c>
      <c r="B232" s="343">
        <v>4638</v>
      </c>
      <c r="C232" s="344" t="s">
        <v>1754</v>
      </c>
      <c r="D232" s="343">
        <v>236.11</v>
      </c>
      <c r="E232" s="347">
        <v>-16886.2</v>
      </c>
    </row>
    <row r="233" spans="1:5">
      <c r="A233" s="343">
        <v>227</v>
      </c>
      <c r="B233" s="343">
        <v>4639</v>
      </c>
      <c r="C233" s="344" t="s">
        <v>1755</v>
      </c>
      <c r="D233" s="343">
        <v>236.11</v>
      </c>
      <c r="E233" s="347">
        <v>-261.29000000000002</v>
      </c>
    </row>
    <row r="234" spans="1:5">
      <c r="A234" s="343">
        <v>228</v>
      </c>
      <c r="B234" s="343">
        <v>4659</v>
      </c>
      <c r="C234" s="344" t="s">
        <v>818</v>
      </c>
      <c r="D234" s="343">
        <v>236.12</v>
      </c>
      <c r="E234" s="347">
        <v>78303</v>
      </c>
    </row>
    <row r="235" spans="1:5">
      <c r="A235" s="343">
        <v>229</v>
      </c>
      <c r="B235" s="343">
        <v>4661</v>
      </c>
      <c r="C235" s="344" t="s">
        <v>819</v>
      </c>
      <c r="D235" s="343">
        <v>236.12</v>
      </c>
      <c r="E235" s="347">
        <v>13521.94</v>
      </c>
    </row>
    <row r="236" spans="1:5">
      <c r="A236" s="343">
        <v>230</v>
      </c>
      <c r="B236" s="343">
        <v>4685</v>
      </c>
      <c r="C236" s="344" t="s">
        <v>820</v>
      </c>
      <c r="D236" s="343">
        <v>237.2</v>
      </c>
      <c r="E236" s="347">
        <v>-901.23</v>
      </c>
    </row>
    <row r="237" spans="1:5">
      <c r="A237" s="343">
        <v>231</v>
      </c>
      <c r="B237" s="343">
        <v>4760</v>
      </c>
      <c r="C237" s="344" t="s">
        <v>821</v>
      </c>
      <c r="D237" s="343">
        <v>201</v>
      </c>
      <c r="E237" s="347">
        <v>-1000</v>
      </c>
    </row>
    <row r="238" spans="1:5">
      <c r="A238" s="343">
        <v>232</v>
      </c>
      <c r="B238" s="343">
        <v>4780</v>
      </c>
      <c r="C238" s="344" t="s">
        <v>822</v>
      </c>
      <c r="D238" s="343" t="s">
        <v>1547</v>
      </c>
      <c r="E238" s="347">
        <v>-2834076</v>
      </c>
    </row>
    <row r="239" spans="1:5">
      <c r="A239" s="343">
        <v>233</v>
      </c>
      <c r="B239" s="343">
        <v>4785</v>
      </c>
      <c r="C239" s="344" t="s">
        <v>823</v>
      </c>
      <c r="D239" s="343" t="s">
        <v>1547</v>
      </c>
      <c r="E239" s="347">
        <v>-2233362.2599999998</v>
      </c>
    </row>
    <row r="240" spans="1:5">
      <c r="A240" s="343">
        <v>234</v>
      </c>
      <c r="B240" s="343">
        <v>4998</v>
      </c>
      <c r="C240" s="344" t="s">
        <v>824</v>
      </c>
      <c r="D240" s="343" t="s">
        <v>1548</v>
      </c>
      <c r="E240" s="347">
        <v>206373.68</v>
      </c>
    </row>
    <row r="241" spans="1:5">
      <c r="A241" s="343">
        <v>235</v>
      </c>
      <c r="B241" s="343">
        <v>4999</v>
      </c>
      <c r="C241" s="344" t="s">
        <v>1756</v>
      </c>
      <c r="D241" s="343">
        <v>215</v>
      </c>
      <c r="E241" s="347">
        <v>142616.04000000141</v>
      </c>
    </row>
    <row r="242" spans="1:5">
      <c r="A242" s="343">
        <v>236</v>
      </c>
      <c r="B242" s="343">
        <v>5025</v>
      </c>
      <c r="C242" s="344" t="s">
        <v>825</v>
      </c>
      <c r="D242" s="343">
        <v>461.1</v>
      </c>
      <c r="E242" s="347">
        <v>-1384496.290000001</v>
      </c>
    </row>
    <row r="243" spans="1:5">
      <c r="A243" s="343">
        <v>237</v>
      </c>
      <c r="B243" s="343">
        <v>5030</v>
      </c>
      <c r="C243" s="344" t="s">
        <v>826</v>
      </c>
      <c r="D243" s="343">
        <v>461.1</v>
      </c>
      <c r="E243" s="347">
        <v>4653</v>
      </c>
    </row>
    <row r="244" spans="1:5">
      <c r="A244" s="343">
        <v>238</v>
      </c>
      <c r="B244" s="343">
        <v>5035</v>
      </c>
      <c r="C244" s="344" t="s">
        <v>827</v>
      </c>
      <c r="D244" s="343">
        <v>461.2</v>
      </c>
      <c r="E244" s="347">
        <v>-399746.66999999993</v>
      </c>
    </row>
    <row r="245" spans="1:5">
      <c r="A245" s="343">
        <v>239</v>
      </c>
      <c r="B245" s="343">
        <v>5040</v>
      </c>
      <c r="C245" s="344" t="s">
        <v>1757</v>
      </c>
      <c r="D245" s="343">
        <v>461.3</v>
      </c>
      <c r="E245" s="347">
        <v>-156255.01999999996</v>
      </c>
    </row>
    <row r="246" spans="1:5">
      <c r="A246" s="343">
        <v>240</v>
      </c>
      <c r="B246" s="343">
        <v>5045</v>
      </c>
      <c r="C246" s="344" t="s">
        <v>1758</v>
      </c>
      <c r="D246" s="343">
        <v>461.4</v>
      </c>
      <c r="E246" s="347">
        <v>-125305.62999999998</v>
      </c>
    </row>
    <row r="247" spans="1:5">
      <c r="A247" s="343">
        <v>241</v>
      </c>
      <c r="B247" s="343">
        <v>5050</v>
      </c>
      <c r="C247" s="344" t="s">
        <v>1759</v>
      </c>
      <c r="D247" s="343">
        <v>461.5</v>
      </c>
      <c r="E247" s="347">
        <v>-11539.069999999998</v>
      </c>
    </row>
    <row r="248" spans="1:5">
      <c r="A248" s="343">
        <v>242</v>
      </c>
      <c r="B248" s="343">
        <v>5052</v>
      </c>
      <c r="C248" s="344" t="s">
        <v>1760</v>
      </c>
      <c r="D248" s="343">
        <v>469</v>
      </c>
      <c r="E248" s="347">
        <v>17.5</v>
      </c>
    </row>
    <row r="249" spans="1:5">
      <c r="A249" s="343">
        <v>243</v>
      </c>
      <c r="B249" s="343">
        <v>5060</v>
      </c>
      <c r="C249" s="344" t="s">
        <v>1761</v>
      </c>
      <c r="D249" s="343">
        <v>462.1</v>
      </c>
      <c r="E249" s="347">
        <v>-35092.80999999999</v>
      </c>
    </row>
    <row r="250" spans="1:5">
      <c r="A250" s="343">
        <v>244</v>
      </c>
      <c r="B250" s="343">
        <v>5100</v>
      </c>
      <c r="C250" s="344" t="s">
        <v>828</v>
      </c>
      <c r="D250" s="343">
        <v>521.1</v>
      </c>
      <c r="E250" s="347">
        <v>0</v>
      </c>
    </row>
    <row r="251" spans="1:5">
      <c r="A251" s="343">
        <v>245</v>
      </c>
      <c r="B251" s="343">
        <v>5105</v>
      </c>
      <c r="C251" s="344" t="s">
        <v>829</v>
      </c>
      <c r="D251" s="343">
        <v>521.1</v>
      </c>
      <c r="E251" s="347">
        <v>0</v>
      </c>
    </row>
    <row r="252" spans="1:5">
      <c r="A252" s="343">
        <v>246</v>
      </c>
      <c r="B252" s="343">
        <v>5140</v>
      </c>
      <c r="C252" s="344" t="s">
        <v>828</v>
      </c>
      <c r="D252" s="343">
        <v>522.1</v>
      </c>
      <c r="E252" s="347">
        <v>0</v>
      </c>
    </row>
    <row r="253" spans="1:5">
      <c r="A253" s="343">
        <v>247</v>
      </c>
      <c r="B253" s="343">
        <v>5155</v>
      </c>
      <c r="C253" s="344" t="s">
        <v>830</v>
      </c>
      <c r="D253" s="343">
        <v>522.20000000000005</v>
      </c>
      <c r="E253" s="347">
        <v>0</v>
      </c>
    </row>
    <row r="254" spans="1:5">
      <c r="A254" s="343">
        <v>248</v>
      </c>
      <c r="B254" s="343">
        <v>5255</v>
      </c>
      <c r="C254" s="344" t="s">
        <v>831</v>
      </c>
      <c r="D254" s="343">
        <v>530</v>
      </c>
      <c r="E254" s="347">
        <v>0</v>
      </c>
    </row>
    <row r="255" spans="1:5">
      <c r="A255" s="343">
        <v>249</v>
      </c>
      <c r="B255" s="343">
        <v>5265</v>
      </c>
      <c r="C255" s="344" t="s">
        <v>1762</v>
      </c>
      <c r="D255" s="343" t="s">
        <v>1850</v>
      </c>
      <c r="E255" s="347">
        <v>0</v>
      </c>
    </row>
    <row r="256" spans="1:5">
      <c r="A256" s="343">
        <v>250</v>
      </c>
      <c r="B256" s="343">
        <v>5270</v>
      </c>
      <c r="C256" s="344" t="s">
        <v>1763</v>
      </c>
      <c r="D256" s="343">
        <v>536</v>
      </c>
      <c r="E256" s="347">
        <v>-606.32999999999993</v>
      </c>
    </row>
    <row r="257" spans="1:5">
      <c r="A257" s="343">
        <v>251</v>
      </c>
      <c r="B257" s="343">
        <v>5285</v>
      </c>
      <c r="C257" s="344" t="s">
        <v>832</v>
      </c>
      <c r="D257" s="343" t="s">
        <v>833</v>
      </c>
      <c r="E257" s="347">
        <v>-65092.25</v>
      </c>
    </row>
    <row r="258" spans="1:5">
      <c r="A258" s="343">
        <v>252</v>
      </c>
      <c r="B258" s="343">
        <v>5390</v>
      </c>
      <c r="C258" s="344" t="s">
        <v>1764</v>
      </c>
      <c r="D258" s="343">
        <v>421</v>
      </c>
      <c r="E258" s="347">
        <v>-6.3965899244067259E-10</v>
      </c>
    </row>
    <row r="259" spans="1:5">
      <c r="A259" s="343">
        <v>253</v>
      </c>
      <c r="B259" s="343">
        <v>5405</v>
      </c>
      <c r="C259" s="344" t="s">
        <v>1765</v>
      </c>
      <c r="D259" s="343">
        <v>415</v>
      </c>
      <c r="E259" s="347">
        <v>-154344.02000000002</v>
      </c>
    </row>
    <row r="260" spans="1:5">
      <c r="A260" s="343">
        <v>254</v>
      </c>
      <c r="B260" s="343">
        <v>5435</v>
      </c>
      <c r="C260" s="344" t="s">
        <v>1766</v>
      </c>
      <c r="D260" s="343">
        <v>610</v>
      </c>
      <c r="E260" s="347">
        <v>123204</v>
      </c>
    </row>
    <row r="261" spans="1:5">
      <c r="A261" s="343">
        <v>255</v>
      </c>
      <c r="B261" s="343">
        <v>5460</v>
      </c>
      <c r="C261" s="344" t="s">
        <v>1767</v>
      </c>
      <c r="D261" s="343">
        <v>710</v>
      </c>
      <c r="E261" s="347">
        <v>0</v>
      </c>
    </row>
    <row r="262" spans="1:5">
      <c r="A262" s="343">
        <v>256</v>
      </c>
      <c r="B262" s="343">
        <v>5465</v>
      </c>
      <c r="C262" s="344" t="s">
        <v>1768</v>
      </c>
      <c r="D262" s="343">
        <v>615</v>
      </c>
      <c r="E262" s="347">
        <v>79380.929999999993</v>
      </c>
    </row>
    <row r="263" spans="1:5">
      <c r="A263" s="343">
        <v>257</v>
      </c>
      <c r="B263" s="343">
        <v>5470</v>
      </c>
      <c r="C263" s="344" t="s">
        <v>1769</v>
      </c>
      <c r="D263" s="343">
        <v>715</v>
      </c>
      <c r="E263" s="347">
        <v>10391.820000000002</v>
      </c>
    </row>
    <row r="264" spans="1:5">
      <c r="A264" s="343">
        <v>258</v>
      </c>
      <c r="B264" s="343">
        <v>5480</v>
      </c>
      <c r="C264" s="344" t="s">
        <v>834</v>
      </c>
      <c r="D264" s="343" t="s">
        <v>1835</v>
      </c>
      <c r="E264" s="347">
        <v>34161.089999999997</v>
      </c>
    </row>
    <row r="265" spans="1:5">
      <c r="A265" s="343">
        <v>259</v>
      </c>
      <c r="B265" s="343">
        <v>5490</v>
      </c>
      <c r="C265" s="344" t="s">
        <v>835</v>
      </c>
      <c r="D265" s="343" t="s">
        <v>1835</v>
      </c>
      <c r="E265" s="347">
        <v>98503.170000000027</v>
      </c>
    </row>
    <row r="266" spans="1:5">
      <c r="A266" s="343">
        <v>260</v>
      </c>
      <c r="B266" s="343">
        <v>5495</v>
      </c>
      <c r="C266" s="344" t="s">
        <v>836</v>
      </c>
      <c r="D266" s="343" t="s">
        <v>1841</v>
      </c>
      <c r="E266" s="347">
        <v>0</v>
      </c>
    </row>
    <row r="267" spans="1:5">
      <c r="A267" s="343">
        <v>261</v>
      </c>
      <c r="B267" s="343">
        <v>5505</v>
      </c>
      <c r="C267" s="344" t="s">
        <v>837</v>
      </c>
      <c r="D267" s="343" t="s">
        <v>1836</v>
      </c>
      <c r="E267" s="347">
        <v>549.06000000000006</v>
      </c>
    </row>
    <row r="268" spans="1:5">
      <c r="A268" s="343">
        <v>262</v>
      </c>
      <c r="B268" s="343">
        <v>5510</v>
      </c>
      <c r="C268" s="344" t="s">
        <v>838</v>
      </c>
      <c r="D268" s="343" t="s">
        <v>1836</v>
      </c>
      <c r="E268" s="347">
        <v>35127.69999999999</v>
      </c>
    </row>
    <row r="269" spans="1:5">
      <c r="A269" s="343">
        <v>263</v>
      </c>
      <c r="B269" s="343">
        <v>5515</v>
      </c>
      <c r="C269" s="344" t="s">
        <v>839</v>
      </c>
      <c r="D269" s="343" t="s">
        <v>1836</v>
      </c>
      <c r="E269" s="347">
        <v>6151.85</v>
      </c>
    </row>
    <row r="270" spans="1:5">
      <c r="A270" s="343">
        <v>264</v>
      </c>
      <c r="B270" s="343">
        <v>5525</v>
      </c>
      <c r="C270" s="344" t="s">
        <v>840</v>
      </c>
      <c r="D270" s="343" t="s">
        <v>1837</v>
      </c>
      <c r="E270" s="347">
        <v>718.45</v>
      </c>
    </row>
    <row r="271" spans="1:5">
      <c r="A271" s="343">
        <v>265</v>
      </c>
      <c r="B271" s="343">
        <v>5530</v>
      </c>
      <c r="C271" s="344" t="s">
        <v>1549</v>
      </c>
      <c r="D271" s="343" t="s">
        <v>1837</v>
      </c>
      <c r="E271" s="347">
        <v>0</v>
      </c>
    </row>
    <row r="272" spans="1:5">
      <c r="A272" s="343">
        <v>266</v>
      </c>
      <c r="B272" s="343">
        <v>5535</v>
      </c>
      <c r="C272" s="344" t="s">
        <v>841</v>
      </c>
      <c r="D272" s="343" t="s">
        <v>1837</v>
      </c>
      <c r="E272" s="347">
        <v>1291.5700000000002</v>
      </c>
    </row>
    <row r="273" spans="1:5">
      <c r="A273" s="343">
        <v>267</v>
      </c>
      <c r="B273" s="343">
        <v>5540</v>
      </c>
      <c r="C273" s="344" t="s">
        <v>842</v>
      </c>
      <c r="D273" s="343" t="s">
        <v>1837</v>
      </c>
      <c r="E273" s="347">
        <v>20179.309999999998</v>
      </c>
    </row>
    <row r="274" spans="1:5">
      <c r="A274" s="343">
        <v>268</v>
      </c>
      <c r="B274" s="343">
        <v>5545</v>
      </c>
      <c r="C274" s="344" t="s">
        <v>843</v>
      </c>
      <c r="D274" s="343" t="s">
        <v>1837</v>
      </c>
      <c r="E274" s="347">
        <v>1377.8100000000002</v>
      </c>
    </row>
    <row r="275" spans="1:5">
      <c r="A275" s="343">
        <v>269</v>
      </c>
      <c r="B275" s="343">
        <v>5625</v>
      </c>
      <c r="C275" s="344" t="s">
        <v>1770</v>
      </c>
      <c r="D275" s="343" t="s">
        <v>1838</v>
      </c>
      <c r="E275" s="347">
        <v>25102.400000000001</v>
      </c>
    </row>
    <row r="276" spans="1:5">
      <c r="A276" s="343">
        <v>270</v>
      </c>
      <c r="B276" s="343">
        <v>5630</v>
      </c>
      <c r="C276" s="344" t="s">
        <v>962</v>
      </c>
      <c r="D276" s="343" t="s">
        <v>1838</v>
      </c>
      <c r="E276" s="347">
        <v>17374.949999999997</v>
      </c>
    </row>
    <row r="277" spans="1:5">
      <c r="A277" s="343">
        <v>271</v>
      </c>
      <c r="B277" s="343">
        <v>5635</v>
      </c>
      <c r="C277" s="344" t="s">
        <v>844</v>
      </c>
      <c r="D277" s="343" t="s">
        <v>1838</v>
      </c>
      <c r="E277" s="347">
        <v>3395.4300000000003</v>
      </c>
    </row>
    <row r="278" spans="1:5">
      <c r="A278" s="343">
        <v>272</v>
      </c>
      <c r="B278" s="343">
        <v>5645</v>
      </c>
      <c r="C278" s="344" t="s">
        <v>657</v>
      </c>
      <c r="D278" s="343" t="s">
        <v>1838</v>
      </c>
      <c r="E278" s="347">
        <v>-26986.519999999997</v>
      </c>
    </row>
    <row r="279" spans="1:5">
      <c r="A279" s="343">
        <v>273</v>
      </c>
      <c r="B279" s="343">
        <v>5650</v>
      </c>
      <c r="C279" s="344" t="s">
        <v>658</v>
      </c>
      <c r="D279" s="343" t="s">
        <v>1838</v>
      </c>
      <c r="E279" s="347">
        <v>1902.1899999999998</v>
      </c>
    </row>
    <row r="280" spans="1:5">
      <c r="A280" s="343">
        <v>274</v>
      </c>
      <c r="B280" s="343">
        <v>5655</v>
      </c>
      <c r="C280" s="344" t="s">
        <v>845</v>
      </c>
      <c r="D280" s="343" t="s">
        <v>1838</v>
      </c>
      <c r="E280" s="347">
        <v>124526.97</v>
      </c>
    </row>
    <row r="281" spans="1:5">
      <c r="A281" s="343">
        <v>275</v>
      </c>
      <c r="B281" s="343">
        <v>5660</v>
      </c>
      <c r="C281" s="344" t="s">
        <v>846</v>
      </c>
      <c r="D281" s="343" t="s">
        <v>1838</v>
      </c>
      <c r="E281" s="347">
        <v>913.20999999999992</v>
      </c>
    </row>
    <row r="282" spans="1:5">
      <c r="A282" s="343">
        <v>276</v>
      </c>
      <c r="B282" s="343">
        <v>5665</v>
      </c>
      <c r="C282" s="344" t="s">
        <v>1771</v>
      </c>
      <c r="D282" s="343" t="s">
        <v>1838</v>
      </c>
      <c r="E282" s="347">
        <v>9215.9599999999991</v>
      </c>
    </row>
    <row r="283" spans="1:5">
      <c r="A283" s="343">
        <v>277</v>
      </c>
      <c r="B283" s="343">
        <v>5670</v>
      </c>
      <c r="C283" s="344" t="s">
        <v>661</v>
      </c>
      <c r="D283" s="343" t="s">
        <v>1838</v>
      </c>
      <c r="E283" s="347">
        <v>4287.6499999999996</v>
      </c>
    </row>
    <row r="284" spans="1:5">
      <c r="A284" s="343">
        <v>278</v>
      </c>
      <c r="B284" s="343">
        <v>5675</v>
      </c>
      <c r="C284" s="344" t="s">
        <v>662</v>
      </c>
      <c r="D284" s="343" t="s">
        <v>1838</v>
      </c>
      <c r="E284" s="347">
        <v>-923.2600000000001</v>
      </c>
    </row>
    <row r="285" spans="1:5">
      <c r="A285" s="343">
        <v>279</v>
      </c>
      <c r="B285" s="343">
        <v>5680</v>
      </c>
      <c r="C285" s="344" t="s">
        <v>663</v>
      </c>
      <c r="D285" s="343" t="s">
        <v>1838</v>
      </c>
      <c r="E285" s="347">
        <v>-468.30999999999995</v>
      </c>
    </row>
    <row r="286" spans="1:5">
      <c r="A286" s="343">
        <v>280</v>
      </c>
      <c r="B286" s="343">
        <v>5690</v>
      </c>
      <c r="C286" s="344" t="s">
        <v>665</v>
      </c>
      <c r="D286" s="343" t="s">
        <v>1838</v>
      </c>
      <c r="E286" s="347">
        <v>1.1100000000000001</v>
      </c>
    </row>
    <row r="287" spans="1:5">
      <c r="A287" s="343">
        <v>281</v>
      </c>
      <c r="B287" s="343">
        <v>5705</v>
      </c>
      <c r="C287" s="344" t="s">
        <v>1513</v>
      </c>
      <c r="D287" s="343" t="s">
        <v>1839</v>
      </c>
      <c r="E287" s="347">
        <v>60192.729999999996</v>
      </c>
    </row>
    <row r="288" spans="1:5">
      <c r="A288" s="343">
        <v>282</v>
      </c>
      <c r="B288" s="343">
        <v>5715</v>
      </c>
      <c r="C288" s="344" t="s">
        <v>847</v>
      </c>
      <c r="D288" s="343" t="s">
        <v>1840</v>
      </c>
      <c r="E288" s="347">
        <v>8899.9</v>
      </c>
    </row>
    <row r="289" spans="1:5">
      <c r="A289" s="343">
        <v>283</v>
      </c>
      <c r="B289" s="343">
        <v>5735</v>
      </c>
      <c r="C289" s="344" t="s">
        <v>848</v>
      </c>
      <c r="D289" s="343" t="s">
        <v>1841</v>
      </c>
      <c r="E289" s="347">
        <v>20253.769999999997</v>
      </c>
    </row>
    <row r="290" spans="1:5">
      <c r="A290" s="343">
        <v>284</v>
      </c>
      <c r="B290" s="343">
        <v>5740</v>
      </c>
      <c r="C290" s="344" t="s">
        <v>849</v>
      </c>
      <c r="D290" s="343" t="s">
        <v>1837</v>
      </c>
      <c r="E290" s="347">
        <v>0.59000000000000008</v>
      </c>
    </row>
    <row r="291" spans="1:5">
      <c r="A291" s="343">
        <v>285</v>
      </c>
      <c r="B291" s="343">
        <v>5745</v>
      </c>
      <c r="C291" s="344" t="s">
        <v>1514</v>
      </c>
      <c r="D291" s="343" t="s">
        <v>1841</v>
      </c>
      <c r="E291" s="347">
        <v>-0.14000000000000057</v>
      </c>
    </row>
    <row r="292" spans="1:5">
      <c r="A292" s="343">
        <v>286</v>
      </c>
      <c r="B292" s="343">
        <v>5750</v>
      </c>
      <c r="C292" s="344" t="s">
        <v>850</v>
      </c>
      <c r="D292" s="343" t="s">
        <v>1841</v>
      </c>
      <c r="E292" s="347">
        <v>3003.9700000000003</v>
      </c>
    </row>
    <row r="293" spans="1:5">
      <c r="A293" s="343">
        <v>287</v>
      </c>
      <c r="B293" s="343">
        <v>5755</v>
      </c>
      <c r="C293" s="344" t="s">
        <v>1772</v>
      </c>
      <c r="D293" s="343" t="s">
        <v>1837</v>
      </c>
      <c r="E293" s="347">
        <v>0</v>
      </c>
    </row>
    <row r="294" spans="1:5">
      <c r="A294" s="343">
        <v>288</v>
      </c>
      <c r="B294" s="343">
        <v>5785</v>
      </c>
      <c r="C294" s="344" t="s">
        <v>851</v>
      </c>
      <c r="D294" s="343" t="s">
        <v>1842</v>
      </c>
      <c r="E294" s="347">
        <v>1001.8499999999999</v>
      </c>
    </row>
    <row r="295" spans="1:5">
      <c r="A295" s="343">
        <v>289</v>
      </c>
      <c r="B295" s="343">
        <v>5790</v>
      </c>
      <c r="C295" s="344" t="s">
        <v>852</v>
      </c>
      <c r="D295" s="343">
        <v>675</v>
      </c>
      <c r="E295" s="347">
        <v>2826.62</v>
      </c>
    </row>
    <row r="296" spans="1:5">
      <c r="A296" s="343">
        <v>290</v>
      </c>
      <c r="B296" s="343">
        <v>5795</v>
      </c>
      <c r="C296" s="344" t="s">
        <v>853</v>
      </c>
      <c r="D296" s="343" t="s">
        <v>1837</v>
      </c>
      <c r="E296" s="347">
        <v>27.49</v>
      </c>
    </row>
    <row r="297" spans="1:5">
      <c r="A297" s="343">
        <v>291</v>
      </c>
      <c r="B297" s="343">
        <v>5800</v>
      </c>
      <c r="C297" s="344" t="s">
        <v>1773</v>
      </c>
      <c r="D297" s="343">
        <v>675</v>
      </c>
      <c r="E297" s="347">
        <v>0</v>
      </c>
    </row>
    <row r="298" spans="1:5">
      <c r="A298" s="343">
        <v>292</v>
      </c>
      <c r="B298" s="343">
        <v>5805</v>
      </c>
      <c r="C298" s="344" t="s">
        <v>854</v>
      </c>
      <c r="D298" s="343">
        <v>675</v>
      </c>
      <c r="E298" s="347">
        <v>324.63</v>
      </c>
    </row>
    <row r="299" spans="1:5">
      <c r="A299" s="343">
        <v>293</v>
      </c>
      <c r="B299" s="343">
        <v>5810</v>
      </c>
      <c r="C299" s="344" t="s">
        <v>855</v>
      </c>
      <c r="D299" s="343" t="s">
        <v>1837</v>
      </c>
      <c r="E299" s="347">
        <v>5560.51</v>
      </c>
    </row>
    <row r="300" spans="1:5">
      <c r="A300" s="343">
        <v>294</v>
      </c>
      <c r="B300" s="343">
        <v>5815</v>
      </c>
      <c r="C300" s="344" t="s">
        <v>856</v>
      </c>
      <c r="D300" s="343">
        <v>675</v>
      </c>
      <c r="E300" s="347">
        <v>2.7099999999998863</v>
      </c>
    </row>
    <row r="301" spans="1:5">
      <c r="A301" s="343">
        <v>295</v>
      </c>
      <c r="B301" s="343">
        <v>5820</v>
      </c>
      <c r="C301" s="344" t="s">
        <v>857</v>
      </c>
      <c r="D301" s="343">
        <v>604</v>
      </c>
      <c r="E301" s="347">
        <v>913.08999999999992</v>
      </c>
    </row>
    <row r="302" spans="1:5">
      <c r="A302" s="343">
        <v>296</v>
      </c>
      <c r="B302" s="343">
        <v>5825</v>
      </c>
      <c r="C302" s="344" t="s">
        <v>858</v>
      </c>
      <c r="D302" s="343">
        <v>675</v>
      </c>
      <c r="E302" s="347">
        <v>310.44999999999993</v>
      </c>
    </row>
    <row r="303" spans="1:5">
      <c r="A303" s="343">
        <v>297</v>
      </c>
      <c r="B303" s="343">
        <v>5855</v>
      </c>
      <c r="C303" s="344" t="s">
        <v>859</v>
      </c>
      <c r="D303" s="343" t="s">
        <v>1837</v>
      </c>
      <c r="E303" s="347">
        <v>646.5</v>
      </c>
    </row>
    <row r="304" spans="1:5">
      <c r="A304" s="343">
        <v>298</v>
      </c>
      <c r="B304" s="343">
        <v>5860</v>
      </c>
      <c r="C304" s="344" t="s">
        <v>860</v>
      </c>
      <c r="D304" s="343" t="s">
        <v>1837</v>
      </c>
      <c r="E304" s="347">
        <v>1071.3200000000002</v>
      </c>
    </row>
    <row r="305" spans="1:5">
      <c r="A305" s="343">
        <v>299</v>
      </c>
      <c r="B305" s="343">
        <v>5865</v>
      </c>
      <c r="C305" s="344" t="s">
        <v>861</v>
      </c>
      <c r="D305" s="343" t="s">
        <v>1837</v>
      </c>
      <c r="E305" s="347">
        <v>1155.4299999999998</v>
      </c>
    </row>
    <row r="306" spans="1:5">
      <c r="A306" s="343">
        <v>300</v>
      </c>
      <c r="B306" s="343">
        <v>5870</v>
      </c>
      <c r="C306" s="344" t="s">
        <v>862</v>
      </c>
      <c r="D306" s="343" t="s">
        <v>1837</v>
      </c>
      <c r="E306" s="347">
        <v>407.09</v>
      </c>
    </row>
    <row r="307" spans="1:5">
      <c r="A307" s="343">
        <v>301</v>
      </c>
      <c r="B307" s="343">
        <v>5875</v>
      </c>
      <c r="C307" s="344" t="s">
        <v>863</v>
      </c>
      <c r="D307" s="343" t="s">
        <v>1837</v>
      </c>
      <c r="E307" s="347">
        <v>306.73</v>
      </c>
    </row>
    <row r="308" spans="1:5">
      <c r="A308" s="343">
        <v>302</v>
      </c>
      <c r="B308" s="343">
        <v>5880</v>
      </c>
      <c r="C308" s="344" t="s">
        <v>864</v>
      </c>
      <c r="D308" s="343" t="s">
        <v>1837</v>
      </c>
      <c r="E308" s="347">
        <v>1070.0699999999997</v>
      </c>
    </row>
    <row r="309" spans="1:5">
      <c r="A309" s="343">
        <v>303</v>
      </c>
      <c r="B309" s="343">
        <v>5885</v>
      </c>
      <c r="C309" s="344" t="s">
        <v>865</v>
      </c>
      <c r="D309" s="343" t="s">
        <v>1837</v>
      </c>
      <c r="E309" s="347">
        <v>232.04000000000002</v>
      </c>
    </row>
    <row r="310" spans="1:5">
      <c r="A310" s="343">
        <v>304</v>
      </c>
      <c r="B310" s="343">
        <v>5890</v>
      </c>
      <c r="C310" s="344" t="s">
        <v>866</v>
      </c>
      <c r="D310" s="343" t="s">
        <v>1837</v>
      </c>
      <c r="E310" s="347">
        <v>7.42</v>
      </c>
    </row>
    <row r="311" spans="1:5">
      <c r="A311" s="343">
        <v>305</v>
      </c>
      <c r="B311" s="343">
        <v>5895</v>
      </c>
      <c r="C311" s="344" t="s">
        <v>867</v>
      </c>
      <c r="D311" s="343" t="s">
        <v>1837</v>
      </c>
      <c r="E311" s="347">
        <v>5252.3500000000022</v>
      </c>
    </row>
    <row r="312" spans="1:5">
      <c r="A312" s="343">
        <v>306</v>
      </c>
      <c r="B312" s="343">
        <v>5900</v>
      </c>
      <c r="C312" s="344" t="s">
        <v>868</v>
      </c>
      <c r="D312" s="343" t="s">
        <v>1837</v>
      </c>
      <c r="E312" s="347">
        <v>1024.8499999999999</v>
      </c>
    </row>
    <row r="313" spans="1:5">
      <c r="A313" s="343">
        <v>307</v>
      </c>
      <c r="B313" s="343">
        <v>5930</v>
      </c>
      <c r="C313" s="344" t="s">
        <v>869</v>
      </c>
      <c r="D313" s="343" t="s">
        <v>1837</v>
      </c>
      <c r="E313" s="347">
        <v>1456.05</v>
      </c>
    </row>
    <row r="314" spans="1:5">
      <c r="A314" s="343">
        <v>308</v>
      </c>
      <c r="B314" s="343">
        <v>5935</v>
      </c>
      <c r="C314" s="344" t="s">
        <v>870</v>
      </c>
      <c r="D314" s="343" t="s">
        <v>1837</v>
      </c>
      <c r="E314" s="347">
        <v>892.45</v>
      </c>
    </row>
    <row r="315" spans="1:5">
      <c r="A315" s="343">
        <v>309</v>
      </c>
      <c r="B315" s="343">
        <v>5940</v>
      </c>
      <c r="C315" s="344" t="s">
        <v>871</v>
      </c>
      <c r="D315" s="343" t="s">
        <v>1837</v>
      </c>
      <c r="E315" s="347">
        <v>1054.5499999999997</v>
      </c>
    </row>
    <row r="316" spans="1:5">
      <c r="A316" s="343">
        <v>310</v>
      </c>
      <c r="B316" s="343">
        <v>5945</v>
      </c>
      <c r="C316" s="344" t="s">
        <v>872</v>
      </c>
      <c r="D316" s="343" t="s">
        <v>1837</v>
      </c>
      <c r="E316" s="347">
        <v>33287.329999999994</v>
      </c>
    </row>
    <row r="317" spans="1:5">
      <c r="A317" s="343">
        <v>311</v>
      </c>
      <c r="B317" s="343">
        <v>5950</v>
      </c>
      <c r="C317" s="344" t="s">
        <v>873</v>
      </c>
      <c r="D317" s="343" t="s">
        <v>1837</v>
      </c>
      <c r="E317" s="347">
        <v>1088.8899999999999</v>
      </c>
    </row>
    <row r="318" spans="1:5">
      <c r="A318" s="343">
        <v>312</v>
      </c>
      <c r="B318" s="343">
        <v>5955</v>
      </c>
      <c r="C318" s="344" t="s">
        <v>1774</v>
      </c>
      <c r="D318" s="343" t="s">
        <v>1837</v>
      </c>
      <c r="E318" s="347">
        <v>7343.2800000000007</v>
      </c>
    </row>
    <row r="319" spans="1:5">
      <c r="A319" s="343">
        <v>313</v>
      </c>
      <c r="B319" s="343">
        <v>5960</v>
      </c>
      <c r="C319" s="344" t="s">
        <v>874</v>
      </c>
      <c r="D319" s="343" t="s">
        <v>1837</v>
      </c>
      <c r="E319" s="347">
        <v>2305.1999999999994</v>
      </c>
    </row>
    <row r="320" spans="1:5">
      <c r="A320" s="343">
        <v>314</v>
      </c>
      <c r="B320" s="343">
        <v>5965</v>
      </c>
      <c r="C320" s="344" t="s">
        <v>875</v>
      </c>
      <c r="D320" s="343" t="s">
        <v>1837</v>
      </c>
      <c r="E320" s="347">
        <v>1365.25</v>
      </c>
    </row>
    <row r="321" spans="1:5">
      <c r="A321" s="343">
        <v>315</v>
      </c>
      <c r="B321" s="343">
        <v>5970</v>
      </c>
      <c r="C321" s="344" t="s">
        <v>876</v>
      </c>
      <c r="D321" s="343" t="s">
        <v>1837</v>
      </c>
      <c r="E321" s="347">
        <v>3097.9700000000003</v>
      </c>
    </row>
    <row r="322" spans="1:5">
      <c r="A322" s="343">
        <v>316</v>
      </c>
      <c r="B322" s="343">
        <v>5975</v>
      </c>
      <c r="C322" s="344" t="s">
        <v>877</v>
      </c>
      <c r="D322" s="343" t="s">
        <v>1837</v>
      </c>
      <c r="E322" s="347">
        <v>456.63</v>
      </c>
    </row>
    <row r="323" spans="1:5">
      <c r="A323" s="343">
        <v>317</v>
      </c>
      <c r="B323" s="343">
        <v>5980</v>
      </c>
      <c r="C323" s="344" t="s">
        <v>878</v>
      </c>
      <c r="D323" s="343" t="s">
        <v>1837</v>
      </c>
      <c r="E323" s="347">
        <v>4.33</v>
      </c>
    </row>
    <row r="324" spans="1:5">
      <c r="A324" s="343">
        <v>318</v>
      </c>
      <c r="B324" s="343">
        <v>5985</v>
      </c>
      <c r="C324" s="344" t="s">
        <v>1550</v>
      </c>
      <c r="D324" s="343" t="s">
        <v>1837</v>
      </c>
      <c r="E324" s="347">
        <v>0</v>
      </c>
    </row>
    <row r="325" spans="1:5">
      <c r="A325" s="343">
        <v>319</v>
      </c>
      <c r="B325" s="343">
        <v>6010</v>
      </c>
      <c r="C325" s="344" t="s">
        <v>879</v>
      </c>
      <c r="D325" s="343" t="s">
        <v>1843</v>
      </c>
      <c r="E325" s="347">
        <v>9427.02</v>
      </c>
    </row>
    <row r="326" spans="1:5">
      <c r="A326" s="343">
        <v>320</v>
      </c>
      <c r="B326" s="343">
        <v>6015</v>
      </c>
      <c r="C326" s="344" t="s">
        <v>880</v>
      </c>
      <c r="D326" s="343" t="s">
        <v>1841</v>
      </c>
      <c r="E326" s="347">
        <v>60.110000000000014</v>
      </c>
    </row>
    <row r="327" spans="1:5">
      <c r="A327" s="343">
        <v>321</v>
      </c>
      <c r="B327" s="343">
        <v>6020</v>
      </c>
      <c r="C327" s="344" t="s">
        <v>1515</v>
      </c>
      <c r="D327" s="343" t="s">
        <v>1844</v>
      </c>
      <c r="E327" s="347">
        <v>0</v>
      </c>
    </row>
    <row r="328" spans="1:5">
      <c r="A328" s="343">
        <v>322</v>
      </c>
      <c r="B328" s="343">
        <v>6025</v>
      </c>
      <c r="C328" s="344" t="s">
        <v>881</v>
      </c>
      <c r="D328" s="343" t="s">
        <v>1845</v>
      </c>
      <c r="E328" s="347">
        <v>12783.08</v>
      </c>
    </row>
    <row r="329" spans="1:5">
      <c r="A329" s="343">
        <v>323</v>
      </c>
      <c r="B329" s="343">
        <v>6035</v>
      </c>
      <c r="C329" s="344" t="s">
        <v>882</v>
      </c>
      <c r="D329" s="343" t="s">
        <v>1841</v>
      </c>
      <c r="E329" s="347">
        <v>2645.3</v>
      </c>
    </row>
    <row r="330" spans="1:5">
      <c r="A330" s="343">
        <v>324</v>
      </c>
      <c r="B330" s="343">
        <v>6040</v>
      </c>
      <c r="C330" s="344" t="s">
        <v>883</v>
      </c>
      <c r="D330" s="343" t="s">
        <v>1843</v>
      </c>
      <c r="E330" s="347">
        <v>28799.350000000002</v>
      </c>
    </row>
    <row r="331" spans="1:5">
      <c r="A331" s="343">
        <v>325</v>
      </c>
      <c r="B331" s="343">
        <v>6045</v>
      </c>
      <c r="C331" s="344" t="s">
        <v>1516</v>
      </c>
      <c r="D331" s="343" t="s">
        <v>1841</v>
      </c>
      <c r="E331" s="347">
        <v>348.26</v>
      </c>
    </row>
    <row r="332" spans="1:5">
      <c r="A332" s="343">
        <v>326</v>
      </c>
      <c r="B332" s="343">
        <v>6050</v>
      </c>
      <c r="C332" s="344" t="s">
        <v>884</v>
      </c>
      <c r="D332" s="343" t="s">
        <v>1841</v>
      </c>
      <c r="E332" s="347">
        <v>11932.849999999999</v>
      </c>
    </row>
    <row r="333" spans="1:5">
      <c r="A333" s="343">
        <v>327</v>
      </c>
      <c r="B333" s="343">
        <v>6065</v>
      </c>
      <c r="C333" s="344" t="s">
        <v>885</v>
      </c>
      <c r="D333" s="343">
        <v>666</v>
      </c>
      <c r="E333" s="347">
        <v>89438.599999999991</v>
      </c>
    </row>
    <row r="334" spans="1:5">
      <c r="A334" s="343">
        <v>328</v>
      </c>
      <c r="B334" s="343">
        <v>6070</v>
      </c>
      <c r="C334" s="344" t="s">
        <v>886</v>
      </c>
      <c r="D334" s="343">
        <v>667</v>
      </c>
      <c r="E334" s="347">
        <v>1799.9999999999998</v>
      </c>
    </row>
    <row r="335" spans="1:5">
      <c r="A335" s="343">
        <v>329</v>
      </c>
      <c r="B335" s="343">
        <v>6080</v>
      </c>
      <c r="C335" s="344" t="s">
        <v>1775</v>
      </c>
      <c r="D335" s="343">
        <v>767</v>
      </c>
      <c r="E335" s="347">
        <v>23077.62</v>
      </c>
    </row>
    <row r="336" spans="1:5">
      <c r="A336" s="343">
        <v>330</v>
      </c>
      <c r="B336" s="343">
        <v>6090</v>
      </c>
      <c r="C336" s="344" t="s">
        <v>887</v>
      </c>
      <c r="D336" s="343" t="s">
        <v>1846</v>
      </c>
      <c r="E336" s="347">
        <v>8209.66</v>
      </c>
    </row>
    <row r="337" spans="1:5">
      <c r="A337" s="343">
        <v>331</v>
      </c>
      <c r="B337" s="343">
        <v>6110</v>
      </c>
      <c r="C337" s="344" t="s">
        <v>888</v>
      </c>
      <c r="D337" s="343" t="s">
        <v>1847</v>
      </c>
      <c r="E337" s="347">
        <v>28277.84</v>
      </c>
    </row>
    <row r="338" spans="1:5">
      <c r="A338" s="343">
        <v>332</v>
      </c>
      <c r="B338" s="343">
        <v>6115</v>
      </c>
      <c r="C338" s="344" t="s">
        <v>889</v>
      </c>
      <c r="D338" s="343" t="s">
        <v>1847</v>
      </c>
      <c r="E338" s="347">
        <v>4468.05</v>
      </c>
    </row>
    <row r="339" spans="1:5">
      <c r="A339" s="343">
        <v>333</v>
      </c>
      <c r="B339" s="343">
        <v>6120</v>
      </c>
      <c r="C339" s="344" t="s">
        <v>890</v>
      </c>
      <c r="D339" s="343">
        <v>603</v>
      </c>
      <c r="E339" s="347">
        <v>18459.129999999997</v>
      </c>
    </row>
    <row r="340" spans="1:5">
      <c r="A340" s="343">
        <v>334</v>
      </c>
      <c r="B340" s="343">
        <v>6125</v>
      </c>
      <c r="C340" s="344" t="s">
        <v>891</v>
      </c>
      <c r="D340" s="343" t="s">
        <v>1847</v>
      </c>
      <c r="E340" s="347">
        <v>4225.5199999999995</v>
      </c>
    </row>
    <row r="341" spans="1:5">
      <c r="A341" s="343">
        <v>335</v>
      </c>
      <c r="B341" s="343">
        <v>6130</v>
      </c>
      <c r="C341" s="344" t="s">
        <v>892</v>
      </c>
      <c r="D341" s="343" t="s">
        <v>1847</v>
      </c>
      <c r="E341" s="347">
        <v>9798.2900000000009</v>
      </c>
    </row>
    <row r="342" spans="1:5">
      <c r="A342" s="343">
        <v>336</v>
      </c>
      <c r="B342" s="343">
        <v>6135</v>
      </c>
      <c r="C342" s="344" t="s">
        <v>893</v>
      </c>
      <c r="D342" s="343" t="s">
        <v>1847</v>
      </c>
      <c r="E342" s="347">
        <v>65862.959999999992</v>
      </c>
    </row>
    <row r="343" spans="1:5">
      <c r="A343" s="343">
        <v>337</v>
      </c>
      <c r="B343" s="343">
        <v>6140</v>
      </c>
      <c r="C343" s="344" t="s">
        <v>894</v>
      </c>
      <c r="D343" s="343" t="s">
        <v>1847</v>
      </c>
      <c r="E343" s="347">
        <v>9369.7899999999991</v>
      </c>
    </row>
    <row r="344" spans="1:5">
      <c r="A344" s="343">
        <v>338</v>
      </c>
      <c r="B344" s="343">
        <v>6145</v>
      </c>
      <c r="C344" s="344" t="s">
        <v>895</v>
      </c>
      <c r="D344" s="343" t="s">
        <v>1847</v>
      </c>
      <c r="E344" s="347">
        <v>27578.94</v>
      </c>
    </row>
    <row r="345" spans="1:5">
      <c r="A345" s="343">
        <v>339</v>
      </c>
      <c r="B345" s="343">
        <v>6146</v>
      </c>
      <c r="C345" s="344" t="s">
        <v>896</v>
      </c>
      <c r="D345" s="343" t="s">
        <v>1847</v>
      </c>
      <c r="E345" s="347">
        <v>11893.780000000002</v>
      </c>
    </row>
    <row r="346" spans="1:5">
      <c r="A346" s="343">
        <v>340</v>
      </c>
      <c r="B346" s="343">
        <v>6147</v>
      </c>
      <c r="C346" s="344" t="s">
        <v>1776</v>
      </c>
      <c r="D346" s="343">
        <v>701</v>
      </c>
      <c r="E346" s="347">
        <v>0</v>
      </c>
    </row>
    <row r="347" spans="1:5">
      <c r="A347" s="343">
        <v>341</v>
      </c>
      <c r="B347" s="343">
        <v>6150</v>
      </c>
      <c r="C347" s="344" t="s">
        <v>897</v>
      </c>
      <c r="D347" s="343" t="s">
        <v>1847</v>
      </c>
      <c r="E347" s="347">
        <v>444959.46000000049</v>
      </c>
    </row>
    <row r="348" spans="1:5">
      <c r="A348" s="343">
        <v>342</v>
      </c>
      <c r="B348" s="343">
        <v>6155</v>
      </c>
      <c r="C348" s="344" t="s">
        <v>898</v>
      </c>
      <c r="D348" s="343" t="s">
        <v>1847</v>
      </c>
      <c r="E348" s="347">
        <v>44883.149999999987</v>
      </c>
    </row>
    <row r="349" spans="1:5">
      <c r="A349" s="343">
        <v>343</v>
      </c>
      <c r="B349" s="343">
        <v>6160</v>
      </c>
      <c r="C349" s="344" t="s">
        <v>1777</v>
      </c>
      <c r="D349" s="343" t="s">
        <v>1847</v>
      </c>
      <c r="E349" s="347">
        <v>6776.66</v>
      </c>
    </row>
    <row r="350" spans="1:5">
      <c r="A350" s="343">
        <v>344</v>
      </c>
      <c r="B350" s="343">
        <v>6165</v>
      </c>
      <c r="C350" s="344" t="s">
        <v>1778</v>
      </c>
      <c r="D350" s="343" t="s">
        <v>1847</v>
      </c>
      <c r="E350" s="347">
        <v>-159697.67000000077</v>
      </c>
    </row>
    <row r="351" spans="1:5">
      <c r="A351" s="343">
        <v>345</v>
      </c>
      <c r="B351" s="343">
        <v>6185</v>
      </c>
      <c r="C351" s="344" t="s">
        <v>899</v>
      </c>
      <c r="D351" s="343">
        <v>675</v>
      </c>
      <c r="E351" s="347">
        <v>5531.87</v>
      </c>
    </row>
    <row r="352" spans="1:5">
      <c r="A352" s="343">
        <v>346</v>
      </c>
      <c r="B352" s="343">
        <v>6190</v>
      </c>
      <c r="C352" s="344" t="s">
        <v>900</v>
      </c>
      <c r="D352" s="343">
        <v>675</v>
      </c>
      <c r="E352" s="347">
        <v>2752.8</v>
      </c>
    </row>
    <row r="353" spans="1:5">
      <c r="A353" s="343">
        <v>347</v>
      </c>
      <c r="B353" s="343">
        <v>6195</v>
      </c>
      <c r="C353" s="344" t="s">
        <v>901</v>
      </c>
      <c r="D353" s="343">
        <v>675</v>
      </c>
      <c r="E353" s="347">
        <v>696.32</v>
      </c>
    </row>
    <row r="354" spans="1:5">
      <c r="A354" s="343">
        <v>348</v>
      </c>
      <c r="B354" s="343">
        <v>6200</v>
      </c>
      <c r="C354" s="344" t="s">
        <v>902</v>
      </c>
      <c r="D354" s="343">
        <v>675</v>
      </c>
      <c r="E354" s="347">
        <v>2637.65</v>
      </c>
    </row>
    <row r="355" spans="1:5">
      <c r="A355" s="343">
        <v>349</v>
      </c>
      <c r="B355" s="343">
        <v>6205</v>
      </c>
      <c r="C355" s="344" t="s">
        <v>903</v>
      </c>
      <c r="D355" s="343">
        <v>675</v>
      </c>
      <c r="E355" s="347">
        <v>57.199999999999996</v>
      </c>
    </row>
    <row r="356" spans="1:5">
      <c r="A356" s="343">
        <v>350</v>
      </c>
      <c r="B356" s="343">
        <v>6207</v>
      </c>
      <c r="C356" s="344" t="s">
        <v>904</v>
      </c>
      <c r="D356" s="343">
        <v>675</v>
      </c>
      <c r="E356" s="347">
        <v>183.42999999999998</v>
      </c>
    </row>
    <row r="357" spans="1:5">
      <c r="A357" s="343">
        <v>351</v>
      </c>
      <c r="B357" s="343">
        <v>6215</v>
      </c>
      <c r="C357" s="344" t="s">
        <v>905</v>
      </c>
      <c r="D357" s="343" t="s">
        <v>1848</v>
      </c>
      <c r="E357" s="347">
        <v>24772.33</v>
      </c>
    </row>
    <row r="358" spans="1:5">
      <c r="A358" s="343">
        <v>352</v>
      </c>
      <c r="B358" s="343">
        <v>6220</v>
      </c>
      <c r="C358" s="344" t="s">
        <v>906</v>
      </c>
      <c r="D358" s="343" t="s">
        <v>1848</v>
      </c>
      <c r="E358" s="347">
        <v>11426.15</v>
      </c>
    </row>
    <row r="359" spans="1:5">
      <c r="A359" s="343">
        <v>353</v>
      </c>
      <c r="B359" s="343">
        <v>6225</v>
      </c>
      <c r="C359" s="344" t="s">
        <v>907</v>
      </c>
      <c r="D359" s="343" t="s">
        <v>1848</v>
      </c>
      <c r="E359" s="347">
        <v>709.77</v>
      </c>
    </row>
    <row r="360" spans="1:5">
      <c r="A360" s="343">
        <v>354</v>
      </c>
      <c r="B360" s="343">
        <v>6230</v>
      </c>
      <c r="C360" s="344" t="s">
        <v>908</v>
      </c>
      <c r="D360" s="343" t="s">
        <v>1848</v>
      </c>
      <c r="E360" s="347">
        <v>2135.2199999999998</v>
      </c>
    </row>
    <row r="361" spans="1:5">
      <c r="A361" s="343">
        <v>355</v>
      </c>
      <c r="B361" s="343">
        <v>6255</v>
      </c>
      <c r="C361" s="344" t="s">
        <v>909</v>
      </c>
      <c r="D361" s="343" t="s">
        <v>1849</v>
      </c>
      <c r="E361" s="347">
        <v>19573.230000000003</v>
      </c>
    </row>
    <row r="362" spans="1:5">
      <c r="A362" s="343">
        <v>356</v>
      </c>
      <c r="B362" s="343">
        <v>6260</v>
      </c>
      <c r="C362" s="344" t="s">
        <v>910</v>
      </c>
      <c r="D362" s="343" t="s">
        <v>1849</v>
      </c>
      <c r="E362" s="347">
        <v>9638.18</v>
      </c>
    </row>
    <row r="363" spans="1:5">
      <c r="A363" s="343">
        <v>357</v>
      </c>
      <c r="B363" s="343">
        <v>6265</v>
      </c>
      <c r="C363" s="344" t="s">
        <v>1779</v>
      </c>
      <c r="D363" s="343" t="s">
        <v>1849</v>
      </c>
      <c r="E363" s="347">
        <v>203.26</v>
      </c>
    </row>
    <row r="364" spans="1:5">
      <c r="A364" s="343">
        <v>358</v>
      </c>
      <c r="B364" s="343">
        <v>6270</v>
      </c>
      <c r="C364" s="344" t="s">
        <v>911</v>
      </c>
      <c r="D364" s="343">
        <v>635</v>
      </c>
      <c r="E364" s="347">
        <v>8187.69</v>
      </c>
    </row>
    <row r="365" spans="1:5">
      <c r="A365" s="343">
        <v>359</v>
      </c>
      <c r="B365" s="343">
        <v>6285</v>
      </c>
      <c r="C365" s="344" t="s">
        <v>912</v>
      </c>
      <c r="D365" s="343">
        <v>620</v>
      </c>
      <c r="E365" s="347">
        <v>8071.6799999999985</v>
      </c>
    </row>
    <row r="366" spans="1:5">
      <c r="A366" s="343">
        <v>360</v>
      </c>
      <c r="B366" s="343">
        <v>6290</v>
      </c>
      <c r="C366" s="344" t="s">
        <v>913</v>
      </c>
      <c r="D366" s="343">
        <v>620</v>
      </c>
      <c r="E366" s="347">
        <v>9888.02</v>
      </c>
    </row>
    <row r="367" spans="1:5">
      <c r="A367" s="343">
        <v>361</v>
      </c>
      <c r="B367" s="343">
        <v>6295</v>
      </c>
      <c r="C367" s="344" t="s">
        <v>1517</v>
      </c>
      <c r="D367" s="343">
        <v>620</v>
      </c>
      <c r="E367" s="347">
        <v>10643.11</v>
      </c>
    </row>
    <row r="368" spans="1:5">
      <c r="A368" s="343">
        <v>362</v>
      </c>
      <c r="B368" s="343">
        <v>6300</v>
      </c>
      <c r="C368" s="344" t="s">
        <v>914</v>
      </c>
      <c r="D368" s="343">
        <v>620</v>
      </c>
      <c r="E368" s="347">
        <v>90.1</v>
      </c>
    </row>
    <row r="369" spans="1:5">
      <c r="A369" s="343">
        <v>363</v>
      </c>
      <c r="B369" s="343">
        <v>6310</v>
      </c>
      <c r="C369" s="344" t="s">
        <v>915</v>
      </c>
      <c r="D369" s="343">
        <v>675</v>
      </c>
      <c r="E369" s="347">
        <v>26047.65</v>
      </c>
    </row>
    <row r="370" spans="1:5">
      <c r="A370" s="343">
        <v>364</v>
      </c>
      <c r="B370" s="343">
        <v>6320</v>
      </c>
      <c r="C370" s="344" t="s">
        <v>916</v>
      </c>
      <c r="D370" s="343">
        <v>720</v>
      </c>
      <c r="E370" s="347">
        <v>1752.5500000000002</v>
      </c>
    </row>
    <row r="371" spans="1:5">
      <c r="A371" s="343">
        <v>365</v>
      </c>
      <c r="B371" s="343">
        <v>6325</v>
      </c>
      <c r="C371" s="344" t="s">
        <v>917</v>
      </c>
      <c r="D371" s="343">
        <v>720</v>
      </c>
      <c r="E371" s="347">
        <v>1500</v>
      </c>
    </row>
    <row r="372" spans="1:5">
      <c r="A372" s="343">
        <v>366</v>
      </c>
      <c r="B372" s="343">
        <v>6330</v>
      </c>
      <c r="C372" s="344" t="s">
        <v>1780</v>
      </c>
      <c r="D372" s="343">
        <v>720</v>
      </c>
      <c r="E372" s="347">
        <v>0</v>
      </c>
    </row>
    <row r="373" spans="1:5">
      <c r="A373" s="343">
        <v>367</v>
      </c>
      <c r="B373" s="343">
        <v>6335</v>
      </c>
      <c r="C373" s="344" t="s">
        <v>1551</v>
      </c>
      <c r="D373" s="343">
        <v>720</v>
      </c>
      <c r="E373" s="347">
        <v>7721.1200000000008</v>
      </c>
    </row>
    <row r="374" spans="1:5">
      <c r="A374" s="343">
        <v>368</v>
      </c>
      <c r="B374" s="343">
        <v>6340</v>
      </c>
      <c r="C374" s="344" t="s">
        <v>918</v>
      </c>
      <c r="D374" s="343">
        <v>775</v>
      </c>
      <c r="E374" s="347">
        <v>0</v>
      </c>
    </row>
    <row r="375" spans="1:5">
      <c r="A375" s="343">
        <v>369</v>
      </c>
      <c r="B375" s="343">
        <v>6345</v>
      </c>
      <c r="C375" s="344" t="s">
        <v>919</v>
      </c>
      <c r="D375" s="343">
        <v>775</v>
      </c>
      <c r="E375" s="347">
        <v>3710.18</v>
      </c>
    </row>
    <row r="376" spans="1:5">
      <c r="A376" s="343">
        <v>370</v>
      </c>
      <c r="B376" s="343">
        <v>6355</v>
      </c>
      <c r="C376" s="344" t="s">
        <v>920</v>
      </c>
      <c r="D376" s="343" t="s">
        <v>1837</v>
      </c>
      <c r="E376" s="347">
        <v>19977.39</v>
      </c>
    </row>
    <row r="377" spans="1:5">
      <c r="A377" s="343">
        <v>371</v>
      </c>
      <c r="B377" s="343">
        <v>6360</v>
      </c>
      <c r="C377" s="344" t="s">
        <v>921</v>
      </c>
      <c r="D377" s="343">
        <v>675</v>
      </c>
      <c r="E377" s="347">
        <v>187.89</v>
      </c>
    </row>
    <row r="378" spans="1:5">
      <c r="A378" s="343">
        <v>372</v>
      </c>
      <c r="B378" s="343">
        <v>6370</v>
      </c>
      <c r="C378" s="344" t="s">
        <v>1781</v>
      </c>
      <c r="D378" s="343" t="s">
        <v>1837</v>
      </c>
      <c r="E378" s="347">
        <v>7200</v>
      </c>
    </row>
    <row r="379" spans="1:5">
      <c r="A379" s="343">
        <v>373</v>
      </c>
      <c r="B379" s="343">
        <v>6380</v>
      </c>
      <c r="C379" s="344" t="s">
        <v>1782</v>
      </c>
      <c r="D379" s="343" t="s">
        <v>1841</v>
      </c>
      <c r="E379" s="347">
        <v>0</v>
      </c>
    </row>
    <row r="380" spans="1:5">
      <c r="A380" s="343">
        <v>374</v>
      </c>
      <c r="B380" s="343">
        <v>6385</v>
      </c>
      <c r="C380" s="344" t="s">
        <v>922</v>
      </c>
      <c r="D380" s="343" t="s">
        <v>1837</v>
      </c>
      <c r="E380" s="347">
        <v>2595.16</v>
      </c>
    </row>
    <row r="381" spans="1:5">
      <c r="A381" s="343">
        <v>375</v>
      </c>
      <c r="B381" s="343">
        <v>6390</v>
      </c>
      <c r="C381" s="344" t="s">
        <v>1783</v>
      </c>
      <c r="D381" s="343" t="s">
        <v>1837</v>
      </c>
      <c r="E381" s="347">
        <v>2067.4500000000003</v>
      </c>
    </row>
    <row r="382" spans="1:5">
      <c r="A382" s="343">
        <v>376</v>
      </c>
      <c r="B382" s="343">
        <v>6400</v>
      </c>
      <c r="C382" s="344" t="s">
        <v>923</v>
      </c>
      <c r="D382" s="343">
        <v>711</v>
      </c>
      <c r="E382" s="347">
        <v>0</v>
      </c>
    </row>
    <row r="383" spans="1:5">
      <c r="A383" s="343">
        <v>377</v>
      </c>
      <c r="B383" s="343">
        <v>6410</v>
      </c>
      <c r="C383" s="344" t="s">
        <v>924</v>
      </c>
      <c r="D383" s="343">
        <v>711</v>
      </c>
      <c r="E383" s="347">
        <v>0</v>
      </c>
    </row>
    <row r="384" spans="1:5">
      <c r="A384" s="343">
        <v>378</v>
      </c>
      <c r="B384" s="343">
        <v>6445</v>
      </c>
      <c r="C384" s="344" t="s">
        <v>925</v>
      </c>
      <c r="D384" s="343">
        <v>403</v>
      </c>
      <c r="E384" s="347">
        <v>3287.8799999999987</v>
      </c>
    </row>
    <row r="385" spans="1:5">
      <c r="A385" s="343">
        <v>379</v>
      </c>
      <c r="B385" s="343">
        <v>6455</v>
      </c>
      <c r="C385" s="344" t="s">
        <v>1784</v>
      </c>
      <c r="D385" s="343">
        <v>403</v>
      </c>
      <c r="E385" s="347">
        <v>2384.2599999999998</v>
      </c>
    </row>
    <row r="386" spans="1:5">
      <c r="A386" s="343">
        <v>380</v>
      </c>
      <c r="B386" s="343">
        <v>6460</v>
      </c>
      <c r="C386" s="344" t="s">
        <v>926</v>
      </c>
      <c r="D386" s="343">
        <v>403</v>
      </c>
      <c r="E386" s="347">
        <v>9330.5399999999991</v>
      </c>
    </row>
    <row r="387" spans="1:5">
      <c r="A387" s="343">
        <v>381</v>
      </c>
      <c r="B387" s="343">
        <v>6465</v>
      </c>
      <c r="C387" s="344" t="s">
        <v>927</v>
      </c>
      <c r="D387" s="343">
        <v>403</v>
      </c>
      <c r="E387" s="347">
        <v>2.31</v>
      </c>
    </row>
    <row r="388" spans="1:5">
      <c r="A388" s="343">
        <v>382</v>
      </c>
      <c r="B388" s="343">
        <v>6470</v>
      </c>
      <c r="C388" s="344" t="s">
        <v>1785</v>
      </c>
      <c r="D388" s="343">
        <v>403</v>
      </c>
      <c r="E388" s="347">
        <v>2592</v>
      </c>
    </row>
    <row r="389" spans="1:5">
      <c r="A389" s="343">
        <v>383</v>
      </c>
      <c r="B389" s="343">
        <v>6485</v>
      </c>
      <c r="C389" s="344" t="s">
        <v>928</v>
      </c>
      <c r="D389" s="343">
        <v>403</v>
      </c>
      <c r="E389" s="347">
        <v>9528.4299999999985</v>
      </c>
    </row>
    <row r="390" spans="1:5">
      <c r="A390" s="343">
        <v>384</v>
      </c>
      <c r="B390" s="343">
        <v>6495</v>
      </c>
      <c r="C390" s="344" t="s">
        <v>929</v>
      </c>
      <c r="D390" s="343">
        <v>403</v>
      </c>
      <c r="E390" s="347">
        <v>142.32000000000002</v>
      </c>
    </row>
    <row r="391" spans="1:5">
      <c r="A391" s="343">
        <v>385</v>
      </c>
      <c r="B391" s="343">
        <v>6505</v>
      </c>
      <c r="C391" s="344" t="s">
        <v>1786</v>
      </c>
      <c r="D391" s="343">
        <v>403</v>
      </c>
      <c r="E391" s="347">
        <v>167.81000000000003</v>
      </c>
    </row>
    <row r="392" spans="1:5">
      <c r="A392" s="343">
        <v>386</v>
      </c>
      <c r="B392" s="343">
        <v>6510</v>
      </c>
      <c r="C392" s="344" t="s">
        <v>930</v>
      </c>
      <c r="D392" s="343">
        <v>403</v>
      </c>
      <c r="E392" s="347">
        <v>13849.8</v>
      </c>
    </row>
    <row r="393" spans="1:5">
      <c r="A393" s="343">
        <v>387</v>
      </c>
      <c r="B393" s="343">
        <v>6515</v>
      </c>
      <c r="C393" s="344" t="s">
        <v>1787</v>
      </c>
      <c r="D393" s="343">
        <v>403</v>
      </c>
      <c r="E393" s="347">
        <v>146.28</v>
      </c>
    </row>
    <row r="394" spans="1:5">
      <c r="A394" s="343">
        <v>388</v>
      </c>
      <c r="B394" s="343">
        <v>6520</v>
      </c>
      <c r="C394" s="344" t="s">
        <v>1788</v>
      </c>
      <c r="D394" s="343">
        <v>403</v>
      </c>
      <c r="E394" s="347">
        <v>12764.800000000001</v>
      </c>
    </row>
    <row r="395" spans="1:5">
      <c r="A395" s="343">
        <v>389</v>
      </c>
      <c r="B395" s="343">
        <v>6525</v>
      </c>
      <c r="C395" s="344" t="s">
        <v>1789</v>
      </c>
      <c r="D395" s="343">
        <v>403</v>
      </c>
      <c r="E395" s="347">
        <v>10566.990000000002</v>
      </c>
    </row>
    <row r="396" spans="1:5">
      <c r="A396" s="343">
        <v>390</v>
      </c>
      <c r="B396" s="343">
        <v>6530</v>
      </c>
      <c r="C396" s="344" t="s">
        <v>931</v>
      </c>
      <c r="D396" s="343">
        <v>403</v>
      </c>
      <c r="E396" s="347">
        <v>67759.309999999983</v>
      </c>
    </row>
    <row r="397" spans="1:5">
      <c r="A397" s="343">
        <v>391</v>
      </c>
      <c r="B397" s="343">
        <v>6535</v>
      </c>
      <c r="C397" s="344" t="s">
        <v>932</v>
      </c>
      <c r="D397" s="343">
        <v>403</v>
      </c>
      <c r="E397" s="347">
        <v>17099.259999999998</v>
      </c>
    </row>
    <row r="398" spans="1:5">
      <c r="A398" s="343">
        <v>392</v>
      </c>
      <c r="B398" s="343">
        <v>6540</v>
      </c>
      <c r="C398" s="344" t="s">
        <v>933</v>
      </c>
      <c r="D398" s="343">
        <v>403</v>
      </c>
      <c r="E398" s="347">
        <v>14678.11</v>
      </c>
    </row>
    <row r="399" spans="1:5">
      <c r="A399" s="343">
        <v>393</v>
      </c>
      <c r="B399" s="343">
        <v>6545</v>
      </c>
      <c r="C399" s="344" t="s">
        <v>934</v>
      </c>
      <c r="D399" s="343">
        <v>403</v>
      </c>
      <c r="E399" s="347">
        <v>11743.849999999997</v>
      </c>
    </row>
    <row r="400" spans="1:5">
      <c r="A400" s="343">
        <v>394</v>
      </c>
      <c r="B400" s="343">
        <v>6550</v>
      </c>
      <c r="C400" s="344" t="s">
        <v>935</v>
      </c>
      <c r="D400" s="343">
        <v>403</v>
      </c>
      <c r="E400" s="347">
        <v>8125.0700000000015</v>
      </c>
    </row>
    <row r="401" spans="1:5">
      <c r="A401" s="343">
        <v>395</v>
      </c>
      <c r="B401" s="343">
        <v>6555</v>
      </c>
      <c r="C401" s="344" t="s">
        <v>1790</v>
      </c>
      <c r="D401" s="343">
        <v>403</v>
      </c>
      <c r="E401" s="347">
        <v>0</v>
      </c>
    </row>
    <row r="402" spans="1:5">
      <c r="A402" s="343">
        <v>396</v>
      </c>
      <c r="B402" s="343">
        <v>6575</v>
      </c>
      <c r="C402" s="344" t="s">
        <v>1791</v>
      </c>
      <c r="D402" s="343">
        <v>403</v>
      </c>
      <c r="E402" s="347">
        <v>0</v>
      </c>
    </row>
    <row r="403" spans="1:5">
      <c r="A403" s="343">
        <v>397</v>
      </c>
      <c r="B403" s="343">
        <v>6580</v>
      </c>
      <c r="C403" s="344" t="s">
        <v>936</v>
      </c>
      <c r="D403" s="343">
        <v>403</v>
      </c>
      <c r="E403" s="347">
        <v>3390.2699999999991</v>
      </c>
    </row>
    <row r="404" spans="1:5">
      <c r="A404" s="343">
        <v>398</v>
      </c>
      <c r="B404" s="343">
        <v>6585</v>
      </c>
      <c r="C404" s="344" t="s">
        <v>937</v>
      </c>
      <c r="D404" s="343">
        <v>403</v>
      </c>
      <c r="E404" s="347">
        <v>2353.0800000000008</v>
      </c>
    </row>
    <row r="405" spans="1:5">
      <c r="A405" s="343">
        <v>399</v>
      </c>
      <c r="B405" s="343">
        <v>6595</v>
      </c>
      <c r="C405" s="344" t="s">
        <v>1792</v>
      </c>
      <c r="D405" s="343">
        <v>403</v>
      </c>
      <c r="E405" s="347">
        <v>5308.010000000002</v>
      </c>
    </row>
    <row r="406" spans="1:5">
      <c r="A406" s="343">
        <v>400</v>
      </c>
      <c r="B406" s="343">
        <v>6600</v>
      </c>
      <c r="C406" s="344" t="s">
        <v>1793</v>
      </c>
      <c r="D406" s="343">
        <v>403</v>
      </c>
      <c r="E406" s="347">
        <v>1482.0300000000002</v>
      </c>
    </row>
    <row r="407" spans="1:5">
      <c r="A407" s="343">
        <v>401</v>
      </c>
      <c r="B407" s="343">
        <v>6605</v>
      </c>
      <c r="C407" s="344" t="s">
        <v>938</v>
      </c>
      <c r="D407" s="343">
        <v>403</v>
      </c>
      <c r="E407" s="347">
        <v>257.04000000000008</v>
      </c>
    </row>
    <row r="408" spans="1:5">
      <c r="A408" s="343">
        <v>402</v>
      </c>
      <c r="B408" s="343">
        <v>6610</v>
      </c>
      <c r="C408" s="344" t="s">
        <v>939</v>
      </c>
      <c r="D408" s="343">
        <v>403</v>
      </c>
      <c r="E408" s="347">
        <v>2596.5899999999997</v>
      </c>
    </row>
    <row r="409" spans="1:5">
      <c r="A409" s="343">
        <v>403</v>
      </c>
      <c r="B409" s="343">
        <v>6615</v>
      </c>
      <c r="C409" s="344" t="s">
        <v>940</v>
      </c>
      <c r="D409" s="343">
        <v>403</v>
      </c>
      <c r="E409" s="347">
        <v>0</v>
      </c>
    </row>
    <row r="410" spans="1:5">
      <c r="A410" s="343">
        <v>404</v>
      </c>
      <c r="B410" s="343">
        <v>6620</v>
      </c>
      <c r="C410" s="344" t="s">
        <v>1794</v>
      </c>
      <c r="D410" s="343">
        <v>403</v>
      </c>
      <c r="E410" s="347">
        <v>1399.5600000000004</v>
      </c>
    </row>
    <row r="411" spans="1:5">
      <c r="A411" s="343">
        <v>405</v>
      </c>
      <c r="B411" s="343">
        <v>6655</v>
      </c>
      <c r="C411" s="344" t="s">
        <v>1795</v>
      </c>
      <c r="D411" s="343">
        <v>403</v>
      </c>
      <c r="E411" s="347">
        <v>0</v>
      </c>
    </row>
    <row r="412" spans="1:5">
      <c r="A412" s="343">
        <v>406</v>
      </c>
      <c r="B412" s="343">
        <v>6660</v>
      </c>
      <c r="C412" s="344" t="s">
        <v>941</v>
      </c>
      <c r="D412" s="343">
        <v>403</v>
      </c>
      <c r="E412" s="347">
        <v>0</v>
      </c>
    </row>
    <row r="413" spans="1:5">
      <c r="A413" s="343">
        <v>407</v>
      </c>
      <c r="B413" s="343">
        <v>6670</v>
      </c>
      <c r="C413" s="344" t="s">
        <v>1796</v>
      </c>
      <c r="D413" s="343">
        <v>403</v>
      </c>
      <c r="E413" s="347">
        <v>0</v>
      </c>
    </row>
    <row r="414" spans="1:5">
      <c r="A414" s="343">
        <v>408</v>
      </c>
      <c r="B414" s="343">
        <v>6675</v>
      </c>
      <c r="C414" s="344" t="s">
        <v>1797</v>
      </c>
      <c r="D414" s="343">
        <v>403</v>
      </c>
      <c r="E414" s="347">
        <v>0</v>
      </c>
    </row>
    <row r="415" spans="1:5">
      <c r="A415" s="343">
        <v>409</v>
      </c>
      <c r="B415" s="343">
        <v>6680</v>
      </c>
      <c r="C415" s="344" t="s">
        <v>1798</v>
      </c>
      <c r="D415" s="343">
        <v>403</v>
      </c>
      <c r="E415" s="347">
        <v>0</v>
      </c>
    </row>
    <row r="416" spans="1:5">
      <c r="A416" s="343">
        <v>410</v>
      </c>
      <c r="B416" s="343">
        <v>6695</v>
      </c>
      <c r="C416" s="344" t="s">
        <v>1799</v>
      </c>
      <c r="D416" s="343">
        <v>403</v>
      </c>
      <c r="E416" s="347">
        <v>0</v>
      </c>
    </row>
    <row r="417" spans="1:5">
      <c r="A417" s="343">
        <v>411</v>
      </c>
      <c r="B417" s="343">
        <v>6710</v>
      </c>
      <c r="C417" s="344" t="s">
        <v>1800</v>
      </c>
      <c r="D417" s="343">
        <v>403</v>
      </c>
      <c r="E417" s="347">
        <v>0</v>
      </c>
    </row>
    <row r="418" spans="1:5">
      <c r="A418" s="343">
        <v>412</v>
      </c>
      <c r="B418" s="343">
        <v>6715</v>
      </c>
      <c r="C418" s="344" t="s">
        <v>1801</v>
      </c>
      <c r="D418" s="343">
        <v>403</v>
      </c>
      <c r="E418" s="347">
        <v>0</v>
      </c>
    </row>
    <row r="419" spans="1:5">
      <c r="A419" s="343">
        <v>413</v>
      </c>
      <c r="B419" s="343">
        <v>6725</v>
      </c>
      <c r="C419" s="344" t="s">
        <v>1802</v>
      </c>
      <c r="D419" s="343">
        <v>403</v>
      </c>
      <c r="E419" s="347">
        <v>0</v>
      </c>
    </row>
    <row r="420" spans="1:5">
      <c r="A420" s="343">
        <v>414</v>
      </c>
      <c r="B420" s="343">
        <v>6730</v>
      </c>
      <c r="C420" s="344" t="s">
        <v>1803</v>
      </c>
      <c r="D420" s="343">
        <v>403</v>
      </c>
      <c r="E420" s="347">
        <v>0</v>
      </c>
    </row>
    <row r="421" spans="1:5">
      <c r="A421" s="343">
        <v>415</v>
      </c>
      <c r="B421" s="343">
        <v>6735</v>
      </c>
      <c r="C421" s="344" t="s">
        <v>1804</v>
      </c>
      <c r="D421" s="343">
        <v>403</v>
      </c>
      <c r="E421" s="347">
        <v>0</v>
      </c>
    </row>
    <row r="422" spans="1:5">
      <c r="A422" s="343">
        <v>416</v>
      </c>
      <c r="B422" s="343">
        <v>6745</v>
      </c>
      <c r="C422" s="344" t="s">
        <v>942</v>
      </c>
      <c r="D422" s="343">
        <v>403</v>
      </c>
      <c r="E422" s="347">
        <v>0</v>
      </c>
    </row>
    <row r="423" spans="1:5">
      <c r="A423" s="343">
        <v>417</v>
      </c>
      <c r="B423" s="343">
        <v>6750</v>
      </c>
      <c r="C423" s="344" t="s">
        <v>1805</v>
      </c>
      <c r="D423" s="343">
        <v>403</v>
      </c>
      <c r="E423" s="347">
        <v>0</v>
      </c>
    </row>
    <row r="424" spans="1:5">
      <c r="A424" s="343">
        <v>418</v>
      </c>
      <c r="B424" s="343">
        <v>6760</v>
      </c>
      <c r="C424" s="344" t="s">
        <v>1806</v>
      </c>
      <c r="D424" s="343">
        <v>403</v>
      </c>
      <c r="E424" s="347">
        <v>0</v>
      </c>
    </row>
    <row r="425" spans="1:5">
      <c r="A425" s="343">
        <v>419</v>
      </c>
      <c r="B425" s="343">
        <v>6765</v>
      </c>
      <c r="C425" s="344" t="s">
        <v>1807</v>
      </c>
      <c r="D425" s="343">
        <v>403</v>
      </c>
      <c r="E425" s="347">
        <v>0</v>
      </c>
    </row>
    <row r="426" spans="1:5">
      <c r="A426" s="343">
        <v>420</v>
      </c>
      <c r="B426" s="343">
        <v>6775</v>
      </c>
      <c r="C426" s="344" t="s">
        <v>1808</v>
      </c>
      <c r="D426" s="343">
        <v>403</v>
      </c>
      <c r="E426" s="347">
        <v>0</v>
      </c>
    </row>
    <row r="427" spans="1:5">
      <c r="A427" s="343">
        <v>421</v>
      </c>
      <c r="B427" s="343">
        <v>6800</v>
      </c>
      <c r="C427" s="344" t="s">
        <v>943</v>
      </c>
      <c r="D427" s="343">
        <v>403</v>
      </c>
      <c r="E427" s="347">
        <v>0</v>
      </c>
    </row>
    <row r="428" spans="1:5">
      <c r="A428" s="343">
        <v>422</v>
      </c>
      <c r="B428" s="343">
        <v>6830</v>
      </c>
      <c r="C428" s="344" t="s">
        <v>1809</v>
      </c>
      <c r="D428" s="343">
        <v>403</v>
      </c>
      <c r="E428" s="347">
        <v>0</v>
      </c>
    </row>
    <row r="429" spans="1:5">
      <c r="A429" s="343">
        <v>423</v>
      </c>
      <c r="B429" s="343">
        <v>6835</v>
      </c>
      <c r="C429" s="344" t="s">
        <v>1792</v>
      </c>
      <c r="D429" s="343">
        <v>403</v>
      </c>
      <c r="E429" s="347">
        <v>0</v>
      </c>
    </row>
    <row r="430" spans="1:5">
      <c r="A430" s="343">
        <v>424</v>
      </c>
      <c r="B430" s="343">
        <v>6840</v>
      </c>
      <c r="C430" s="344" t="s">
        <v>944</v>
      </c>
      <c r="D430" s="343">
        <v>403</v>
      </c>
      <c r="E430" s="347">
        <v>0</v>
      </c>
    </row>
    <row r="431" spans="1:5">
      <c r="A431" s="343">
        <v>425</v>
      </c>
      <c r="B431" s="343">
        <v>6845</v>
      </c>
      <c r="C431" s="344" t="s">
        <v>1810</v>
      </c>
      <c r="D431" s="343">
        <v>403</v>
      </c>
      <c r="E431" s="347">
        <v>0</v>
      </c>
    </row>
    <row r="432" spans="1:5">
      <c r="A432" s="343">
        <v>426</v>
      </c>
      <c r="B432" s="343">
        <v>6850</v>
      </c>
      <c r="C432" s="344" t="s">
        <v>939</v>
      </c>
      <c r="D432" s="343">
        <v>403</v>
      </c>
      <c r="E432" s="347">
        <v>0</v>
      </c>
    </row>
    <row r="433" spans="1:5">
      <c r="A433" s="343">
        <v>427</v>
      </c>
      <c r="B433" s="343">
        <v>6855</v>
      </c>
      <c r="C433" s="344" t="s">
        <v>1811</v>
      </c>
      <c r="D433" s="343">
        <v>403</v>
      </c>
      <c r="E433" s="347">
        <v>0</v>
      </c>
    </row>
    <row r="434" spans="1:5">
      <c r="A434" s="343">
        <v>428</v>
      </c>
      <c r="B434" s="343">
        <v>6885</v>
      </c>
      <c r="C434" s="344" t="s">
        <v>1812</v>
      </c>
      <c r="D434" s="343">
        <v>403</v>
      </c>
      <c r="E434" s="347">
        <v>0</v>
      </c>
    </row>
    <row r="435" spans="1:5">
      <c r="A435" s="343">
        <v>429</v>
      </c>
      <c r="B435" s="343">
        <v>6890</v>
      </c>
      <c r="C435" s="344" t="s">
        <v>1813</v>
      </c>
      <c r="D435" s="343">
        <v>403</v>
      </c>
      <c r="E435" s="347">
        <v>0</v>
      </c>
    </row>
    <row r="436" spans="1:5">
      <c r="A436" s="343">
        <v>430</v>
      </c>
      <c r="B436" s="343">
        <v>6905</v>
      </c>
      <c r="C436" s="344" t="s">
        <v>945</v>
      </c>
      <c r="D436" s="343">
        <v>403</v>
      </c>
      <c r="E436" s="347">
        <v>32420.880000000005</v>
      </c>
    </row>
    <row r="437" spans="1:5">
      <c r="A437" s="343">
        <v>431</v>
      </c>
      <c r="B437" s="343">
        <v>6920</v>
      </c>
      <c r="C437" s="344" t="s">
        <v>1814</v>
      </c>
      <c r="D437" s="343">
        <v>403</v>
      </c>
      <c r="E437" s="347">
        <v>102346.62</v>
      </c>
    </row>
    <row r="438" spans="1:5">
      <c r="A438" s="343">
        <v>432</v>
      </c>
      <c r="B438" s="343">
        <v>6960</v>
      </c>
      <c r="C438" s="344" t="s">
        <v>946</v>
      </c>
      <c r="D438" s="343">
        <v>406</v>
      </c>
      <c r="E438" s="347">
        <v>-3660.48</v>
      </c>
    </row>
    <row r="439" spans="1:5">
      <c r="A439" s="343">
        <v>433</v>
      </c>
      <c r="B439" s="343">
        <v>7080</v>
      </c>
      <c r="C439" s="344" t="s">
        <v>1815</v>
      </c>
      <c r="D439" s="343">
        <v>407.1</v>
      </c>
      <c r="E439" s="347">
        <v>-1662.8399999999995</v>
      </c>
    </row>
    <row r="440" spans="1:5">
      <c r="A440" s="343">
        <v>434</v>
      </c>
      <c r="B440" s="343">
        <v>7160</v>
      </c>
      <c r="C440" s="344" t="s">
        <v>1816</v>
      </c>
      <c r="D440" s="343">
        <v>407.1</v>
      </c>
      <c r="E440" s="347">
        <v>-2087.2799999999997</v>
      </c>
    </row>
    <row r="441" spans="1:5">
      <c r="A441" s="343">
        <v>435</v>
      </c>
      <c r="B441" s="343">
        <v>7165</v>
      </c>
      <c r="C441" s="344" t="s">
        <v>947</v>
      </c>
      <c r="D441" s="343">
        <v>407.1</v>
      </c>
      <c r="E441" s="347">
        <v>-877.6600000000002</v>
      </c>
    </row>
    <row r="442" spans="1:5">
      <c r="A442" s="343">
        <v>436</v>
      </c>
      <c r="B442" s="343">
        <v>7185</v>
      </c>
      <c r="C442" s="344" t="s">
        <v>948</v>
      </c>
      <c r="D442" s="343">
        <v>407.1</v>
      </c>
      <c r="E442" s="347">
        <v>0</v>
      </c>
    </row>
    <row r="443" spans="1:5">
      <c r="A443" s="343">
        <v>437</v>
      </c>
      <c r="B443" s="343">
        <v>7225</v>
      </c>
      <c r="C443" s="344" t="s">
        <v>1817</v>
      </c>
      <c r="D443" s="343">
        <v>407.1</v>
      </c>
      <c r="E443" s="347">
        <v>0</v>
      </c>
    </row>
    <row r="444" spans="1:5">
      <c r="A444" s="343">
        <v>438</v>
      </c>
      <c r="B444" s="343">
        <v>7245</v>
      </c>
      <c r="C444" s="344" t="s">
        <v>949</v>
      </c>
      <c r="D444" s="343">
        <v>407.1</v>
      </c>
      <c r="E444" s="347">
        <v>0</v>
      </c>
    </row>
    <row r="445" spans="1:5">
      <c r="A445" s="343">
        <v>439</v>
      </c>
      <c r="B445" s="343">
        <v>7275</v>
      </c>
      <c r="C445" s="344" t="s">
        <v>1818</v>
      </c>
      <c r="D445" s="343">
        <v>407.1</v>
      </c>
      <c r="E445" s="347">
        <v>0</v>
      </c>
    </row>
    <row r="446" spans="1:5">
      <c r="A446" s="343">
        <v>440</v>
      </c>
      <c r="B446" s="343">
        <v>7280</v>
      </c>
      <c r="C446" s="344" t="s">
        <v>950</v>
      </c>
      <c r="D446" s="343">
        <v>407.1</v>
      </c>
      <c r="E446" s="347">
        <v>0</v>
      </c>
    </row>
    <row r="447" spans="1:5">
      <c r="A447" s="343">
        <v>441</v>
      </c>
      <c r="B447" s="343">
        <v>7510</v>
      </c>
      <c r="C447" s="344" t="s">
        <v>951</v>
      </c>
      <c r="D447" s="343">
        <v>408.12</v>
      </c>
      <c r="E447" s="347">
        <v>49829.779999999992</v>
      </c>
    </row>
    <row r="448" spans="1:5">
      <c r="A448" s="343">
        <v>442</v>
      </c>
      <c r="B448" s="343">
        <v>7515</v>
      </c>
      <c r="C448" s="344" t="s">
        <v>952</v>
      </c>
      <c r="D448" s="343">
        <v>408.12</v>
      </c>
      <c r="E448" s="347">
        <v>1429.0700000000002</v>
      </c>
    </row>
    <row r="449" spans="1:5">
      <c r="A449" s="343">
        <v>443</v>
      </c>
      <c r="B449" s="343">
        <v>7520</v>
      </c>
      <c r="C449" s="344" t="s">
        <v>953</v>
      </c>
      <c r="D449" s="343">
        <v>408.12</v>
      </c>
      <c r="E449" s="347">
        <v>4770.37</v>
      </c>
    </row>
    <row r="450" spans="1:5">
      <c r="A450" s="343">
        <v>444</v>
      </c>
      <c r="B450" s="343">
        <v>7535</v>
      </c>
      <c r="C450" s="344" t="s">
        <v>954</v>
      </c>
      <c r="D450" s="343">
        <v>408.13</v>
      </c>
      <c r="E450" s="347">
        <v>45.6</v>
      </c>
    </row>
    <row r="451" spans="1:5">
      <c r="A451" s="343">
        <v>445</v>
      </c>
      <c r="B451" s="343">
        <v>7540</v>
      </c>
      <c r="C451" s="344" t="s">
        <v>1819</v>
      </c>
      <c r="D451" s="343">
        <v>408.13</v>
      </c>
      <c r="E451" s="347">
        <v>0</v>
      </c>
    </row>
    <row r="452" spans="1:5">
      <c r="A452" s="343">
        <v>446</v>
      </c>
      <c r="B452" s="343">
        <v>7545</v>
      </c>
      <c r="C452" s="344" t="s">
        <v>955</v>
      </c>
      <c r="D452" s="343">
        <v>408.11</v>
      </c>
      <c r="E452" s="347">
        <v>15051</v>
      </c>
    </row>
    <row r="453" spans="1:5">
      <c r="A453" s="343">
        <v>447</v>
      </c>
      <c r="B453" s="343">
        <v>7550</v>
      </c>
      <c r="C453" s="344" t="s">
        <v>956</v>
      </c>
      <c r="D453" s="343">
        <v>408.11</v>
      </c>
      <c r="E453" s="347">
        <v>5504.85</v>
      </c>
    </row>
    <row r="454" spans="1:5">
      <c r="A454" s="343">
        <v>448</v>
      </c>
      <c r="B454" s="343">
        <v>7555</v>
      </c>
      <c r="C454" s="344" t="s">
        <v>957</v>
      </c>
      <c r="D454" s="343">
        <v>408.11</v>
      </c>
      <c r="E454" s="347">
        <v>56189.9</v>
      </c>
    </row>
    <row r="455" spans="1:5">
      <c r="A455" s="343">
        <v>449</v>
      </c>
      <c r="B455" s="343">
        <v>7570</v>
      </c>
      <c r="C455" s="344" t="s">
        <v>958</v>
      </c>
      <c r="D455" s="343">
        <v>408.1</v>
      </c>
      <c r="E455" s="347">
        <v>7990.19</v>
      </c>
    </row>
    <row r="456" spans="1:5">
      <c r="A456" s="343">
        <v>450</v>
      </c>
      <c r="B456" s="343">
        <v>7595</v>
      </c>
      <c r="C456" s="344" t="s">
        <v>1552</v>
      </c>
      <c r="D456" s="343">
        <v>410.1</v>
      </c>
      <c r="E456" s="347">
        <v>99758.42</v>
      </c>
    </row>
    <row r="457" spans="1:5">
      <c r="A457" s="343">
        <v>451</v>
      </c>
      <c r="B457" s="343">
        <v>7600</v>
      </c>
      <c r="C457" s="344" t="s">
        <v>1553</v>
      </c>
      <c r="D457" s="343">
        <v>410.11</v>
      </c>
      <c r="E457" s="347">
        <v>-217638.81</v>
      </c>
    </row>
    <row r="458" spans="1:5">
      <c r="A458" s="343">
        <v>452</v>
      </c>
      <c r="B458" s="343">
        <v>7605</v>
      </c>
      <c r="C458" s="344" t="s">
        <v>1820</v>
      </c>
      <c r="D458" s="343">
        <v>409.1</v>
      </c>
      <c r="E458" s="347">
        <v>0</v>
      </c>
    </row>
    <row r="459" spans="1:5">
      <c r="A459" s="343">
        <v>453</v>
      </c>
      <c r="B459" s="343">
        <v>7610</v>
      </c>
      <c r="C459" s="344" t="s">
        <v>1821</v>
      </c>
      <c r="D459" s="343">
        <v>409.11</v>
      </c>
      <c r="E459" s="347">
        <v>-10239.349999999999</v>
      </c>
    </row>
    <row r="460" spans="1:5">
      <c r="A460" s="343">
        <v>454</v>
      </c>
      <c r="B460" s="343">
        <v>7710</v>
      </c>
      <c r="C460" s="344" t="s">
        <v>959</v>
      </c>
      <c r="D460" s="343">
        <v>419</v>
      </c>
      <c r="E460" s="347">
        <v>175550.73999999996</v>
      </c>
    </row>
    <row r="461" spans="1:5">
      <c r="A461" s="343">
        <v>455</v>
      </c>
      <c r="B461" s="343">
        <v>7735</v>
      </c>
      <c r="C461" s="344" t="s">
        <v>960</v>
      </c>
      <c r="D461" s="343">
        <v>427.2</v>
      </c>
      <c r="E461" s="347">
        <v>-38.100000000000009</v>
      </c>
    </row>
    <row r="462" spans="1:5">
      <c r="A462" s="343">
        <v>456</v>
      </c>
      <c r="B462" s="343">
        <v>7750</v>
      </c>
      <c r="C462" s="344" t="s">
        <v>1827</v>
      </c>
      <c r="D462" s="343">
        <v>420</v>
      </c>
      <c r="E462" s="347">
        <v>-5026.3200000000006</v>
      </c>
    </row>
    <row r="463" spans="1:5">
      <c r="A463" s="343">
        <v>457</v>
      </c>
      <c r="B463" s="343">
        <v>7765</v>
      </c>
      <c r="C463" s="344" t="s">
        <v>961</v>
      </c>
      <c r="D463" s="343">
        <v>414</v>
      </c>
      <c r="E463" s="347">
        <v>0</v>
      </c>
    </row>
    <row r="464" spans="1:5">
      <c r="A464" s="343">
        <v>458</v>
      </c>
      <c r="B464" s="343">
        <v>7655</v>
      </c>
      <c r="C464" s="344" t="s">
        <v>1822</v>
      </c>
      <c r="D464" s="343">
        <v>421</v>
      </c>
      <c r="E464" s="347">
        <v>0</v>
      </c>
    </row>
    <row r="465" spans="1:5">
      <c r="A465" s="343">
        <v>459</v>
      </c>
      <c r="B465" s="343">
        <v>7660</v>
      </c>
      <c r="C465" s="344" t="s">
        <v>1823</v>
      </c>
      <c r="D465" s="343">
        <v>426</v>
      </c>
      <c r="E465" s="347">
        <v>0</v>
      </c>
    </row>
    <row r="466" spans="1:5">
      <c r="A466" s="343">
        <v>460</v>
      </c>
      <c r="B466" s="343">
        <v>7680</v>
      </c>
      <c r="C466" s="344" t="s">
        <v>1824</v>
      </c>
      <c r="D466" s="343">
        <v>534</v>
      </c>
      <c r="E466" s="347">
        <v>-1800</v>
      </c>
    </row>
    <row r="467" spans="1:5">
      <c r="A467" s="343">
        <v>461</v>
      </c>
      <c r="B467" s="343">
        <v>7685</v>
      </c>
      <c r="C467" s="344" t="s">
        <v>1825</v>
      </c>
      <c r="D467" s="343">
        <v>419</v>
      </c>
      <c r="E467" s="347">
        <v>0</v>
      </c>
    </row>
    <row r="468" spans="1:5">
      <c r="A468" s="343">
        <v>462</v>
      </c>
      <c r="B468" s="343">
        <v>7691</v>
      </c>
      <c r="C468" s="344" t="s">
        <v>1826</v>
      </c>
      <c r="D468" s="343">
        <v>414</v>
      </c>
      <c r="E468" s="347">
        <v>0</v>
      </c>
    </row>
    <row r="469" spans="1:5">
      <c r="A469" s="343">
        <v>463</v>
      </c>
      <c r="B469" s="343">
        <v>7775</v>
      </c>
      <c r="C469" s="344" t="s">
        <v>1828</v>
      </c>
      <c r="D469" s="343">
        <v>409.3</v>
      </c>
      <c r="E469" s="347">
        <v>0</v>
      </c>
    </row>
  </sheetData>
  <sortState ref="A7:R469">
    <sortCondition ref="A7:A469"/>
  </sortState>
  <pageMargins left="0.7" right="0.7" top="0.75" bottom="0.75" header="0.3" footer="0.3"/>
  <pageSetup scale="50" orientation="landscape" r:id="rId1"/>
  <headerFooter>
    <oddFooter>&amp;L&amp;F - &amp;A&amp;RPage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BreakPreview" zoomScale="85" zoomScaleNormal="85" zoomScaleSheetLayoutView="85" workbookViewId="0">
      <pane ySplit="1" topLeftCell="A26" activePane="bottomLeft" state="frozen"/>
      <selection activeCell="C74" sqref="C74"/>
      <selection pane="bottomLeft" activeCell="N13" sqref="N13"/>
    </sheetView>
  </sheetViews>
  <sheetFormatPr defaultColWidth="9" defaultRowHeight="12"/>
  <cols>
    <col min="1" max="1" width="10.375" style="273" bestFit="1" customWidth="1"/>
    <col min="2" max="2" width="27.125" style="273" bestFit="1" customWidth="1"/>
    <col min="3" max="3" width="16" style="273" bestFit="1" customWidth="1"/>
    <col min="4" max="4" width="8.125" style="273" bestFit="1" customWidth="1"/>
    <col min="5" max="5" width="27.375" style="273" bestFit="1" customWidth="1"/>
    <col min="6" max="6" width="3.625" style="273" bestFit="1" customWidth="1"/>
    <col min="7" max="7" width="18.75" style="273" bestFit="1" customWidth="1"/>
    <col min="8" max="9" width="7.125" style="273" bestFit="1" customWidth="1"/>
    <col min="10" max="10" width="8" style="273" bestFit="1" customWidth="1"/>
    <col min="11" max="11" width="7.125" style="273" bestFit="1" customWidth="1"/>
    <col min="12" max="13" width="9" style="273"/>
    <col min="14" max="14" width="12.75" style="273" bestFit="1" customWidth="1"/>
    <col min="15" max="16384" width="9" style="273"/>
  </cols>
  <sheetData>
    <row r="1" spans="1:11" ht="15">
      <c r="A1" s="269" t="s">
        <v>180</v>
      </c>
      <c r="B1" s="269" t="s">
        <v>230</v>
      </c>
      <c r="C1" s="269" t="s">
        <v>231</v>
      </c>
      <c r="D1" s="269" t="s">
        <v>202</v>
      </c>
      <c r="E1" s="269" t="s">
        <v>1645</v>
      </c>
      <c r="F1" s="270" t="s">
        <v>232</v>
      </c>
      <c r="G1" s="271" t="s">
        <v>1644</v>
      </c>
      <c r="H1" s="272" t="s">
        <v>233</v>
      </c>
      <c r="I1" s="272" t="s">
        <v>234</v>
      </c>
      <c r="J1" s="272" t="s">
        <v>235</v>
      </c>
      <c r="K1" s="272" t="s">
        <v>236</v>
      </c>
    </row>
    <row r="2" spans="1:11" ht="15">
      <c r="A2" s="269" t="s">
        <v>180</v>
      </c>
      <c r="B2" s="269" t="s">
        <v>222</v>
      </c>
      <c r="C2" s="274" t="s">
        <v>222</v>
      </c>
      <c r="D2" s="269" t="s">
        <v>222</v>
      </c>
      <c r="E2" s="274" t="s">
        <v>334</v>
      </c>
      <c r="F2" s="275">
        <v>254</v>
      </c>
      <c r="G2" s="276">
        <v>834</v>
      </c>
      <c r="H2" s="268">
        <f>G2/$G$103</f>
        <v>3.0553500846870509E-3</v>
      </c>
      <c r="I2" s="268">
        <f>G2/$G$17</f>
        <v>1.294434088626829E-2</v>
      </c>
      <c r="J2" s="268">
        <f>G2/$G$16</f>
        <v>1.294434088626829E-2</v>
      </c>
      <c r="K2" s="268">
        <f>G2/$G$15</f>
        <v>1.294434088626829E-2</v>
      </c>
    </row>
    <row r="3" spans="1:11" ht="15">
      <c r="A3" s="269"/>
      <c r="B3" s="269"/>
      <c r="C3" s="274"/>
      <c r="D3" s="269"/>
      <c r="E3" s="274" t="s">
        <v>310</v>
      </c>
      <c r="F3" s="275">
        <v>248</v>
      </c>
      <c r="G3" s="276">
        <v>2442.3000000000002</v>
      </c>
      <c r="H3" s="268">
        <f t="shared" ref="H3:H66" si="0">G3/$G$103</f>
        <v>8.9473399422436272E-3</v>
      </c>
      <c r="I3" s="268">
        <f t="shared" ref="I3:I17" si="1">G3/$G$17</f>
        <v>3.7906431350759051E-2</v>
      </c>
      <c r="J3" s="268">
        <f t="shared" ref="J3:J16" si="2">G3/$G$16</f>
        <v>3.7906431350759051E-2</v>
      </c>
      <c r="K3" s="268">
        <f t="shared" ref="K3:K15" si="3">G3/$G$15</f>
        <v>3.7906431350759051E-2</v>
      </c>
    </row>
    <row r="4" spans="1:11" ht="15">
      <c r="A4" s="269"/>
      <c r="B4" s="269"/>
      <c r="C4" s="274"/>
      <c r="D4" s="269"/>
      <c r="E4" s="274" t="s">
        <v>317</v>
      </c>
      <c r="F4" s="275">
        <v>259</v>
      </c>
      <c r="G4" s="276">
        <v>1494.4</v>
      </c>
      <c r="H4" s="268">
        <f t="shared" si="0"/>
        <v>5.4747184251274922E-3</v>
      </c>
      <c r="I4" s="268">
        <f t="shared" si="1"/>
        <v>2.319427220676179E-2</v>
      </c>
      <c r="J4" s="268">
        <f t="shared" si="2"/>
        <v>2.319427220676179E-2</v>
      </c>
      <c r="K4" s="268">
        <f t="shared" si="3"/>
        <v>2.319427220676179E-2</v>
      </c>
    </row>
    <row r="5" spans="1:11" ht="15">
      <c r="A5" s="269"/>
      <c r="B5" s="269"/>
      <c r="C5" s="274"/>
      <c r="D5" s="269"/>
      <c r="E5" s="274" t="s">
        <v>308</v>
      </c>
      <c r="F5" s="275">
        <v>242</v>
      </c>
      <c r="G5" s="276">
        <v>262.39999999999998</v>
      </c>
      <c r="H5" s="268">
        <f t="shared" si="0"/>
        <v>9.6129959499026624E-4</v>
      </c>
      <c r="I5" s="268">
        <f t="shared" si="1"/>
        <v>4.0726559335213415E-3</v>
      </c>
      <c r="J5" s="268">
        <f t="shared" si="2"/>
        <v>4.0726559335213415E-3</v>
      </c>
      <c r="K5" s="268">
        <f t="shared" si="3"/>
        <v>4.0726559335213415E-3</v>
      </c>
    </row>
    <row r="6" spans="1:11" ht="15">
      <c r="A6" s="269"/>
      <c r="B6" s="269"/>
      <c r="C6" s="274"/>
      <c r="D6" s="269"/>
      <c r="E6" s="274" t="s">
        <v>313</v>
      </c>
      <c r="F6" s="275">
        <v>251</v>
      </c>
      <c r="G6" s="276">
        <v>14917.2</v>
      </c>
      <c r="H6" s="268">
        <f t="shared" si="0"/>
        <v>5.4649002737762201E-2</v>
      </c>
      <c r="I6" s="268">
        <f t="shared" si="1"/>
        <v>0.23152676483050522</v>
      </c>
      <c r="J6" s="268">
        <f t="shared" si="2"/>
        <v>0.23152676483050522</v>
      </c>
      <c r="K6" s="268">
        <f t="shared" si="3"/>
        <v>0.23152676483050522</v>
      </c>
    </row>
    <row r="7" spans="1:11" ht="15">
      <c r="A7" s="269"/>
      <c r="B7" s="269"/>
      <c r="C7" s="274"/>
      <c r="D7" s="269"/>
      <c r="E7" s="274" t="s">
        <v>312</v>
      </c>
      <c r="F7" s="275">
        <v>250</v>
      </c>
      <c r="G7" s="276">
        <v>3355</v>
      </c>
      <c r="H7" s="268">
        <f t="shared" si="0"/>
        <v>1.2291006635641553E-2</v>
      </c>
      <c r="I7" s="268">
        <f t="shared" si="1"/>
        <v>5.2072258601235148E-2</v>
      </c>
      <c r="J7" s="268">
        <f t="shared" si="2"/>
        <v>5.2072258601235148E-2</v>
      </c>
      <c r="K7" s="268">
        <f t="shared" si="3"/>
        <v>5.2072258601235148E-2</v>
      </c>
    </row>
    <row r="8" spans="1:11" ht="15">
      <c r="A8" s="269"/>
      <c r="B8" s="269"/>
      <c r="C8" s="274"/>
      <c r="D8" s="269"/>
      <c r="E8" s="274" t="s">
        <v>315</v>
      </c>
      <c r="F8" s="275">
        <v>255</v>
      </c>
      <c r="G8" s="276">
        <v>21313.1</v>
      </c>
      <c r="H8" s="268">
        <f t="shared" si="0"/>
        <v>7.8080314016718916E-2</v>
      </c>
      <c r="I8" s="268">
        <f t="shared" si="1"/>
        <v>0.3307962011308449</v>
      </c>
      <c r="J8" s="268">
        <f t="shared" si="2"/>
        <v>0.3307962011308449</v>
      </c>
      <c r="K8" s="268">
        <f t="shared" si="3"/>
        <v>0.3307962011308449</v>
      </c>
    </row>
    <row r="9" spans="1:11" ht="15">
      <c r="A9" s="269"/>
      <c r="B9" s="269"/>
      <c r="C9" s="274"/>
      <c r="D9" s="269"/>
      <c r="E9" s="274" t="s">
        <v>307</v>
      </c>
      <c r="F9" s="275">
        <v>241</v>
      </c>
      <c r="G9" s="276">
        <v>2094.1999999999998</v>
      </c>
      <c r="H9" s="268">
        <f t="shared" si="0"/>
        <v>7.6720793133712483E-3</v>
      </c>
      <c r="I9" s="268">
        <f t="shared" si="1"/>
        <v>3.250364350602284E-2</v>
      </c>
      <c r="J9" s="268">
        <f t="shared" si="2"/>
        <v>3.250364350602284E-2</v>
      </c>
      <c r="K9" s="268">
        <f t="shared" si="3"/>
        <v>3.250364350602284E-2</v>
      </c>
    </row>
    <row r="10" spans="1:11" ht="15">
      <c r="A10" s="269"/>
      <c r="B10" s="269"/>
      <c r="C10" s="274"/>
      <c r="D10" s="269"/>
      <c r="E10" s="274" t="s">
        <v>311</v>
      </c>
      <c r="F10" s="275">
        <v>249</v>
      </c>
      <c r="G10" s="276">
        <v>2525.6</v>
      </c>
      <c r="H10" s="268">
        <f t="shared" si="0"/>
        <v>9.2525086017813136E-3</v>
      </c>
      <c r="I10" s="268">
        <f t="shared" si="1"/>
        <v>3.9199313360142915E-2</v>
      </c>
      <c r="J10" s="268">
        <f t="shared" si="2"/>
        <v>3.9199313360142915E-2</v>
      </c>
      <c r="K10" s="268">
        <f t="shared" si="3"/>
        <v>3.9199313360142915E-2</v>
      </c>
    </row>
    <row r="11" spans="1:11" ht="15">
      <c r="A11" s="269"/>
      <c r="B11" s="269"/>
      <c r="C11" s="274"/>
      <c r="D11" s="269"/>
      <c r="E11" s="274" t="s">
        <v>314</v>
      </c>
      <c r="F11" s="275">
        <v>252</v>
      </c>
      <c r="G11" s="276">
        <v>9527.8000000000011</v>
      </c>
      <c r="H11" s="268">
        <f t="shared" si="0"/>
        <v>3.4904993449497941E-2</v>
      </c>
      <c r="I11" s="268">
        <f t="shared" si="1"/>
        <v>0.147879006110536</v>
      </c>
      <c r="J11" s="268">
        <f t="shared" si="2"/>
        <v>0.147879006110536</v>
      </c>
      <c r="K11" s="268">
        <f t="shared" si="3"/>
        <v>0.147879006110536</v>
      </c>
    </row>
    <row r="12" spans="1:11" ht="15">
      <c r="A12" s="269"/>
      <c r="B12" s="269"/>
      <c r="C12" s="274"/>
      <c r="D12" s="269"/>
      <c r="E12" s="274" t="s">
        <v>309</v>
      </c>
      <c r="F12" s="275">
        <v>246</v>
      </c>
      <c r="G12" s="276">
        <v>1722.5</v>
      </c>
      <c r="H12" s="268">
        <f t="shared" si="0"/>
        <v>6.3103603367787109E-3</v>
      </c>
      <c r="I12" s="268">
        <f t="shared" si="1"/>
        <v>2.6734564959948595E-2</v>
      </c>
      <c r="J12" s="268">
        <f t="shared" si="2"/>
        <v>2.6734564959948595E-2</v>
      </c>
      <c r="K12" s="268">
        <f t="shared" si="3"/>
        <v>2.6734564959948595E-2</v>
      </c>
    </row>
    <row r="13" spans="1:11" ht="15">
      <c r="A13" s="269"/>
      <c r="B13" s="269"/>
      <c r="C13" s="274"/>
      <c r="D13" s="269"/>
      <c r="E13" s="274" t="s">
        <v>318</v>
      </c>
      <c r="F13" s="275">
        <v>260</v>
      </c>
      <c r="G13" s="276">
        <v>2723</v>
      </c>
      <c r="H13" s="268">
        <f t="shared" si="0"/>
        <v>9.9756813916101195E-3</v>
      </c>
      <c r="I13" s="268">
        <f t="shared" si="1"/>
        <v>4.2263117785741669E-2</v>
      </c>
      <c r="J13" s="268">
        <f t="shared" si="2"/>
        <v>4.2263117785741669E-2</v>
      </c>
      <c r="K13" s="268">
        <f t="shared" si="3"/>
        <v>4.2263117785741669E-2</v>
      </c>
    </row>
    <row r="14" spans="1:11" ht="15">
      <c r="A14" s="269"/>
      <c r="B14" s="269"/>
      <c r="C14" s="274"/>
      <c r="D14" s="270"/>
      <c r="E14" s="270" t="s">
        <v>316</v>
      </c>
      <c r="F14" s="270">
        <v>256</v>
      </c>
      <c r="G14" s="271">
        <v>1218.2</v>
      </c>
      <c r="H14" s="268">
        <f t="shared" si="0"/>
        <v>4.4628626776567933E-3</v>
      </c>
      <c r="I14" s="268">
        <f t="shared" si="1"/>
        <v>1.8907429337712268E-2</v>
      </c>
      <c r="J14" s="268">
        <f t="shared" si="2"/>
        <v>1.8907429337712268E-2</v>
      </c>
      <c r="K14" s="268">
        <f t="shared" si="3"/>
        <v>1.8907429337712268E-2</v>
      </c>
    </row>
    <row r="15" spans="1:11" ht="15">
      <c r="A15" s="269"/>
      <c r="B15" s="269"/>
      <c r="C15" s="275"/>
      <c r="D15" s="275" t="s">
        <v>319</v>
      </c>
      <c r="E15" s="275"/>
      <c r="F15" s="275"/>
      <c r="G15" s="276">
        <v>64429.7</v>
      </c>
      <c r="H15" s="268">
        <f t="shared" si="0"/>
        <v>0.23603751720786723</v>
      </c>
      <c r="I15" s="268">
        <f t="shared" si="1"/>
        <v>1</v>
      </c>
      <c r="J15" s="268">
        <f t="shared" si="2"/>
        <v>1</v>
      </c>
      <c r="K15" s="268">
        <f t="shared" si="3"/>
        <v>1</v>
      </c>
    </row>
    <row r="16" spans="1:11" ht="15">
      <c r="A16" s="269"/>
      <c r="B16" s="269"/>
      <c r="C16" s="274" t="s">
        <v>319</v>
      </c>
      <c r="D16" s="269"/>
      <c r="E16" s="274"/>
      <c r="F16" s="275"/>
      <c r="G16" s="276">
        <v>64429.7</v>
      </c>
      <c r="H16" s="268">
        <f t="shared" si="0"/>
        <v>0.23603751720786723</v>
      </c>
      <c r="I16" s="268">
        <f t="shared" si="1"/>
        <v>1</v>
      </c>
      <c r="J16" s="268">
        <f t="shared" si="2"/>
        <v>1</v>
      </c>
      <c r="K16" s="268"/>
    </row>
    <row r="17" spans="1:11" ht="15">
      <c r="A17" s="269"/>
      <c r="B17" s="269" t="s">
        <v>319</v>
      </c>
      <c r="C17" s="274"/>
      <c r="D17" s="270"/>
      <c r="E17" s="270"/>
      <c r="F17" s="270"/>
      <c r="G17" s="271">
        <v>64429.7</v>
      </c>
      <c r="H17" s="268">
        <f t="shared" si="0"/>
        <v>0.23603751720786723</v>
      </c>
      <c r="I17" s="268">
        <f t="shared" si="1"/>
        <v>1</v>
      </c>
      <c r="J17" s="268"/>
      <c r="K17" s="268"/>
    </row>
    <row r="18" spans="1:11" ht="15">
      <c r="A18" s="269"/>
      <c r="B18" s="269" t="s">
        <v>667</v>
      </c>
      <c r="C18" s="275" t="s">
        <v>262</v>
      </c>
      <c r="D18" s="275" t="s">
        <v>263</v>
      </c>
      <c r="E18" s="275" t="s">
        <v>264</v>
      </c>
      <c r="F18" s="275">
        <v>110</v>
      </c>
      <c r="G18" s="276">
        <v>2636.5</v>
      </c>
      <c r="H18" s="268">
        <f t="shared" si="0"/>
        <v>9.6587895662798677E-3</v>
      </c>
      <c r="I18" s="268">
        <f>G18/$G$64</f>
        <v>5.1009056453376E-2</v>
      </c>
      <c r="J18" s="341">
        <f>G18/$G$49</f>
        <v>7.5996252792390293E-2</v>
      </c>
      <c r="K18" s="268">
        <f>G18/$G$42</f>
        <v>0.13841202843313277</v>
      </c>
    </row>
    <row r="19" spans="1:11" ht="15">
      <c r="A19" s="269"/>
      <c r="B19" s="270"/>
      <c r="C19" s="270"/>
      <c r="D19" s="270"/>
      <c r="E19" s="270" t="s">
        <v>265</v>
      </c>
      <c r="F19" s="270">
        <v>111</v>
      </c>
      <c r="G19" s="271">
        <v>436</v>
      </c>
      <c r="H19" s="268">
        <f t="shared" si="0"/>
        <v>1.5972813392368754E-3</v>
      </c>
      <c r="I19" s="268">
        <f t="shared" ref="I19:I64" si="4">G19/$G$64</f>
        <v>8.4354062634826223E-3</v>
      </c>
      <c r="J19" s="341">
        <f t="shared" ref="J19:J49" si="5">G19/$G$49</f>
        <v>1.2567557829502054E-2</v>
      </c>
      <c r="K19" s="268">
        <f t="shared" ref="K19:K42" si="6">G19/$G$42</f>
        <v>2.2889301876292772E-2</v>
      </c>
    </row>
    <row r="20" spans="1:11" ht="15">
      <c r="A20" s="269"/>
      <c r="B20" s="269"/>
      <c r="C20" s="274"/>
      <c r="D20" s="269"/>
      <c r="E20" s="274" t="s">
        <v>284</v>
      </c>
      <c r="F20" s="275">
        <v>132</v>
      </c>
      <c r="G20" s="276">
        <v>100</v>
      </c>
      <c r="H20" s="268">
        <f t="shared" si="0"/>
        <v>3.6634893101763198E-4</v>
      </c>
      <c r="I20" s="268">
        <f t="shared" si="4"/>
        <v>1.9347262072207851E-3</v>
      </c>
      <c r="J20" s="341">
        <f t="shared" si="5"/>
        <v>2.8824673920876272E-3</v>
      </c>
      <c r="K20" s="268">
        <f t="shared" si="6"/>
        <v>5.2498398798836634E-3</v>
      </c>
    </row>
    <row r="21" spans="1:11" ht="15">
      <c r="A21" s="269"/>
      <c r="B21" s="269"/>
      <c r="C21" s="274"/>
      <c r="D21" s="269"/>
      <c r="E21" s="274" t="s">
        <v>266</v>
      </c>
      <c r="F21" s="275">
        <v>112</v>
      </c>
      <c r="G21" s="276">
        <v>50</v>
      </c>
      <c r="H21" s="268">
        <f t="shared" si="0"/>
        <v>1.8317446550881599E-4</v>
      </c>
      <c r="I21" s="268">
        <f t="shared" si="4"/>
        <v>9.6736310361039256E-4</v>
      </c>
      <c r="J21" s="341">
        <f t="shared" si="5"/>
        <v>1.4412336960438136E-3</v>
      </c>
      <c r="K21" s="268">
        <f t="shared" si="6"/>
        <v>2.6249199399418317E-3</v>
      </c>
    </row>
    <row r="22" spans="1:11" ht="15">
      <c r="A22" s="269"/>
      <c r="B22" s="269"/>
      <c r="C22" s="274"/>
      <c r="D22" s="269"/>
      <c r="E22" s="274" t="s">
        <v>267</v>
      </c>
      <c r="F22" s="275">
        <v>113</v>
      </c>
      <c r="G22" s="276">
        <v>257.60000000000002</v>
      </c>
      <c r="H22" s="268">
        <f t="shared" si="0"/>
        <v>9.4371484630142001E-4</v>
      </c>
      <c r="I22" s="268">
        <f t="shared" si="4"/>
        <v>4.9838547098007427E-3</v>
      </c>
      <c r="J22" s="341">
        <f t="shared" si="5"/>
        <v>7.425236002017728E-3</v>
      </c>
      <c r="K22" s="268">
        <f t="shared" si="6"/>
        <v>1.3523587530580318E-2</v>
      </c>
    </row>
    <row r="23" spans="1:11" ht="15">
      <c r="A23" s="269"/>
      <c r="B23" s="269"/>
      <c r="C23" s="274"/>
      <c r="D23" s="270"/>
      <c r="E23" s="270" t="s">
        <v>268</v>
      </c>
      <c r="F23" s="270">
        <v>114</v>
      </c>
      <c r="G23" s="271">
        <v>305.5</v>
      </c>
      <c r="H23" s="268">
        <f t="shared" si="0"/>
        <v>1.1191959842588657E-3</v>
      </c>
      <c r="I23" s="268">
        <f t="shared" si="4"/>
        <v>5.9105885630594988E-3</v>
      </c>
      <c r="J23" s="341">
        <f t="shared" si="5"/>
        <v>8.8059378828277014E-3</v>
      </c>
      <c r="K23" s="268">
        <f t="shared" si="6"/>
        <v>1.603826083304459E-2</v>
      </c>
    </row>
    <row r="24" spans="1:11" ht="15">
      <c r="A24" s="269"/>
      <c r="B24" s="269"/>
      <c r="C24" s="274"/>
      <c r="D24" s="269"/>
      <c r="E24" s="274" t="s">
        <v>269</v>
      </c>
      <c r="F24" s="275">
        <v>117</v>
      </c>
      <c r="G24" s="276">
        <v>81</v>
      </c>
      <c r="H24" s="268">
        <f t="shared" si="0"/>
        <v>2.9674263412428191E-4</v>
      </c>
      <c r="I24" s="268">
        <f t="shared" si="4"/>
        <v>1.567128227848836E-3</v>
      </c>
      <c r="J24" s="341">
        <f t="shared" si="5"/>
        <v>2.334798587590978E-3</v>
      </c>
      <c r="K24" s="268">
        <f t="shared" si="6"/>
        <v>4.2523703027057677E-3</v>
      </c>
    </row>
    <row r="25" spans="1:11" ht="15">
      <c r="A25" s="269"/>
      <c r="B25" s="269"/>
      <c r="C25" s="274"/>
      <c r="D25" s="270"/>
      <c r="E25" s="270" t="s">
        <v>270</v>
      </c>
      <c r="F25" s="270">
        <v>118</v>
      </c>
      <c r="G25" s="271">
        <v>765</v>
      </c>
      <c r="H25" s="268">
        <f t="shared" si="0"/>
        <v>2.8025693222848845E-3</v>
      </c>
      <c r="I25" s="268">
        <f t="shared" si="4"/>
        <v>1.4800655485239006E-2</v>
      </c>
      <c r="J25" s="341">
        <f t="shared" si="5"/>
        <v>2.2050875549470345E-2</v>
      </c>
      <c r="K25" s="268">
        <f t="shared" si="6"/>
        <v>4.0161275081110025E-2</v>
      </c>
    </row>
    <row r="26" spans="1:11" ht="15">
      <c r="A26" s="269"/>
      <c r="B26" s="269"/>
      <c r="C26" s="274"/>
      <c r="D26" s="269"/>
      <c r="E26" s="274" t="s">
        <v>271</v>
      </c>
      <c r="F26" s="275">
        <v>119</v>
      </c>
      <c r="G26" s="276">
        <v>3094.6000000000004</v>
      </c>
      <c r="H26" s="268">
        <f t="shared" si="0"/>
        <v>1.1337034019271641E-2</v>
      </c>
      <c r="I26" s="268">
        <f t="shared" si="4"/>
        <v>5.9872037208654423E-2</v>
      </c>
      <c r="J26" s="341">
        <f t="shared" si="5"/>
        <v>8.9200835915543716E-2</v>
      </c>
      <c r="K26" s="268">
        <f t="shared" si="6"/>
        <v>0.16246154492287987</v>
      </c>
    </row>
    <row r="27" spans="1:11" ht="15">
      <c r="A27" s="269"/>
      <c r="B27" s="269"/>
      <c r="C27" s="274"/>
      <c r="D27" s="269"/>
      <c r="E27" s="274" t="s">
        <v>1648</v>
      </c>
      <c r="F27" s="275">
        <v>136</v>
      </c>
      <c r="G27" s="276">
        <v>1367</v>
      </c>
      <c r="H27" s="268">
        <f t="shared" si="0"/>
        <v>5.0079898870110289E-3</v>
      </c>
      <c r="I27" s="268">
        <f t="shared" si="4"/>
        <v>2.6447707252708133E-2</v>
      </c>
      <c r="J27" s="341">
        <f t="shared" si="5"/>
        <v>3.940332924983786E-2</v>
      </c>
      <c r="K27" s="268">
        <f t="shared" si="6"/>
        <v>7.1765311158009673E-2</v>
      </c>
    </row>
    <row r="28" spans="1:11" ht="15">
      <c r="A28" s="269"/>
      <c r="B28" s="269"/>
      <c r="C28" s="274"/>
      <c r="D28" s="269"/>
      <c r="E28" s="274" t="s">
        <v>286</v>
      </c>
      <c r="F28" s="275">
        <v>134</v>
      </c>
      <c r="G28" s="276">
        <v>354</v>
      </c>
      <c r="H28" s="268">
        <f t="shared" si="0"/>
        <v>1.2968752158024172E-3</v>
      </c>
      <c r="I28" s="268">
        <f t="shared" si="4"/>
        <v>6.848930773561579E-3</v>
      </c>
      <c r="J28" s="341">
        <f t="shared" si="5"/>
        <v>1.02039345679902E-2</v>
      </c>
      <c r="K28" s="268">
        <f t="shared" si="6"/>
        <v>1.8584433174788167E-2</v>
      </c>
    </row>
    <row r="29" spans="1:11" ht="15">
      <c r="A29" s="269"/>
      <c r="B29" s="269"/>
      <c r="C29" s="274"/>
      <c r="D29" s="270"/>
      <c r="E29" s="270" t="s">
        <v>285</v>
      </c>
      <c r="F29" s="270">
        <v>133</v>
      </c>
      <c r="G29" s="271">
        <v>636</v>
      </c>
      <c r="H29" s="268">
        <f t="shared" si="0"/>
        <v>2.3299792012721394E-3</v>
      </c>
      <c r="I29" s="268">
        <f t="shared" si="4"/>
        <v>1.2304858677924193E-2</v>
      </c>
      <c r="J29" s="341">
        <f t="shared" si="5"/>
        <v>1.8332492613677309E-2</v>
      </c>
      <c r="K29" s="268">
        <f t="shared" si="6"/>
        <v>3.3388981636060099E-2</v>
      </c>
    </row>
    <row r="30" spans="1:11" ht="15">
      <c r="A30" s="269"/>
      <c r="B30" s="269"/>
      <c r="C30" s="274"/>
      <c r="D30" s="269"/>
      <c r="E30" s="274" t="s">
        <v>281</v>
      </c>
      <c r="F30" s="275">
        <v>129</v>
      </c>
      <c r="G30" s="276">
        <v>245</v>
      </c>
      <c r="H30" s="268">
        <f t="shared" si="0"/>
        <v>8.9755488099319838E-4</v>
      </c>
      <c r="I30" s="268">
        <f t="shared" si="4"/>
        <v>4.7400792076909238E-3</v>
      </c>
      <c r="J30" s="341">
        <f t="shared" si="5"/>
        <v>7.0620451106146861E-3</v>
      </c>
      <c r="K30" s="268">
        <f t="shared" si="6"/>
        <v>1.2862107705714975E-2</v>
      </c>
    </row>
    <row r="31" spans="1:11" ht="15">
      <c r="A31" s="269"/>
      <c r="B31" s="269"/>
      <c r="C31" s="274"/>
      <c r="D31" s="269"/>
      <c r="E31" s="274" t="s">
        <v>272</v>
      </c>
      <c r="F31" s="275">
        <v>120</v>
      </c>
      <c r="G31" s="276">
        <v>349.5</v>
      </c>
      <c r="H31" s="268">
        <f t="shared" si="0"/>
        <v>1.2803895139066237E-3</v>
      </c>
      <c r="I31" s="268">
        <f t="shared" si="4"/>
        <v>6.7618680942366435E-3</v>
      </c>
      <c r="J31" s="341">
        <f t="shared" si="5"/>
        <v>1.0074223535346257E-2</v>
      </c>
      <c r="K31" s="268">
        <f t="shared" si="6"/>
        <v>1.8348190380193405E-2</v>
      </c>
    </row>
    <row r="32" spans="1:11" ht="15">
      <c r="A32" s="269"/>
      <c r="B32" s="269"/>
      <c r="C32" s="274"/>
      <c r="D32" s="270"/>
      <c r="E32" s="270" t="s">
        <v>273</v>
      </c>
      <c r="F32" s="270">
        <v>121</v>
      </c>
      <c r="G32" s="271">
        <v>2047.5</v>
      </c>
      <c r="H32" s="268">
        <f t="shared" si="0"/>
        <v>7.5009943625860146E-3</v>
      </c>
      <c r="I32" s="268">
        <f t="shared" si="4"/>
        <v>3.9613519092845578E-2</v>
      </c>
      <c r="J32" s="341">
        <f t="shared" si="5"/>
        <v>5.901851985299416E-2</v>
      </c>
      <c r="K32" s="268">
        <f t="shared" si="6"/>
        <v>0.10749047154061801</v>
      </c>
    </row>
    <row r="33" spans="1:11" ht="15">
      <c r="A33" s="269"/>
      <c r="B33" s="269"/>
      <c r="C33" s="275"/>
      <c r="D33" s="275"/>
      <c r="E33" s="275" t="s">
        <v>276</v>
      </c>
      <c r="F33" s="275">
        <v>124</v>
      </c>
      <c r="G33" s="276">
        <v>293</v>
      </c>
      <c r="H33" s="268">
        <f t="shared" si="0"/>
        <v>1.0734023678816618E-3</v>
      </c>
      <c r="I33" s="268">
        <f t="shared" si="4"/>
        <v>5.6687477871569004E-3</v>
      </c>
      <c r="J33" s="341">
        <f t="shared" si="5"/>
        <v>8.4456294588167464E-3</v>
      </c>
      <c r="K33" s="268">
        <f t="shared" si="6"/>
        <v>1.5382030848059133E-2</v>
      </c>
    </row>
    <row r="34" spans="1:11" ht="15">
      <c r="A34" s="269"/>
      <c r="B34" s="269"/>
      <c r="C34" s="274"/>
      <c r="D34" s="269"/>
      <c r="E34" s="274" t="s">
        <v>274</v>
      </c>
      <c r="F34" s="275">
        <v>122</v>
      </c>
      <c r="G34" s="276">
        <v>1405.5</v>
      </c>
      <c r="H34" s="268">
        <f t="shared" si="0"/>
        <v>5.1490342254528173E-3</v>
      </c>
      <c r="I34" s="268">
        <f t="shared" si="4"/>
        <v>2.7192576842488134E-2</v>
      </c>
      <c r="J34" s="341">
        <f t="shared" si="5"/>
        <v>4.0513079195791599E-2</v>
      </c>
      <c r="K34" s="268">
        <f t="shared" si="6"/>
        <v>7.3786499511764886E-2</v>
      </c>
    </row>
    <row r="35" spans="1:11" ht="15">
      <c r="A35" s="269"/>
      <c r="B35" s="269"/>
      <c r="C35" s="274"/>
      <c r="D35" s="269"/>
      <c r="E35" s="274" t="s">
        <v>282</v>
      </c>
      <c r="F35" s="275">
        <v>130</v>
      </c>
      <c r="G35" s="276">
        <v>434.2</v>
      </c>
      <c r="H35" s="268">
        <f t="shared" si="0"/>
        <v>1.5906870584785581E-3</v>
      </c>
      <c r="I35" s="268">
        <f t="shared" si="4"/>
        <v>8.4005811917526492E-3</v>
      </c>
      <c r="J35" s="341">
        <f t="shared" si="5"/>
        <v>1.2515673416444476E-2</v>
      </c>
      <c r="K35" s="268">
        <f t="shared" si="6"/>
        <v>2.2794804758454867E-2</v>
      </c>
    </row>
    <row r="36" spans="1:11" ht="15">
      <c r="A36" s="269"/>
      <c r="B36" s="269"/>
      <c r="C36" s="274"/>
      <c r="D36" s="269"/>
      <c r="E36" s="274" t="s">
        <v>275</v>
      </c>
      <c r="F36" s="275">
        <v>123</v>
      </c>
      <c r="G36" s="276">
        <v>351</v>
      </c>
      <c r="H36" s="268">
        <f t="shared" si="0"/>
        <v>1.2858847478718883E-3</v>
      </c>
      <c r="I36" s="268">
        <f t="shared" si="4"/>
        <v>6.7908889873449559E-3</v>
      </c>
      <c r="J36" s="341">
        <f t="shared" si="5"/>
        <v>1.011746054622757E-2</v>
      </c>
      <c r="K36" s="268">
        <f t="shared" si="6"/>
        <v>1.8426937978391657E-2</v>
      </c>
    </row>
    <row r="37" spans="1:11" ht="15">
      <c r="A37" s="269"/>
      <c r="B37" s="269"/>
      <c r="C37" s="274"/>
      <c r="D37" s="269"/>
      <c r="E37" s="274" t="s">
        <v>278</v>
      </c>
      <c r="F37" s="275">
        <v>126</v>
      </c>
      <c r="G37" s="276">
        <v>71</v>
      </c>
      <c r="H37" s="268">
        <f t="shared" si="0"/>
        <v>2.6010774102251872E-4</v>
      </c>
      <c r="I37" s="268">
        <f t="shared" si="4"/>
        <v>1.3736556071267574E-3</v>
      </c>
      <c r="J37" s="341">
        <f t="shared" si="5"/>
        <v>2.0465518483822154E-3</v>
      </c>
      <c r="K37" s="268">
        <f t="shared" si="6"/>
        <v>3.7273863147174011E-3</v>
      </c>
    </row>
    <row r="38" spans="1:11" ht="15">
      <c r="A38" s="269"/>
      <c r="B38" s="269"/>
      <c r="C38" s="274"/>
      <c r="D38" s="269"/>
      <c r="E38" s="274" t="s">
        <v>279</v>
      </c>
      <c r="F38" s="275">
        <v>127</v>
      </c>
      <c r="G38" s="276">
        <v>218</v>
      </c>
      <c r="H38" s="268">
        <f t="shared" si="0"/>
        <v>7.9864066961843772E-4</v>
      </c>
      <c r="I38" s="268">
        <f t="shared" si="4"/>
        <v>4.2177031317413112E-3</v>
      </c>
      <c r="J38" s="341">
        <f t="shared" si="5"/>
        <v>6.2837789147510269E-3</v>
      </c>
      <c r="K38" s="268">
        <f t="shared" si="6"/>
        <v>1.1444650938146386E-2</v>
      </c>
    </row>
    <row r="39" spans="1:11" ht="15">
      <c r="A39" s="269"/>
      <c r="B39" s="269"/>
      <c r="C39" s="274"/>
      <c r="D39" s="269"/>
      <c r="E39" s="274" t="s">
        <v>283</v>
      </c>
      <c r="F39" s="275">
        <v>131</v>
      </c>
      <c r="G39" s="276">
        <v>1022.8</v>
      </c>
      <c r="H39" s="268">
        <f t="shared" si="0"/>
        <v>3.7470168664483399E-3</v>
      </c>
      <c r="I39" s="268">
        <f t="shared" si="4"/>
        <v>1.9788379647454189E-2</v>
      </c>
      <c r="J39" s="341">
        <f t="shared" si="5"/>
        <v>2.9481876486272249E-2</v>
      </c>
      <c r="K39" s="268">
        <f t="shared" si="6"/>
        <v>5.3695362291450104E-2</v>
      </c>
    </row>
    <row r="40" spans="1:11" ht="15">
      <c r="A40" s="269"/>
      <c r="B40" s="269"/>
      <c r="C40" s="274"/>
      <c r="D40" s="269"/>
      <c r="E40" s="274" t="s">
        <v>280</v>
      </c>
      <c r="F40" s="275">
        <v>128</v>
      </c>
      <c r="G40" s="276">
        <v>2334.5</v>
      </c>
      <c r="H40" s="268">
        <f t="shared" si="0"/>
        <v>8.5524157946066191E-3</v>
      </c>
      <c r="I40" s="268">
        <f t="shared" si="4"/>
        <v>4.5166183307569226E-2</v>
      </c>
      <c r="J40" s="341">
        <f t="shared" si="5"/>
        <v>6.7291201268285653E-2</v>
      </c>
      <c r="K40" s="268">
        <f t="shared" si="6"/>
        <v>0.12255751199588412</v>
      </c>
    </row>
    <row r="41" spans="1:11" ht="15">
      <c r="A41" s="269"/>
      <c r="B41" s="269"/>
      <c r="C41" s="274"/>
      <c r="D41" s="269"/>
      <c r="E41" s="274" t="s">
        <v>277</v>
      </c>
      <c r="F41" s="275">
        <v>125</v>
      </c>
      <c r="G41" s="276">
        <v>193</v>
      </c>
      <c r="H41" s="268">
        <f t="shared" si="0"/>
        <v>7.0705343686402967E-4</v>
      </c>
      <c r="I41" s="268">
        <f t="shared" si="4"/>
        <v>3.7340215799361153E-3</v>
      </c>
      <c r="J41" s="341">
        <f t="shared" si="5"/>
        <v>5.5631620667291205E-3</v>
      </c>
      <c r="K41" s="268">
        <f t="shared" si="6"/>
        <v>1.013219096817547E-2</v>
      </c>
    </row>
    <row r="42" spans="1:11" ht="15">
      <c r="A42" s="269"/>
      <c r="B42" s="269"/>
      <c r="C42" s="274"/>
      <c r="D42" s="269" t="s">
        <v>287</v>
      </c>
      <c r="E42" s="274"/>
      <c r="F42" s="275"/>
      <c r="G42" s="276">
        <v>19048.2</v>
      </c>
      <c r="H42" s="268">
        <f t="shared" si="0"/>
        <v>6.9782877078100575E-2</v>
      </c>
      <c r="I42" s="268">
        <f t="shared" si="4"/>
        <v>0.36853051740382958</v>
      </c>
      <c r="J42" s="341">
        <f t="shared" si="5"/>
        <v>0.54905815377963541</v>
      </c>
      <c r="K42" s="268">
        <f t="shared" si="6"/>
        <v>1</v>
      </c>
    </row>
    <row r="43" spans="1:11" ht="15">
      <c r="A43" s="269"/>
      <c r="B43" s="269"/>
      <c r="C43" s="274"/>
      <c r="D43" s="269" t="s">
        <v>288</v>
      </c>
      <c r="E43" s="274" t="s">
        <v>291</v>
      </c>
      <c r="F43" s="275">
        <v>152</v>
      </c>
      <c r="G43" s="276">
        <v>1839.1</v>
      </c>
      <c r="H43" s="268">
        <f t="shared" si="0"/>
        <v>6.7375231903452695E-3</v>
      </c>
      <c r="I43" s="268">
        <f t="shared" si="4"/>
        <v>3.5581549676997455E-2</v>
      </c>
      <c r="J43" s="341">
        <f t="shared" si="5"/>
        <v>5.3011457807883543E-2</v>
      </c>
      <c r="K43" s="268">
        <f>G43/$G$46</f>
        <v>0.21790542541973246</v>
      </c>
    </row>
    <row r="44" spans="1:11" ht="15">
      <c r="A44" s="269"/>
      <c r="B44" s="269"/>
      <c r="C44" s="274"/>
      <c r="D44" s="269"/>
      <c r="E44" s="274" t="s">
        <v>289</v>
      </c>
      <c r="F44" s="275">
        <v>150</v>
      </c>
      <c r="G44" s="276">
        <v>6237.4</v>
      </c>
      <c r="H44" s="268">
        <f t="shared" si="0"/>
        <v>2.2850648223293777E-2</v>
      </c>
      <c r="I44" s="268">
        <f t="shared" si="4"/>
        <v>0.12067661244918924</v>
      </c>
      <c r="J44" s="341">
        <f t="shared" si="5"/>
        <v>0.17979102111407363</v>
      </c>
      <c r="K44" s="268">
        <f t="shared" ref="K44:K46" si="7">G44/$G$46</f>
        <v>0.73903719238379606</v>
      </c>
    </row>
    <row r="45" spans="1:11" ht="15">
      <c r="A45" s="269"/>
      <c r="B45" s="269"/>
      <c r="C45" s="274"/>
      <c r="D45" s="269"/>
      <c r="E45" s="274" t="s">
        <v>290</v>
      </c>
      <c r="F45" s="275">
        <v>151</v>
      </c>
      <c r="G45" s="276">
        <v>363.4</v>
      </c>
      <c r="H45" s="268">
        <f t="shared" si="0"/>
        <v>1.3313120153180746E-3</v>
      </c>
      <c r="I45" s="268">
        <f t="shared" si="4"/>
        <v>7.0307950370403329E-3</v>
      </c>
      <c r="J45" s="341">
        <f t="shared" si="5"/>
        <v>1.0474886502846436E-2</v>
      </c>
      <c r="K45" s="268">
        <f t="shared" si="7"/>
        <v>4.3057382196471525E-2</v>
      </c>
    </row>
    <row r="46" spans="1:11" ht="15">
      <c r="A46" s="269"/>
      <c r="B46" s="269"/>
      <c r="C46" s="274"/>
      <c r="D46" s="269" t="s">
        <v>292</v>
      </c>
      <c r="E46" s="274"/>
      <c r="F46" s="275"/>
      <c r="G46" s="276">
        <v>8439.9</v>
      </c>
      <c r="H46" s="268">
        <f t="shared" si="0"/>
        <v>3.0919483428957121E-2</v>
      </c>
      <c r="I46" s="268">
        <f t="shared" si="4"/>
        <v>0.16328895716322703</v>
      </c>
      <c r="J46" s="341">
        <f t="shared" si="5"/>
        <v>0.24327736542480363</v>
      </c>
      <c r="K46" s="268">
        <f t="shared" si="7"/>
        <v>1</v>
      </c>
    </row>
    <row r="47" spans="1:11" ht="15">
      <c r="A47" s="269"/>
      <c r="B47" s="269"/>
      <c r="C47" s="274"/>
      <c r="D47" s="269" t="s">
        <v>293</v>
      </c>
      <c r="E47" s="274" t="s">
        <v>294</v>
      </c>
      <c r="F47" s="275">
        <v>345</v>
      </c>
      <c r="G47" s="276">
        <v>7204.4000000000005</v>
      </c>
      <c r="H47" s="268">
        <f t="shared" si="0"/>
        <v>2.6393242386234281E-2</v>
      </c>
      <c r="I47" s="268">
        <f t="shared" si="4"/>
        <v>0.13938541487301426</v>
      </c>
      <c r="J47" s="341">
        <f t="shared" si="5"/>
        <v>0.20766448079556102</v>
      </c>
      <c r="K47" s="268">
        <f>G47/$G$48</f>
        <v>1</v>
      </c>
    </row>
    <row r="48" spans="1:11" ht="15">
      <c r="A48" s="269"/>
      <c r="B48" s="269"/>
      <c r="C48" s="274"/>
      <c r="D48" s="269" t="s">
        <v>295</v>
      </c>
      <c r="E48" s="274"/>
      <c r="F48" s="275"/>
      <c r="G48" s="276">
        <v>7204.4000000000005</v>
      </c>
      <c r="H48" s="268">
        <f t="shared" si="0"/>
        <v>2.6393242386234281E-2</v>
      </c>
      <c r="I48" s="268">
        <f t="shared" si="4"/>
        <v>0.13938541487301426</v>
      </c>
      <c r="J48" s="341">
        <f t="shared" si="5"/>
        <v>0.20766448079556102</v>
      </c>
      <c r="K48" s="268">
        <f t="shared" ref="K48" si="8">G48/$G$48</f>
        <v>1</v>
      </c>
    </row>
    <row r="49" spans="1:11" ht="15">
      <c r="A49" s="269"/>
      <c r="B49" s="269"/>
      <c r="C49" s="274" t="s">
        <v>298</v>
      </c>
      <c r="D49" s="269"/>
      <c r="E49" s="274"/>
      <c r="F49" s="275"/>
      <c r="G49" s="276">
        <v>34692.5</v>
      </c>
      <c r="H49" s="268">
        <f t="shared" si="0"/>
        <v>0.12709560289329197</v>
      </c>
      <c r="I49" s="268">
        <f t="shared" si="4"/>
        <v>0.67120488944007084</v>
      </c>
      <c r="J49" s="341">
        <f t="shared" si="5"/>
        <v>1</v>
      </c>
      <c r="K49" s="268"/>
    </row>
    <row r="50" spans="1:11" ht="15">
      <c r="A50" s="269"/>
      <c r="B50" s="269"/>
      <c r="C50" s="274" t="s">
        <v>1853</v>
      </c>
      <c r="D50" s="269" t="s">
        <v>237</v>
      </c>
      <c r="E50" s="274" t="s">
        <v>238</v>
      </c>
      <c r="F50" s="275">
        <v>286</v>
      </c>
      <c r="G50" s="276">
        <v>927.8</v>
      </c>
      <c r="H50" s="268">
        <f t="shared" si="0"/>
        <v>3.3989853819815894E-3</v>
      </c>
      <c r="I50" s="268">
        <f t="shared" si="4"/>
        <v>1.7950389750594445E-2</v>
      </c>
      <c r="J50" s="341">
        <f>G50/$G$63</f>
        <v>5.4594454643882684E-2</v>
      </c>
      <c r="K50" s="268">
        <f>G50/$G$53</f>
        <v>0.20188437017211741</v>
      </c>
    </row>
    <row r="51" spans="1:11" ht="15">
      <c r="A51" s="269"/>
      <c r="B51" s="269"/>
      <c r="C51" s="274"/>
      <c r="D51" s="269"/>
      <c r="E51" s="274" t="s">
        <v>240</v>
      </c>
      <c r="F51" s="275">
        <v>288</v>
      </c>
      <c r="G51" s="276">
        <v>2183.8999999999996</v>
      </c>
      <c r="H51" s="268">
        <f t="shared" si="0"/>
        <v>8.0006943044940628E-3</v>
      </c>
      <c r="I51" s="268">
        <f t="shared" si="4"/>
        <v>4.225248563949472E-2</v>
      </c>
      <c r="J51" s="341">
        <f t="shared" ref="J51:J63" si="9">G51/$G$63</f>
        <v>0.12850703761238993</v>
      </c>
      <c r="K51" s="268">
        <f t="shared" ref="K51:K53" si="10">G51/$G$53</f>
        <v>0.47520508301238107</v>
      </c>
    </row>
    <row r="52" spans="1:11" ht="15">
      <c r="A52" s="269"/>
      <c r="B52" s="269"/>
      <c r="C52" s="274"/>
      <c r="D52" s="269"/>
      <c r="E52" s="274" t="s">
        <v>239</v>
      </c>
      <c r="F52" s="275">
        <v>287</v>
      </c>
      <c r="G52" s="276">
        <v>1484</v>
      </c>
      <c r="H52" s="268">
        <f t="shared" si="0"/>
        <v>5.4366181363016582E-3</v>
      </c>
      <c r="I52" s="268">
        <f t="shared" si="4"/>
        <v>2.8711336915156451E-2</v>
      </c>
      <c r="J52" s="341">
        <f t="shared" si="9"/>
        <v>8.7322882831991702E-2</v>
      </c>
      <c r="K52" s="268">
        <f t="shared" si="10"/>
        <v>0.32291054681550146</v>
      </c>
    </row>
    <row r="53" spans="1:11" ht="15">
      <c r="A53" s="269"/>
      <c r="B53" s="269"/>
      <c r="C53" s="274"/>
      <c r="D53" s="269" t="s">
        <v>241</v>
      </c>
      <c r="E53" s="274"/>
      <c r="F53" s="275"/>
      <c r="G53" s="276">
        <v>4595.7</v>
      </c>
      <c r="H53" s="268">
        <f t="shared" si="0"/>
        <v>1.6836297822777312E-2</v>
      </c>
      <c r="I53" s="268">
        <f t="shared" si="4"/>
        <v>8.8914212305245613E-2</v>
      </c>
      <c r="J53" s="341">
        <f t="shared" si="9"/>
        <v>0.27042437508826433</v>
      </c>
      <c r="K53" s="268">
        <f t="shared" si="10"/>
        <v>1</v>
      </c>
    </row>
    <row r="54" spans="1:11" ht="15">
      <c r="A54" s="269"/>
      <c r="B54" s="269"/>
      <c r="C54" s="274"/>
      <c r="D54" s="269" t="s">
        <v>250</v>
      </c>
      <c r="E54" s="274" t="s">
        <v>251</v>
      </c>
      <c r="F54" s="275">
        <v>300</v>
      </c>
      <c r="G54" s="276">
        <v>1015.5999999999999</v>
      </c>
      <c r="H54" s="268">
        <f t="shared" si="0"/>
        <v>3.7206397434150699E-3</v>
      </c>
      <c r="I54" s="268">
        <f t="shared" si="4"/>
        <v>1.9649079360534293E-2</v>
      </c>
      <c r="J54" s="341">
        <f t="shared" si="9"/>
        <v>5.9760862401732326E-2</v>
      </c>
      <c r="K54" s="268">
        <f>G54/$G$55</f>
        <v>1</v>
      </c>
    </row>
    <row r="55" spans="1:11" ht="15">
      <c r="A55" s="269"/>
      <c r="B55" s="269"/>
      <c r="C55" s="274"/>
      <c r="D55" s="269" t="s">
        <v>252</v>
      </c>
      <c r="E55" s="274"/>
      <c r="F55" s="275"/>
      <c r="G55" s="276">
        <v>1015.5999999999999</v>
      </c>
      <c r="H55" s="268">
        <f t="shared" si="0"/>
        <v>3.7206397434150699E-3</v>
      </c>
      <c r="I55" s="268">
        <f t="shared" si="4"/>
        <v>1.9649079360534293E-2</v>
      </c>
      <c r="J55" s="341">
        <f t="shared" si="9"/>
        <v>5.9760862401732326E-2</v>
      </c>
      <c r="K55" s="268">
        <f t="shared" ref="K55" si="11">G55/$G$55</f>
        <v>1</v>
      </c>
    </row>
    <row r="56" spans="1:11" ht="15">
      <c r="A56" s="269"/>
      <c r="B56" s="269"/>
      <c r="C56" s="274"/>
      <c r="D56" s="269" t="s">
        <v>253</v>
      </c>
      <c r="E56" s="274" t="s">
        <v>256</v>
      </c>
      <c r="F56" s="275">
        <v>317</v>
      </c>
      <c r="G56" s="276">
        <v>3251.5</v>
      </c>
      <c r="H56" s="268">
        <f t="shared" si="0"/>
        <v>1.1911835492038303E-2</v>
      </c>
      <c r="I56" s="268">
        <f t="shared" si="4"/>
        <v>6.2907622627783821E-2</v>
      </c>
      <c r="J56" s="341">
        <f t="shared" si="9"/>
        <v>0.19132773148801957</v>
      </c>
      <c r="K56" s="268">
        <f>G56/$G$59</f>
        <v>0.58827254305977716</v>
      </c>
    </row>
    <row r="57" spans="1:11" ht="15">
      <c r="A57" s="269"/>
      <c r="B57" s="269"/>
      <c r="C57" s="274"/>
      <c r="D57" s="269"/>
      <c r="E57" s="274" t="s">
        <v>255</v>
      </c>
      <c r="F57" s="275">
        <v>316</v>
      </c>
      <c r="G57" s="276">
        <v>1362.7</v>
      </c>
      <c r="H57" s="268">
        <f t="shared" si="0"/>
        <v>4.9922368829772709E-3</v>
      </c>
      <c r="I57" s="268">
        <f t="shared" si="4"/>
        <v>2.636451402579764E-2</v>
      </c>
      <c r="J57" s="341">
        <f t="shared" si="9"/>
        <v>8.0185237489996702E-2</v>
      </c>
      <c r="K57" s="268">
        <f t="shared" ref="K57:K59" si="12">G57/$G$59</f>
        <v>0.2465443624258214</v>
      </c>
    </row>
    <row r="58" spans="1:11" ht="15">
      <c r="A58" s="269"/>
      <c r="B58" s="269"/>
      <c r="C58" s="274"/>
      <c r="D58" s="270"/>
      <c r="E58" s="270" t="s">
        <v>254</v>
      </c>
      <c r="F58" s="270">
        <v>315</v>
      </c>
      <c r="G58" s="271">
        <v>913</v>
      </c>
      <c r="H58" s="268">
        <f t="shared" si="0"/>
        <v>3.3447657401909801E-3</v>
      </c>
      <c r="I58" s="268">
        <f t="shared" si="4"/>
        <v>1.7664050271925767E-2</v>
      </c>
      <c r="J58" s="341">
        <f t="shared" si="9"/>
        <v>5.372357953208115E-2</v>
      </c>
      <c r="K58" s="268">
        <f t="shared" si="12"/>
        <v>0.16518309451440152</v>
      </c>
    </row>
    <row r="59" spans="1:11" ht="15">
      <c r="A59" s="269"/>
      <c r="B59" s="269"/>
      <c r="C59" s="274"/>
      <c r="D59" s="269" t="s">
        <v>257</v>
      </c>
      <c r="E59" s="274"/>
      <c r="F59" s="275"/>
      <c r="G59" s="276">
        <v>5527.2</v>
      </c>
      <c r="H59" s="268">
        <f t="shared" si="0"/>
        <v>2.0248838115206554E-2</v>
      </c>
      <c r="I59" s="268">
        <f t="shared" si="4"/>
        <v>0.10693618692550723</v>
      </c>
      <c r="J59" s="341">
        <f t="shared" si="9"/>
        <v>0.32523654851009742</v>
      </c>
      <c r="K59" s="268">
        <f t="shared" si="12"/>
        <v>1</v>
      </c>
    </row>
    <row r="60" spans="1:11" ht="15">
      <c r="A60" s="269"/>
      <c r="B60" s="269"/>
      <c r="C60" s="274"/>
      <c r="D60" s="269" t="s">
        <v>258</v>
      </c>
      <c r="E60" s="274" t="s">
        <v>259</v>
      </c>
      <c r="F60" s="275">
        <v>332</v>
      </c>
      <c r="G60" s="276">
        <v>169</v>
      </c>
      <c r="H60" s="268">
        <f t="shared" si="0"/>
        <v>6.1912969341979809E-4</v>
      </c>
      <c r="I60" s="268">
        <f t="shared" si="4"/>
        <v>3.269687290203127E-3</v>
      </c>
      <c r="J60" s="341">
        <f t="shared" si="9"/>
        <v>9.9444522901661718E-3</v>
      </c>
      <c r="K60" s="268">
        <f>G60/$G$62</f>
        <v>2.8859782441640058E-2</v>
      </c>
    </row>
    <row r="61" spans="1:11" ht="15">
      <c r="A61" s="269"/>
      <c r="B61" s="269"/>
      <c r="C61" s="274"/>
      <c r="D61" s="269"/>
      <c r="E61" s="274" t="s">
        <v>260</v>
      </c>
      <c r="F61" s="275">
        <v>333</v>
      </c>
      <c r="G61" s="276">
        <v>5686.9</v>
      </c>
      <c r="H61" s="268">
        <f t="shared" si="0"/>
        <v>2.0833897358041711E-2</v>
      </c>
      <c r="I61" s="268">
        <f t="shared" si="4"/>
        <v>0.11002594467843882</v>
      </c>
      <c r="J61" s="341">
        <f t="shared" si="9"/>
        <v>0.33463376170973963</v>
      </c>
      <c r="K61" s="268">
        <f t="shared" ref="K61:K62" si="13">G61/$G$62</f>
        <v>0.97114021755836</v>
      </c>
    </row>
    <row r="62" spans="1:11" ht="15">
      <c r="A62" s="269"/>
      <c r="B62" s="269"/>
      <c r="C62" s="274"/>
      <c r="D62" s="270" t="s">
        <v>261</v>
      </c>
      <c r="E62" s="270"/>
      <c r="F62" s="270"/>
      <c r="G62" s="271">
        <v>5855.9</v>
      </c>
      <c r="H62" s="268">
        <f t="shared" si="0"/>
        <v>2.1453027051461508E-2</v>
      </c>
      <c r="I62" s="268">
        <f t="shared" si="4"/>
        <v>0.11329563196864195</v>
      </c>
      <c r="J62" s="341">
        <f t="shared" si="9"/>
        <v>0.34457821399990579</v>
      </c>
      <c r="K62" s="268">
        <f t="shared" si="13"/>
        <v>1</v>
      </c>
    </row>
    <row r="63" spans="1:11" ht="15">
      <c r="A63" s="269"/>
      <c r="B63" s="269"/>
      <c r="C63" s="274" t="s">
        <v>1854</v>
      </c>
      <c r="D63" s="269"/>
      <c r="E63" s="274"/>
      <c r="F63" s="275"/>
      <c r="G63" s="276">
        <v>16994.400000000001</v>
      </c>
      <c r="H63" s="268">
        <f t="shared" si="0"/>
        <v>6.2258802732860455E-2</v>
      </c>
      <c r="I63" s="268">
        <f t="shared" si="4"/>
        <v>0.3287951105599291</v>
      </c>
      <c r="J63" s="341">
        <f t="shared" si="9"/>
        <v>1</v>
      </c>
      <c r="K63" s="268"/>
    </row>
    <row r="64" spans="1:11" ht="15">
      <c r="A64" s="269"/>
      <c r="B64" s="269" t="s">
        <v>672</v>
      </c>
      <c r="C64" s="274"/>
      <c r="D64" s="270"/>
      <c r="E64" s="270"/>
      <c r="F64" s="270"/>
      <c r="G64" s="271">
        <v>51686.9</v>
      </c>
      <c r="H64" s="268">
        <f t="shared" si="0"/>
        <v>0.18935440562615244</v>
      </c>
      <c r="I64" s="268">
        <f t="shared" si="4"/>
        <v>1</v>
      </c>
      <c r="J64" s="268"/>
      <c r="K64" s="268"/>
    </row>
    <row r="65" spans="1:11" ht="15">
      <c r="A65" s="269"/>
      <c r="B65" s="269" t="s">
        <v>669</v>
      </c>
      <c r="C65" s="275" t="s">
        <v>669</v>
      </c>
      <c r="D65" s="275" t="s">
        <v>299</v>
      </c>
      <c r="E65" s="275" t="s">
        <v>300</v>
      </c>
      <c r="F65" s="275">
        <v>385</v>
      </c>
      <c r="G65" s="276">
        <v>10529.900000000001</v>
      </c>
      <c r="H65" s="268">
        <f t="shared" si="0"/>
        <v>3.8576176087225633E-2</v>
      </c>
      <c r="I65" s="268">
        <f>G65/$G$73</f>
        <v>0.2583737951029727</v>
      </c>
      <c r="J65" s="268">
        <f>G65/$G$72</f>
        <v>0.2583737951029727</v>
      </c>
      <c r="K65" s="268">
        <f>G65/$G$67</f>
        <v>0.81532958056198657</v>
      </c>
    </row>
    <row r="66" spans="1:11" ht="15">
      <c r="A66" s="269"/>
      <c r="B66" s="270"/>
      <c r="C66" s="270"/>
      <c r="D66" s="270"/>
      <c r="E66" s="270" t="s">
        <v>301</v>
      </c>
      <c r="F66" s="270">
        <v>386</v>
      </c>
      <c r="G66" s="271">
        <v>2385</v>
      </c>
      <c r="H66" s="268">
        <f t="shared" si="0"/>
        <v>8.7374220047705224E-3</v>
      </c>
      <c r="I66" s="268">
        <f t="shared" ref="I66:I72" si="14">G66/$G$73</f>
        <v>5.8521116185394899E-2</v>
      </c>
      <c r="J66" s="268">
        <f t="shared" ref="J66:J72" si="15">G66/$G$72</f>
        <v>5.8521116185394899E-2</v>
      </c>
      <c r="K66" s="268">
        <f t="shared" ref="K66:K67" si="16">G66/$G$67</f>
        <v>0.18467041943801343</v>
      </c>
    </row>
    <row r="67" spans="1:11" ht="15">
      <c r="A67" s="269"/>
      <c r="B67" s="269"/>
      <c r="C67" s="274"/>
      <c r="D67" s="269" t="s">
        <v>302</v>
      </c>
      <c r="E67" s="274"/>
      <c r="F67" s="275"/>
      <c r="G67" s="276">
        <v>12914.900000000001</v>
      </c>
      <c r="H67" s="268">
        <f t="shared" ref="H67:H102" si="17">G67/$G$103</f>
        <v>4.7313598091996159E-2</v>
      </c>
      <c r="I67" s="268">
        <f t="shared" si="14"/>
        <v>0.31689491128836761</v>
      </c>
      <c r="J67" s="268">
        <f t="shared" si="15"/>
        <v>0.31689491128836761</v>
      </c>
      <c r="K67" s="268">
        <f t="shared" si="16"/>
        <v>1</v>
      </c>
    </row>
    <row r="68" spans="1:11" ht="15">
      <c r="A68" s="269"/>
      <c r="B68" s="269"/>
      <c r="C68" s="274"/>
      <c r="D68" s="269" t="s">
        <v>303</v>
      </c>
      <c r="E68" s="274" t="s">
        <v>1647</v>
      </c>
      <c r="F68" s="275">
        <v>358</v>
      </c>
      <c r="G68" s="276">
        <v>2419.8199999999997</v>
      </c>
      <c r="H68" s="268">
        <f t="shared" si="17"/>
        <v>8.8649847025508606E-3</v>
      </c>
      <c r="I68" s="268">
        <f t="shared" si="14"/>
        <v>5.9375499944546023E-2</v>
      </c>
      <c r="J68" s="268">
        <f t="shared" si="15"/>
        <v>5.9375499944546023E-2</v>
      </c>
      <c r="K68" s="268">
        <f>G68/$G$71</f>
        <v>8.6920008247239014E-2</v>
      </c>
    </row>
    <row r="69" spans="1:11" ht="15">
      <c r="A69" s="269"/>
      <c r="B69" s="269"/>
      <c r="C69" s="274"/>
      <c r="D69" s="270"/>
      <c r="E69" s="270" t="s">
        <v>304</v>
      </c>
      <c r="F69" s="270">
        <v>356</v>
      </c>
      <c r="G69" s="271">
        <v>10268.699999999999</v>
      </c>
      <c r="H69" s="268">
        <f t="shared" si="17"/>
        <v>3.7619272679407567E-2</v>
      </c>
      <c r="I69" s="268">
        <f t="shared" si="14"/>
        <v>0.25196469005155747</v>
      </c>
      <c r="J69" s="268">
        <f t="shared" si="15"/>
        <v>0.25196469005155747</v>
      </c>
      <c r="K69" s="268">
        <f t="shared" ref="K69:K71" si="18">G69/$G$71</f>
        <v>0.368852017376674</v>
      </c>
    </row>
    <row r="70" spans="1:11" ht="15">
      <c r="A70" s="269"/>
      <c r="B70" s="269"/>
      <c r="C70" s="274"/>
      <c r="D70" s="269"/>
      <c r="E70" s="274" t="s">
        <v>305</v>
      </c>
      <c r="F70" s="275">
        <v>357</v>
      </c>
      <c r="G70" s="276">
        <v>15151.099999999999</v>
      </c>
      <c r="H70" s="268">
        <f t="shared" si="17"/>
        <v>5.5505892887412429E-2</v>
      </c>
      <c r="I70" s="268">
        <f t="shared" si="14"/>
        <v>0.37176489871552898</v>
      </c>
      <c r="J70" s="268">
        <f t="shared" si="15"/>
        <v>0.37176489871552898</v>
      </c>
      <c r="K70" s="268">
        <f t="shared" si="18"/>
        <v>0.54422797437608705</v>
      </c>
    </row>
    <row r="71" spans="1:11" ht="15">
      <c r="A71" s="269"/>
      <c r="B71" s="269"/>
      <c r="C71" s="274"/>
      <c r="D71" s="269" t="s">
        <v>306</v>
      </c>
      <c r="E71" s="274"/>
      <c r="F71" s="275"/>
      <c r="G71" s="276">
        <v>27839.619999999995</v>
      </c>
      <c r="H71" s="268">
        <f t="shared" si="17"/>
        <v>0.10199015026937086</v>
      </c>
      <c r="I71" s="268">
        <f t="shared" si="14"/>
        <v>0.68310508871163245</v>
      </c>
      <c r="J71" s="268">
        <f t="shared" si="15"/>
        <v>0.68310508871163245</v>
      </c>
      <c r="K71" s="268">
        <f t="shared" si="18"/>
        <v>1</v>
      </c>
    </row>
    <row r="72" spans="1:11" ht="15">
      <c r="A72" s="269"/>
      <c r="B72" s="269"/>
      <c r="C72" s="274" t="s">
        <v>673</v>
      </c>
      <c r="D72" s="270"/>
      <c r="E72" s="270"/>
      <c r="F72" s="270"/>
      <c r="G72" s="271">
        <v>40754.519999999997</v>
      </c>
      <c r="H72" s="268">
        <f t="shared" si="17"/>
        <v>0.14930374836136701</v>
      </c>
      <c r="I72" s="268">
        <f t="shared" si="14"/>
        <v>1</v>
      </c>
      <c r="J72" s="268">
        <f t="shared" si="15"/>
        <v>1</v>
      </c>
      <c r="K72" s="268"/>
    </row>
    <row r="73" spans="1:11" ht="15">
      <c r="A73" s="269"/>
      <c r="B73" s="269" t="s">
        <v>673</v>
      </c>
      <c r="C73" s="275"/>
      <c r="D73" s="275"/>
      <c r="E73" s="275"/>
      <c r="F73" s="275"/>
      <c r="G73" s="276">
        <v>40754.519999999997</v>
      </c>
      <c r="H73" s="268">
        <f t="shared" si="17"/>
        <v>0.14930374836136701</v>
      </c>
      <c r="I73" s="268">
        <f>G73/$G$73</f>
        <v>1</v>
      </c>
      <c r="J73" s="268"/>
      <c r="K73" s="268"/>
    </row>
    <row r="74" spans="1:11" ht="15">
      <c r="A74" s="269"/>
      <c r="B74" s="270" t="s">
        <v>668</v>
      </c>
      <c r="C74" s="270" t="s">
        <v>668</v>
      </c>
      <c r="D74" s="270" t="s">
        <v>223</v>
      </c>
      <c r="E74" s="270" t="s">
        <v>248</v>
      </c>
      <c r="F74" s="270">
        <v>191</v>
      </c>
      <c r="G74" s="271">
        <v>2540.19</v>
      </c>
      <c r="H74" s="268">
        <f t="shared" si="17"/>
        <v>9.3059589108167862E-3</v>
      </c>
      <c r="I74" s="268">
        <f>G74/$G$86</f>
        <v>4.5795354426826571E-2</v>
      </c>
      <c r="J74" s="268">
        <f t="shared" ref="J74:J85" si="19">G74/$G$85</f>
        <v>4.5795354426826571E-2</v>
      </c>
      <c r="K74" s="268">
        <f>G74/$G$82</f>
        <v>4.6267468988998459E-2</v>
      </c>
    </row>
    <row r="75" spans="1:11" ht="15">
      <c r="A75" s="269"/>
      <c r="B75" s="269"/>
      <c r="C75" s="274"/>
      <c r="D75" s="269"/>
      <c r="E75" s="274" t="s">
        <v>246</v>
      </c>
      <c r="F75" s="275">
        <v>187</v>
      </c>
      <c r="G75" s="276">
        <v>3106.4</v>
      </c>
      <c r="H75" s="268">
        <f t="shared" si="17"/>
        <v>1.1380263193131721E-2</v>
      </c>
      <c r="I75" s="268">
        <f t="shared" ref="I75:I86" si="20">G75/$G$86</f>
        <v>5.6003168657263458E-2</v>
      </c>
      <c r="J75" s="268">
        <f t="shared" si="19"/>
        <v>5.6003168657263458E-2</v>
      </c>
      <c r="K75" s="268">
        <f t="shared" ref="K75:K82" si="21">G75/$G$82</f>
        <v>5.6580517861823248E-2</v>
      </c>
    </row>
    <row r="76" spans="1:11" ht="15">
      <c r="A76" s="269"/>
      <c r="B76" s="269"/>
      <c r="C76" s="274"/>
      <c r="D76" s="269"/>
      <c r="E76" s="274" t="s">
        <v>244</v>
      </c>
      <c r="F76" s="275">
        <v>182</v>
      </c>
      <c r="G76" s="276">
        <v>32535.999999999996</v>
      </c>
      <c r="H76" s="268">
        <f t="shared" si="17"/>
        <v>0.11919528819589673</v>
      </c>
      <c r="I76" s="268">
        <f t="shared" si="20"/>
        <v>0.58656937143726617</v>
      </c>
      <c r="J76" s="268">
        <f t="shared" si="19"/>
        <v>0.58656937143726617</v>
      </c>
      <c r="K76" s="268">
        <f t="shared" si="21"/>
        <v>0.59261644641780875</v>
      </c>
    </row>
    <row r="77" spans="1:11" ht="15">
      <c r="A77" s="269"/>
      <c r="B77" s="269"/>
      <c r="C77" s="274"/>
      <c r="D77" s="269"/>
      <c r="E77" s="274" t="s">
        <v>1649</v>
      </c>
      <c r="F77" s="275">
        <v>195</v>
      </c>
      <c r="G77" s="276">
        <v>176</v>
      </c>
      <c r="H77" s="268">
        <f t="shared" si="17"/>
        <v>6.4477411859103226E-4</v>
      </c>
      <c r="I77" s="268">
        <f t="shared" si="20"/>
        <v>3.1729840599016121E-3</v>
      </c>
      <c r="J77" s="268">
        <f t="shared" si="19"/>
        <v>3.1729840599016121E-3</v>
      </c>
      <c r="K77" s="268">
        <f t="shared" si="21"/>
        <v>3.2056950629928186E-3</v>
      </c>
    </row>
    <row r="78" spans="1:11" ht="15">
      <c r="A78" s="269"/>
      <c r="B78" s="269"/>
      <c r="C78" s="274"/>
      <c r="D78" s="269"/>
      <c r="E78" s="274" t="s">
        <v>245</v>
      </c>
      <c r="F78" s="275">
        <v>183</v>
      </c>
      <c r="G78" s="276">
        <v>12883.099999999999</v>
      </c>
      <c r="H78" s="268">
        <f t="shared" si="17"/>
        <v>4.7197099131932541E-2</v>
      </c>
      <c r="I78" s="268">
        <f t="shared" si="20"/>
        <v>0.23226063035294578</v>
      </c>
      <c r="J78" s="268">
        <f t="shared" si="19"/>
        <v>0.23226063035294578</v>
      </c>
      <c r="K78" s="268">
        <f t="shared" si="21"/>
        <v>0.23465505719342486</v>
      </c>
    </row>
    <row r="79" spans="1:11" ht="15">
      <c r="A79" s="269"/>
      <c r="B79" s="269"/>
      <c r="C79" s="274"/>
      <c r="D79" s="269"/>
      <c r="E79" s="274" t="s">
        <v>243</v>
      </c>
      <c r="F79" s="275">
        <v>181</v>
      </c>
      <c r="G79" s="276">
        <v>376.79999999999995</v>
      </c>
      <c r="H79" s="268">
        <f t="shared" si="17"/>
        <v>1.3804027720744371E-3</v>
      </c>
      <c r="I79" s="268">
        <f t="shared" si="20"/>
        <v>6.7930704191529962E-3</v>
      </c>
      <c r="J79" s="268">
        <f t="shared" si="19"/>
        <v>6.7930704191529962E-3</v>
      </c>
      <c r="K79" s="268">
        <f t="shared" si="21"/>
        <v>6.8631017030437152E-3</v>
      </c>
    </row>
    <row r="80" spans="1:11" ht="15">
      <c r="A80" s="269"/>
      <c r="B80" s="269"/>
      <c r="C80" s="274"/>
      <c r="D80" s="269"/>
      <c r="E80" s="274" t="s">
        <v>242</v>
      </c>
      <c r="F80" s="275">
        <v>180</v>
      </c>
      <c r="G80" s="276">
        <v>108</v>
      </c>
      <c r="H80" s="268">
        <f t="shared" si="17"/>
        <v>3.9565684549904256E-4</v>
      </c>
      <c r="I80" s="268">
        <f t="shared" si="20"/>
        <v>1.9470584003941712E-3</v>
      </c>
      <c r="J80" s="268">
        <f t="shared" si="19"/>
        <v>1.9470584003941712E-3</v>
      </c>
      <c r="K80" s="268">
        <f t="shared" si="21"/>
        <v>1.9671310613819568E-3</v>
      </c>
    </row>
    <row r="81" spans="1:11" ht="15">
      <c r="A81" s="269"/>
      <c r="B81" s="269"/>
      <c r="C81" s="274"/>
      <c r="D81" s="269"/>
      <c r="E81" s="274" t="s">
        <v>247</v>
      </c>
      <c r="F81" s="275">
        <v>188</v>
      </c>
      <c r="G81" s="276">
        <v>3175.8</v>
      </c>
      <c r="H81" s="268">
        <f t="shared" si="17"/>
        <v>1.1634509351257956E-2</v>
      </c>
      <c r="I81" s="268">
        <f t="shared" si="20"/>
        <v>5.7254333962701937E-2</v>
      </c>
      <c r="J81" s="268">
        <f t="shared" si="19"/>
        <v>5.7254333962701937E-2</v>
      </c>
      <c r="K81" s="268">
        <f t="shared" si="21"/>
        <v>5.7844581710526102E-2</v>
      </c>
    </row>
    <row r="82" spans="1:11" ht="15">
      <c r="A82" s="269"/>
      <c r="B82" s="269"/>
      <c r="C82" s="274"/>
      <c r="D82" s="269" t="s">
        <v>249</v>
      </c>
      <c r="E82" s="274"/>
      <c r="F82" s="275"/>
      <c r="G82" s="276">
        <v>54902.29</v>
      </c>
      <c r="H82" s="268">
        <f t="shared" si="17"/>
        <v>0.20113395251920027</v>
      </c>
      <c r="I82" s="268">
        <f t="shared" si="20"/>
        <v>0.98979597171645273</v>
      </c>
      <c r="J82" s="268">
        <f t="shared" si="19"/>
        <v>0.98979597171645273</v>
      </c>
      <c r="K82" s="268">
        <f t="shared" si="21"/>
        <v>1</v>
      </c>
    </row>
    <row r="83" spans="1:11" ht="15">
      <c r="A83" s="269"/>
      <c r="B83" s="269"/>
      <c r="C83" s="274"/>
      <c r="D83" s="270" t="s">
        <v>296</v>
      </c>
      <c r="E83" s="270" t="s">
        <v>125</v>
      </c>
      <c r="F83" s="270">
        <v>220</v>
      </c>
      <c r="G83" s="271">
        <v>566</v>
      </c>
      <c r="H83" s="268">
        <f t="shared" si="17"/>
        <v>2.0735349495597968E-3</v>
      </c>
      <c r="I83" s="268">
        <f t="shared" si="20"/>
        <v>1.020402828354723E-2</v>
      </c>
      <c r="J83" s="268">
        <f t="shared" si="19"/>
        <v>1.020402828354723E-2</v>
      </c>
      <c r="K83" s="268">
        <f t="shared" ref="K83" si="22">G83/$G$83</f>
        <v>1</v>
      </c>
    </row>
    <row r="84" spans="1:11" ht="15">
      <c r="A84" s="269"/>
      <c r="B84" s="269"/>
      <c r="C84" s="274"/>
      <c r="D84" s="269" t="s">
        <v>297</v>
      </c>
      <c r="E84" s="274"/>
      <c r="F84" s="275"/>
      <c r="G84" s="276">
        <v>566</v>
      </c>
      <c r="H84" s="268">
        <f t="shared" si="17"/>
        <v>2.0735349495597968E-3</v>
      </c>
      <c r="I84" s="268">
        <f t="shared" si="20"/>
        <v>1.020402828354723E-2</v>
      </c>
      <c r="J84" s="268">
        <f t="shared" si="19"/>
        <v>1.020402828354723E-2</v>
      </c>
      <c r="K84" s="268"/>
    </row>
    <row r="85" spans="1:11" ht="15">
      <c r="A85" s="269"/>
      <c r="B85" s="269"/>
      <c r="C85" s="274" t="s">
        <v>674</v>
      </c>
      <c r="D85" s="270"/>
      <c r="E85" s="270"/>
      <c r="F85" s="270"/>
      <c r="G85" s="271">
        <v>55468.29</v>
      </c>
      <c r="H85" s="268">
        <f t="shared" si="17"/>
        <v>0.20320748746876005</v>
      </c>
      <c r="I85" s="268">
        <f t="shared" si="20"/>
        <v>1</v>
      </c>
      <c r="J85" s="268">
        <f t="shared" si="19"/>
        <v>1</v>
      </c>
      <c r="K85" s="268"/>
    </row>
    <row r="86" spans="1:11" ht="15">
      <c r="A86" s="269"/>
      <c r="B86" s="269" t="s">
        <v>674</v>
      </c>
      <c r="C86" s="275"/>
      <c r="D86" s="275"/>
      <c r="E86" s="275"/>
      <c r="F86" s="275"/>
      <c r="G86" s="276">
        <v>55468.29</v>
      </c>
      <c r="H86" s="268">
        <f t="shared" si="17"/>
        <v>0.20320748746876005</v>
      </c>
      <c r="I86" s="268">
        <f t="shared" si="20"/>
        <v>1</v>
      </c>
      <c r="J86" s="268"/>
      <c r="K86" s="268"/>
    </row>
    <row r="87" spans="1:11" ht="15">
      <c r="A87" s="269"/>
      <c r="B87" s="270" t="s">
        <v>670</v>
      </c>
      <c r="C87" s="270" t="s">
        <v>670</v>
      </c>
      <c r="D87" s="270" t="s">
        <v>326</v>
      </c>
      <c r="E87" s="270" t="s">
        <v>327</v>
      </c>
      <c r="F87" s="270">
        <v>425</v>
      </c>
      <c r="G87" s="271">
        <v>8764.4</v>
      </c>
      <c r="H87" s="268">
        <f t="shared" si="17"/>
        <v>3.2108285710109333E-2</v>
      </c>
      <c r="I87" s="268">
        <f>G87/$G$95</f>
        <v>0.28792378449408673</v>
      </c>
      <c r="J87" s="268">
        <f>G87/$G$94</f>
        <v>0.28792378449408673</v>
      </c>
      <c r="K87" s="268">
        <f>G87/$G$88</f>
        <v>1</v>
      </c>
    </row>
    <row r="88" spans="1:11" ht="15">
      <c r="A88" s="269"/>
      <c r="B88" s="269"/>
      <c r="C88" s="274"/>
      <c r="D88" s="269" t="s">
        <v>328</v>
      </c>
      <c r="E88" s="274"/>
      <c r="F88" s="275"/>
      <c r="G88" s="276">
        <v>8764.4</v>
      </c>
      <c r="H88" s="268">
        <f t="shared" si="17"/>
        <v>3.2108285710109333E-2</v>
      </c>
      <c r="I88" s="268">
        <f t="shared" ref="I88:I95" si="23">G88/$G$95</f>
        <v>0.28792378449408673</v>
      </c>
      <c r="J88" s="268">
        <f t="shared" ref="J88:J94" si="24">G88/$G$94</f>
        <v>0.28792378449408673</v>
      </c>
      <c r="K88" s="268">
        <f t="shared" ref="K88" si="25">G88/$G$88</f>
        <v>1</v>
      </c>
    </row>
    <row r="89" spans="1:11" ht="15">
      <c r="A89" s="269"/>
      <c r="B89" s="269"/>
      <c r="C89" s="274"/>
      <c r="D89" s="270" t="s">
        <v>224</v>
      </c>
      <c r="E89" s="270" t="s">
        <v>331</v>
      </c>
      <c r="F89" s="270">
        <v>452</v>
      </c>
      <c r="G89" s="271">
        <v>586</v>
      </c>
      <c r="H89" s="268">
        <f t="shared" si="17"/>
        <v>2.1468047357633235E-3</v>
      </c>
      <c r="I89" s="268">
        <f t="shared" si="23"/>
        <v>1.9250985545335084E-2</v>
      </c>
      <c r="J89" s="268">
        <f t="shared" si="24"/>
        <v>1.9250985545335084E-2</v>
      </c>
      <c r="K89" s="268">
        <f>G89/$G$93</f>
        <v>2.7035007104762955E-2</v>
      </c>
    </row>
    <row r="90" spans="1:11" ht="15">
      <c r="A90" s="269"/>
      <c r="B90" s="269"/>
      <c r="C90" s="274"/>
      <c r="D90" s="269"/>
      <c r="E90" s="274" t="s">
        <v>330</v>
      </c>
      <c r="F90" s="275">
        <v>451</v>
      </c>
      <c r="G90" s="276">
        <v>5218.2</v>
      </c>
      <c r="H90" s="268">
        <f t="shared" si="17"/>
        <v>1.9116819918362071E-2</v>
      </c>
      <c r="I90" s="268">
        <f t="shared" si="23"/>
        <v>0.17142575558475689</v>
      </c>
      <c r="J90" s="268">
        <f t="shared" si="24"/>
        <v>0.17142575558475689</v>
      </c>
      <c r="K90" s="268">
        <f t="shared" ref="K90:K93" si="26">G90/$G$93</f>
        <v>0.2407407407407407</v>
      </c>
    </row>
    <row r="91" spans="1:11" ht="15">
      <c r="A91" s="269"/>
      <c r="B91" s="269"/>
      <c r="C91" s="274"/>
      <c r="D91" s="269"/>
      <c r="E91" s="274" t="s">
        <v>332</v>
      </c>
      <c r="F91" s="275">
        <v>453</v>
      </c>
      <c r="G91" s="276">
        <v>12261.900000000001</v>
      </c>
      <c r="H91" s="268">
        <f t="shared" si="17"/>
        <v>4.4921339572451022E-2</v>
      </c>
      <c r="I91" s="268">
        <f t="shared" si="23"/>
        <v>0.40282194480946126</v>
      </c>
      <c r="J91" s="268">
        <f t="shared" si="24"/>
        <v>0.40282194480946126</v>
      </c>
      <c r="K91" s="268">
        <f t="shared" si="26"/>
        <v>0.56570060344350326</v>
      </c>
    </row>
    <row r="92" spans="1:11" ht="15">
      <c r="A92" s="269"/>
      <c r="B92" s="269"/>
      <c r="C92" s="274"/>
      <c r="D92" s="269"/>
      <c r="E92" s="274" t="s">
        <v>329</v>
      </c>
      <c r="F92" s="275">
        <v>450</v>
      </c>
      <c r="G92" s="276">
        <v>3609.5</v>
      </c>
      <c r="H92" s="268">
        <f t="shared" si="17"/>
        <v>1.3223364665081425E-2</v>
      </c>
      <c r="I92" s="268">
        <f t="shared" si="23"/>
        <v>0.11857752956636006</v>
      </c>
      <c r="J92" s="268">
        <f t="shared" si="24"/>
        <v>0.11857752956636006</v>
      </c>
      <c r="K92" s="268">
        <f t="shared" si="26"/>
        <v>0.16652364871099298</v>
      </c>
    </row>
    <row r="93" spans="1:11" ht="15">
      <c r="A93" s="269"/>
      <c r="B93" s="269"/>
      <c r="C93" s="274"/>
      <c r="D93" s="269" t="s">
        <v>333</v>
      </c>
      <c r="E93" s="274"/>
      <c r="F93" s="275"/>
      <c r="G93" s="276">
        <v>21675.600000000002</v>
      </c>
      <c r="H93" s="268">
        <f t="shared" si="17"/>
        <v>7.9408328891657845E-2</v>
      </c>
      <c r="I93" s="268">
        <f t="shared" si="23"/>
        <v>0.71207621550591338</v>
      </c>
      <c r="J93" s="268">
        <f t="shared" si="24"/>
        <v>0.71207621550591338</v>
      </c>
      <c r="K93" s="268">
        <f t="shared" si="26"/>
        <v>1</v>
      </c>
    </row>
    <row r="94" spans="1:11" ht="15">
      <c r="A94" s="269"/>
      <c r="B94" s="269"/>
      <c r="C94" s="274" t="s">
        <v>675</v>
      </c>
      <c r="D94" s="270"/>
      <c r="E94" s="270"/>
      <c r="F94" s="270"/>
      <c r="G94" s="271">
        <v>30440</v>
      </c>
      <c r="H94" s="268">
        <f t="shared" si="17"/>
        <v>0.11151661460176718</v>
      </c>
      <c r="I94" s="268">
        <f t="shared" si="23"/>
        <v>1</v>
      </c>
      <c r="J94" s="268">
        <f t="shared" si="24"/>
        <v>1</v>
      </c>
      <c r="K94" s="268"/>
    </row>
    <row r="95" spans="1:11" ht="15">
      <c r="A95" s="269"/>
      <c r="B95" s="269" t="s">
        <v>675</v>
      </c>
      <c r="C95" s="275"/>
      <c r="D95" s="275"/>
      <c r="E95" s="275"/>
      <c r="F95" s="275"/>
      <c r="G95" s="276">
        <v>30440</v>
      </c>
      <c r="H95" s="268">
        <f t="shared" si="17"/>
        <v>0.11151661460176718</v>
      </c>
      <c r="I95" s="268">
        <f t="shared" si="23"/>
        <v>1</v>
      </c>
      <c r="J95" s="268"/>
      <c r="K95" s="268"/>
    </row>
    <row r="96" spans="1:11" ht="15">
      <c r="A96" s="269"/>
      <c r="B96" s="270" t="s">
        <v>320</v>
      </c>
      <c r="C96" s="270" t="s">
        <v>320</v>
      </c>
      <c r="D96" s="270" t="s">
        <v>320</v>
      </c>
      <c r="E96" s="270" t="s">
        <v>321</v>
      </c>
      <c r="F96" s="270">
        <v>400</v>
      </c>
      <c r="G96" s="271">
        <v>22178.799999999999</v>
      </c>
      <c r="H96" s="268">
        <f t="shared" si="17"/>
        <v>8.1251796712538557E-2</v>
      </c>
      <c r="I96" s="268">
        <f>G96/$G$102</f>
        <v>0.7347769046262308</v>
      </c>
      <c r="J96" s="268">
        <f>G96/$G$101</f>
        <v>0.7347769046262308</v>
      </c>
      <c r="K96" s="268">
        <f>G96/$G$100</f>
        <v>0.7347769046262308</v>
      </c>
    </row>
    <row r="97" spans="1:11" ht="15">
      <c r="A97" s="269"/>
      <c r="B97" s="269"/>
      <c r="C97" s="274"/>
      <c r="D97" s="269"/>
      <c r="E97" s="274" t="s">
        <v>323</v>
      </c>
      <c r="F97" s="275">
        <v>402</v>
      </c>
      <c r="G97" s="276">
        <v>171</v>
      </c>
      <c r="H97" s="268">
        <f t="shared" si="17"/>
        <v>6.264566720401507E-4</v>
      </c>
      <c r="I97" s="268">
        <f t="shared" ref="I97:I101" si="27">G97/$G$102</f>
        <v>5.665178038987027E-3</v>
      </c>
      <c r="J97" s="268">
        <f t="shared" ref="J97:J100" si="28">G97/$G$101</f>
        <v>5.665178038987027E-3</v>
      </c>
      <c r="K97" s="268">
        <f t="shared" ref="K97:K100" si="29">G97/$G$100</f>
        <v>5.665178038987027E-3</v>
      </c>
    </row>
    <row r="98" spans="1:11" ht="15">
      <c r="A98" s="269"/>
      <c r="B98" s="269"/>
      <c r="C98" s="274"/>
      <c r="D98" s="269"/>
      <c r="E98" s="274" t="s">
        <v>324</v>
      </c>
      <c r="F98" s="275">
        <v>403</v>
      </c>
      <c r="G98" s="276">
        <v>1019.1</v>
      </c>
      <c r="H98" s="268">
        <f t="shared" si="17"/>
        <v>3.7334619560006875E-3</v>
      </c>
      <c r="I98" s="268">
        <f t="shared" si="27"/>
        <v>3.3762473330594615E-2</v>
      </c>
      <c r="J98" s="268">
        <f t="shared" si="28"/>
        <v>3.3762473330594615E-2</v>
      </c>
      <c r="K98" s="268">
        <f t="shared" si="29"/>
        <v>3.3762473330594615E-2</v>
      </c>
    </row>
    <row r="99" spans="1:11" ht="15">
      <c r="A99" s="269"/>
      <c r="B99" s="269"/>
      <c r="C99" s="274"/>
      <c r="D99" s="269"/>
      <c r="E99" s="274" t="s">
        <v>322</v>
      </c>
      <c r="F99" s="275">
        <v>401</v>
      </c>
      <c r="G99" s="276">
        <v>6815.5</v>
      </c>
      <c r="H99" s="268">
        <f t="shared" si="17"/>
        <v>2.4968511393506709E-2</v>
      </c>
      <c r="I99" s="268">
        <f t="shared" si="27"/>
        <v>0.22579544400418761</v>
      </c>
      <c r="J99" s="268">
        <f t="shared" si="28"/>
        <v>0.22579544400418761</v>
      </c>
      <c r="K99" s="268">
        <f t="shared" si="29"/>
        <v>0.22579544400418761</v>
      </c>
    </row>
    <row r="100" spans="1:11" ht="15">
      <c r="A100" s="269"/>
      <c r="B100" s="269"/>
      <c r="C100" s="274"/>
      <c r="D100" s="269" t="s">
        <v>325</v>
      </c>
      <c r="E100" s="274"/>
      <c r="F100" s="275"/>
      <c r="G100" s="276">
        <v>30184.399999999998</v>
      </c>
      <c r="H100" s="268">
        <f t="shared" si="17"/>
        <v>0.1105802267340861</v>
      </c>
      <c r="I100" s="268">
        <f t="shared" si="27"/>
        <v>1</v>
      </c>
      <c r="J100" s="268">
        <f t="shared" si="28"/>
        <v>1</v>
      </c>
      <c r="K100" s="268">
        <f t="shared" si="29"/>
        <v>1</v>
      </c>
    </row>
    <row r="101" spans="1:11" ht="15">
      <c r="A101" s="269"/>
      <c r="B101" s="269"/>
      <c r="C101" s="274" t="s">
        <v>325</v>
      </c>
      <c r="D101" s="270"/>
      <c r="E101" s="270"/>
      <c r="F101" s="270"/>
      <c r="G101" s="271">
        <v>30184.399999999998</v>
      </c>
      <c r="H101" s="268">
        <f t="shared" si="17"/>
        <v>0.1105802267340861</v>
      </c>
      <c r="I101" s="268">
        <f t="shared" si="27"/>
        <v>1</v>
      </c>
      <c r="J101" s="268"/>
      <c r="K101" s="268"/>
    </row>
    <row r="102" spans="1:11" ht="15">
      <c r="A102" s="269"/>
      <c r="B102" s="269" t="s">
        <v>325</v>
      </c>
      <c r="C102" s="275"/>
      <c r="D102" s="275"/>
      <c r="E102" s="275"/>
      <c r="F102" s="275"/>
      <c r="G102" s="276">
        <v>30184.399999999998</v>
      </c>
      <c r="H102" s="268">
        <f t="shared" si="17"/>
        <v>0.1105802267340861</v>
      </c>
      <c r="I102" s="268"/>
      <c r="J102" s="268"/>
      <c r="K102" s="268"/>
    </row>
    <row r="103" spans="1:11" ht="15">
      <c r="A103" s="269" t="s">
        <v>671</v>
      </c>
      <c r="B103" s="269"/>
      <c r="C103" s="275"/>
      <c r="D103" s="275"/>
      <c r="E103" s="275"/>
      <c r="F103" s="275"/>
      <c r="G103" s="276">
        <v>272963.81</v>
      </c>
      <c r="H103" s="268"/>
      <c r="I103" s="268"/>
      <c r="J103" s="268"/>
      <c r="K103" s="268"/>
    </row>
  </sheetData>
  <pageMargins left="0.7" right="0.7" top="0.75" bottom="0.75" header="0.3" footer="0.3"/>
  <pageSetup scale="5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9"/>
  <sheetViews>
    <sheetView topLeftCell="A133" zoomScale="85" zoomScaleNormal="85" workbookViewId="0">
      <selection activeCell="G163" sqref="G163"/>
    </sheetView>
  </sheetViews>
  <sheetFormatPr defaultColWidth="9" defaultRowHeight="15"/>
  <cols>
    <col min="1" max="1" width="15.375" style="327" customWidth="1"/>
    <col min="2" max="2" width="29.125" style="308" bestFit="1" customWidth="1"/>
    <col min="3" max="3" width="12.125" style="328" bestFit="1" customWidth="1"/>
    <col min="4" max="16384" width="9" style="308"/>
  </cols>
  <sheetData>
    <row r="1" spans="1:3">
      <c r="A1" s="327" t="s">
        <v>1638</v>
      </c>
    </row>
    <row r="2" spans="1:3">
      <c r="A2" s="327" t="s">
        <v>963</v>
      </c>
    </row>
    <row r="3" spans="1:3">
      <c r="A3" s="327" t="s">
        <v>1643</v>
      </c>
    </row>
    <row r="5" spans="1:3">
      <c r="A5" s="327" t="s">
        <v>964</v>
      </c>
      <c r="B5" s="308" t="s">
        <v>336</v>
      </c>
    </row>
    <row r="6" spans="1:3">
      <c r="B6" s="308" t="s">
        <v>965</v>
      </c>
      <c r="C6" s="329">
        <v>0</v>
      </c>
    </row>
    <row r="7" spans="1:3">
      <c r="B7" s="308" t="s">
        <v>966</v>
      </c>
      <c r="C7" s="329">
        <v>0</v>
      </c>
    </row>
    <row r="8" spans="1:3">
      <c r="B8" s="308" t="s">
        <v>967</v>
      </c>
      <c r="C8" s="329">
        <v>0</v>
      </c>
    </row>
    <row r="9" spans="1:3">
      <c r="B9" s="308" t="s">
        <v>968</v>
      </c>
      <c r="C9" s="329">
        <v>0</v>
      </c>
    </row>
    <row r="10" spans="1:3">
      <c r="A10" s="327">
        <v>5020</v>
      </c>
      <c r="B10" s="308" t="s">
        <v>969</v>
      </c>
      <c r="C10" s="329">
        <v>0</v>
      </c>
    </row>
    <row r="11" spans="1:3">
      <c r="A11" s="327">
        <v>5025</v>
      </c>
      <c r="B11" s="308" t="s">
        <v>970</v>
      </c>
      <c r="C11" s="329">
        <v>0</v>
      </c>
    </row>
    <row r="12" spans="1:3">
      <c r="A12" s="327">
        <v>5030</v>
      </c>
      <c r="B12" s="308" t="s">
        <v>971</v>
      </c>
      <c r="C12" s="329">
        <v>0</v>
      </c>
    </row>
    <row r="13" spans="1:3">
      <c r="A13" s="327">
        <v>5035</v>
      </c>
      <c r="B13" s="308" t="s">
        <v>972</v>
      </c>
      <c r="C13" s="329">
        <v>0</v>
      </c>
    </row>
    <row r="14" spans="1:3">
      <c r="A14" s="327">
        <v>5040</v>
      </c>
      <c r="B14" s="308" t="s">
        <v>973</v>
      </c>
      <c r="C14" s="329">
        <v>0</v>
      </c>
    </row>
    <row r="15" spans="1:3">
      <c r="A15" s="327">
        <v>5045</v>
      </c>
      <c r="B15" s="308" t="s">
        <v>974</v>
      </c>
      <c r="C15" s="329">
        <v>0</v>
      </c>
    </row>
    <row r="16" spans="1:3">
      <c r="A16" s="327">
        <v>5050</v>
      </c>
      <c r="B16" s="308" t="s">
        <v>975</v>
      </c>
      <c r="C16" s="329">
        <v>0</v>
      </c>
    </row>
    <row r="17" spans="1:3">
      <c r="B17" s="308" t="s">
        <v>968</v>
      </c>
      <c r="C17" s="329">
        <v>0</v>
      </c>
    </row>
    <row r="18" spans="1:3">
      <c r="B18" s="308" t="s">
        <v>976</v>
      </c>
      <c r="C18" s="329">
        <v>0</v>
      </c>
    </row>
    <row r="19" spans="1:3">
      <c r="A19" s="327">
        <v>5060</v>
      </c>
      <c r="B19" s="308" t="s">
        <v>977</v>
      </c>
      <c r="C19" s="329">
        <v>0</v>
      </c>
    </row>
    <row r="20" spans="1:3">
      <c r="A20" s="327">
        <v>5065</v>
      </c>
      <c r="B20" s="308" t="s">
        <v>978</v>
      </c>
      <c r="C20" s="329">
        <v>0</v>
      </c>
    </row>
    <row r="21" spans="1:3">
      <c r="B21" s="308" t="s">
        <v>976</v>
      </c>
      <c r="C21" s="329">
        <v>0</v>
      </c>
    </row>
    <row r="22" spans="1:3">
      <c r="A22" s="327">
        <v>5070</v>
      </c>
      <c r="B22" s="308" t="s">
        <v>979</v>
      </c>
      <c r="C22" s="329">
        <v>0</v>
      </c>
    </row>
    <row r="23" spans="1:3">
      <c r="A23" s="327">
        <v>5075</v>
      </c>
      <c r="B23" s="308" t="s">
        <v>980</v>
      </c>
      <c r="C23" s="329">
        <v>0</v>
      </c>
    </row>
    <row r="24" spans="1:3">
      <c r="A24" s="327">
        <v>5080</v>
      </c>
      <c r="B24" s="308" t="s">
        <v>981</v>
      </c>
      <c r="C24" s="329">
        <v>0</v>
      </c>
    </row>
    <row r="25" spans="1:3">
      <c r="A25" s="327">
        <v>5085</v>
      </c>
      <c r="B25" s="308" t="s">
        <v>982</v>
      </c>
      <c r="C25" s="329">
        <v>0</v>
      </c>
    </row>
    <row r="26" spans="1:3">
      <c r="B26" s="308" t="s">
        <v>967</v>
      </c>
      <c r="C26" s="329">
        <v>0</v>
      </c>
    </row>
    <row r="27" spans="1:3">
      <c r="B27" s="308" t="s">
        <v>983</v>
      </c>
      <c r="C27" s="329">
        <v>0</v>
      </c>
    </row>
    <row r="28" spans="1:3">
      <c r="B28" s="308" t="s">
        <v>984</v>
      </c>
      <c r="C28" s="329">
        <v>0</v>
      </c>
    </row>
    <row r="29" spans="1:3">
      <c r="A29" s="327">
        <v>5100</v>
      </c>
      <c r="B29" s="308" t="s">
        <v>985</v>
      </c>
      <c r="C29" s="329">
        <v>0</v>
      </c>
    </row>
    <row r="30" spans="1:3">
      <c r="A30" s="327">
        <v>5105</v>
      </c>
      <c r="B30" s="308" t="s">
        <v>986</v>
      </c>
      <c r="C30" s="329">
        <v>0</v>
      </c>
    </row>
    <row r="31" spans="1:3">
      <c r="A31" s="327">
        <v>5110</v>
      </c>
      <c r="B31" s="308" t="s">
        <v>987</v>
      </c>
      <c r="C31" s="329">
        <v>0</v>
      </c>
    </row>
    <row r="32" spans="1:3">
      <c r="A32" s="327">
        <v>5115</v>
      </c>
      <c r="B32" s="308" t="s">
        <v>988</v>
      </c>
      <c r="C32" s="329">
        <v>0</v>
      </c>
    </row>
    <row r="33" spans="1:3">
      <c r="A33" s="327">
        <v>5120</v>
      </c>
      <c r="B33" s="308" t="s">
        <v>989</v>
      </c>
      <c r="C33" s="329">
        <v>0</v>
      </c>
    </row>
    <row r="34" spans="1:3">
      <c r="A34" s="327">
        <v>5125</v>
      </c>
      <c r="B34" s="308" t="s">
        <v>990</v>
      </c>
      <c r="C34" s="329">
        <v>0</v>
      </c>
    </row>
    <row r="35" spans="1:3">
      <c r="A35" s="327">
        <v>5130</v>
      </c>
      <c r="B35" s="308" t="s">
        <v>991</v>
      </c>
      <c r="C35" s="329">
        <v>0</v>
      </c>
    </row>
    <row r="36" spans="1:3">
      <c r="B36" s="308" t="s">
        <v>984</v>
      </c>
      <c r="C36" s="329">
        <v>0</v>
      </c>
    </row>
    <row r="37" spans="1:3">
      <c r="B37" s="308" t="s">
        <v>992</v>
      </c>
      <c r="C37" s="329">
        <v>0</v>
      </c>
    </row>
    <row r="38" spans="1:3">
      <c r="A38" s="327">
        <v>5140</v>
      </c>
      <c r="B38" s="308" t="s">
        <v>985</v>
      </c>
      <c r="C38" s="329">
        <v>0</v>
      </c>
    </row>
    <row r="39" spans="1:3">
      <c r="A39" s="327">
        <v>5145</v>
      </c>
      <c r="B39" s="308" t="s">
        <v>993</v>
      </c>
      <c r="C39" s="329">
        <v>0</v>
      </c>
    </row>
    <row r="40" spans="1:3">
      <c r="A40" s="327">
        <v>5150</v>
      </c>
      <c r="B40" s="308" t="s">
        <v>986</v>
      </c>
      <c r="C40" s="329">
        <v>0</v>
      </c>
    </row>
    <row r="41" spans="1:3">
      <c r="A41" s="327">
        <v>5155</v>
      </c>
      <c r="B41" s="308" t="s">
        <v>987</v>
      </c>
      <c r="C41" s="329">
        <v>0</v>
      </c>
    </row>
    <row r="42" spans="1:3">
      <c r="A42" s="327">
        <v>5160</v>
      </c>
      <c r="B42" s="308" t="s">
        <v>988</v>
      </c>
      <c r="C42" s="329">
        <v>0</v>
      </c>
    </row>
    <row r="43" spans="1:3">
      <c r="A43" s="327">
        <v>5165</v>
      </c>
      <c r="B43" s="308" t="s">
        <v>989</v>
      </c>
      <c r="C43" s="329">
        <v>0</v>
      </c>
    </row>
    <row r="44" spans="1:3">
      <c r="A44" s="327">
        <v>5170</v>
      </c>
      <c r="B44" s="308" t="s">
        <v>990</v>
      </c>
      <c r="C44" s="329">
        <v>0</v>
      </c>
    </row>
    <row r="45" spans="1:3">
      <c r="B45" s="308" t="s">
        <v>992</v>
      </c>
      <c r="C45" s="329">
        <v>0</v>
      </c>
    </row>
    <row r="46" spans="1:3">
      <c r="A46" s="327">
        <v>5175</v>
      </c>
      <c r="B46" s="308" t="s">
        <v>994</v>
      </c>
      <c r="C46" s="329">
        <v>0</v>
      </c>
    </row>
    <row r="47" spans="1:3">
      <c r="A47" s="327">
        <v>5180</v>
      </c>
      <c r="B47" s="308" t="s">
        <v>995</v>
      </c>
      <c r="C47" s="329">
        <v>0</v>
      </c>
    </row>
    <row r="48" spans="1:3">
      <c r="A48" s="327">
        <v>5185</v>
      </c>
      <c r="B48" s="308" t="s">
        <v>982</v>
      </c>
      <c r="C48" s="329">
        <v>0</v>
      </c>
    </row>
    <row r="49" spans="1:3">
      <c r="B49" s="308" t="s">
        <v>983</v>
      </c>
      <c r="C49" s="329">
        <v>0</v>
      </c>
    </row>
    <row r="50" spans="1:3">
      <c r="B50" s="308" t="s">
        <v>996</v>
      </c>
      <c r="C50" s="329">
        <v>0</v>
      </c>
    </row>
    <row r="51" spans="1:3">
      <c r="B51" s="308" t="s">
        <v>997</v>
      </c>
      <c r="C51" s="329">
        <v>0</v>
      </c>
    </row>
    <row r="52" spans="1:3">
      <c r="A52" s="327">
        <v>5200</v>
      </c>
      <c r="B52" s="308" t="s">
        <v>998</v>
      </c>
      <c r="C52" s="329">
        <v>0</v>
      </c>
    </row>
    <row r="53" spans="1:3">
      <c r="A53" s="327">
        <v>5205</v>
      </c>
      <c r="B53" s="308" t="s">
        <v>999</v>
      </c>
      <c r="C53" s="329">
        <v>0</v>
      </c>
    </row>
    <row r="54" spans="1:3">
      <c r="A54" s="327">
        <v>5210</v>
      </c>
      <c r="B54" s="308" t="s">
        <v>1000</v>
      </c>
      <c r="C54" s="329">
        <v>0</v>
      </c>
    </row>
    <row r="55" spans="1:3">
      <c r="A55" s="327">
        <v>5215</v>
      </c>
      <c r="B55" s="308" t="s">
        <v>1001</v>
      </c>
      <c r="C55" s="329">
        <v>0</v>
      </c>
    </row>
    <row r="56" spans="1:3">
      <c r="A56" s="327">
        <v>5220</v>
      </c>
      <c r="B56" s="308" t="s">
        <v>1002</v>
      </c>
      <c r="C56" s="329">
        <v>0</v>
      </c>
    </row>
    <row r="57" spans="1:3">
      <c r="B57" s="308" t="s">
        <v>997</v>
      </c>
      <c r="C57" s="329">
        <v>0</v>
      </c>
    </row>
    <row r="58" spans="1:3">
      <c r="B58" s="308" t="s">
        <v>1003</v>
      </c>
      <c r="C58" s="329">
        <v>0</v>
      </c>
    </row>
    <row r="59" spans="1:3">
      <c r="A59" s="327">
        <v>5230</v>
      </c>
      <c r="B59" s="308" t="s">
        <v>998</v>
      </c>
      <c r="C59" s="329">
        <v>0</v>
      </c>
    </row>
    <row r="60" spans="1:3">
      <c r="A60" s="327">
        <v>5235</v>
      </c>
      <c r="B60" s="308" t="s">
        <v>999</v>
      </c>
      <c r="C60" s="329">
        <v>0</v>
      </c>
    </row>
    <row r="61" spans="1:3">
      <c r="A61" s="327">
        <v>5240</v>
      </c>
      <c r="B61" s="308" t="s">
        <v>1000</v>
      </c>
      <c r="C61" s="329">
        <v>0</v>
      </c>
    </row>
    <row r="62" spans="1:3">
      <c r="A62" s="327">
        <v>5245</v>
      </c>
      <c r="B62" s="308" t="s">
        <v>1001</v>
      </c>
      <c r="C62" s="329">
        <v>0</v>
      </c>
    </row>
    <row r="63" spans="1:3">
      <c r="B63" s="308" t="s">
        <v>1003</v>
      </c>
      <c r="C63" s="329">
        <v>0</v>
      </c>
    </row>
    <row r="64" spans="1:3">
      <c r="B64" s="308" t="s">
        <v>996</v>
      </c>
      <c r="C64" s="329">
        <v>0</v>
      </c>
    </row>
    <row r="65" spans="1:3">
      <c r="B65" s="308" t="s">
        <v>1004</v>
      </c>
      <c r="C65" s="329">
        <v>0</v>
      </c>
    </row>
    <row r="66" spans="1:3">
      <c r="A66" s="327">
        <v>5255</v>
      </c>
      <c r="B66" s="308" t="s">
        <v>1005</v>
      </c>
      <c r="C66" s="329">
        <v>0</v>
      </c>
    </row>
    <row r="67" spans="1:3">
      <c r="A67" s="327">
        <v>5260</v>
      </c>
      <c r="B67" s="308" t="s">
        <v>1006</v>
      </c>
      <c r="C67" s="329">
        <v>0</v>
      </c>
    </row>
    <row r="68" spans="1:3">
      <c r="A68" s="327">
        <v>5265</v>
      </c>
      <c r="B68" s="308" t="s">
        <v>1007</v>
      </c>
      <c r="C68" s="329">
        <v>0</v>
      </c>
    </row>
    <row r="69" spans="1:3">
      <c r="A69" s="327">
        <v>5270</v>
      </c>
      <c r="B69" s="308" t="s">
        <v>1008</v>
      </c>
      <c r="C69" s="329">
        <v>0</v>
      </c>
    </row>
    <row r="70" spans="1:3">
      <c r="A70" s="327">
        <v>5275</v>
      </c>
      <c r="B70" s="308" t="s">
        <v>1009</v>
      </c>
      <c r="C70" s="329">
        <v>0</v>
      </c>
    </row>
    <row r="71" spans="1:3">
      <c r="A71" s="327">
        <v>5280</v>
      </c>
      <c r="B71" s="308" t="s">
        <v>1010</v>
      </c>
      <c r="C71" s="329">
        <v>0</v>
      </c>
    </row>
    <row r="72" spans="1:3">
      <c r="A72" s="327">
        <v>5285</v>
      </c>
      <c r="B72" s="308" t="s">
        <v>1011</v>
      </c>
      <c r="C72" s="329">
        <v>0</v>
      </c>
    </row>
    <row r="73" spans="1:3">
      <c r="B73" s="308" t="s">
        <v>1004</v>
      </c>
      <c r="C73" s="329">
        <v>0</v>
      </c>
    </row>
    <row r="74" spans="1:3">
      <c r="B74" s="308" t="s">
        <v>1012</v>
      </c>
      <c r="C74" s="329">
        <v>0</v>
      </c>
    </row>
    <row r="75" spans="1:3">
      <c r="B75" s="308" t="s">
        <v>1013</v>
      </c>
      <c r="C75" s="329">
        <v>0</v>
      </c>
    </row>
    <row r="76" spans="1:3">
      <c r="A76" s="327">
        <v>5300</v>
      </c>
      <c r="B76" s="308" t="s">
        <v>1014</v>
      </c>
      <c r="C76" s="329">
        <v>0</v>
      </c>
    </row>
    <row r="77" spans="1:3">
      <c r="A77" s="327">
        <v>5305</v>
      </c>
      <c r="B77" s="308" t="s">
        <v>1015</v>
      </c>
      <c r="C77" s="329">
        <v>0</v>
      </c>
    </row>
    <row r="78" spans="1:3">
      <c r="A78" s="327">
        <v>5310</v>
      </c>
      <c r="B78" s="308" t="s">
        <v>1016</v>
      </c>
      <c r="C78" s="329">
        <v>0</v>
      </c>
    </row>
    <row r="79" spans="1:3">
      <c r="B79" s="308" t="s">
        <v>1013</v>
      </c>
      <c r="C79" s="329">
        <v>0</v>
      </c>
    </row>
    <row r="80" spans="1:3">
      <c r="B80" s="308" t="s">
        <v>1017</v>
      </c>
      <c r="C80" s="329">
        <v>0</v>
      </c>
    </row>
    <row r="81" spans="1:3">
      <c r="A81" s="327">
        <v>5320</v>
      </c>
      <c r="B81" s="308" t="s">
        <v>1018</v>
      </c>
      <c r="C81" s="329">
        <v>0</v>
      </c>
    </row>
    <row r="82" spans="1:3">
      <c r="A82" s="327">
        <v>5325</v>
      </c>
      <c r="B82" s="308" t="s">
        <v>1019</v>
      </c>
      <c r="C82" s="329">
        <v>0</v>
      </c>
    </row>
    <row r="83" spans="1:3">
      <c r="B83" s="308" t="s">
        <v>1017</v>
      </c>
      <c r="C83" s="329">
        <v>0</v>
      </c>
    </row>
    <row r="84" spans="1:3">
      <c r="B84" s="308" t="s">
        <v>1020</v>
      </c>
      <c r="C84" s="329">
        <v>0</v>
      </c>
    </row>
    <row r="85" spans="1:3">
      <c r="A85" s="327">
        <v>5335</v>
      </c>
      <c r="B85" s="308" t="s">
        <v>1021</v>
      </c>
      <c r="C85" s="329">
        <v>0</v>
      </c>
    </row>
    <row r="86" spans="1:3">
      <c r="A86" s="327">
        <v>5340</v>
      </c>
      <c r="B86" s="308" t="s">
        <v>1022</v>
      </c>
      <c r="C86" s="329">
        <v>0</v>
      </c>
    </row>
    <row r="87" spans="1:3">
      <c r="A87" s="327">
        <v>5345</v>
      </c>
      <c r="B87" s="308" t="s">
        <v>1023</v>
      </c>
      <c r="C87" s="329">
        <v>0</v>
      </c>
    </row>
    <row r="88" spans="1:3">
      <c r="A88" s="327">
        <v>5350</v>
      </c>
      <c r="B88" s="308" t="s">
        <v>1024</v>
      </c>
      <c r="C88" s="329">
        <v>0</v>
      </c>
    </row>
    <row r="89" spans="1:3">
      <c r="A89" s="327">
        <v>5355</v>
      </c>
      <c r="B89" s="308" t="s">
        <v>1025</v>
      </c>
      <c r="C89" s="329">
        <v>0</v>
      </c>
    </row>
    <row r="90" spans="1:3">
      <c r="B90" s="308" t="s">
        <v>1020</v>
      </c>
      <c r="C90" s="329">
        <v>0</v>
      </c>
    </row>
    <row r="91" spans="1:3">
      <c r="B91" s="308" t="s">
        <v>1026</v>
      </c>
      <c r="C91" s="329">
        <v>0</v>
      </c>
    </row>
    <row r="92" spans="1:3">
      <c r="A92" s="327">
        <v>5365</v>
      </c>
      <c r="B92" s="308" t="s">
        <v>1027</v>
      </c>
      <c r="C92" s="329">
        <v>0</v>
      </c>
    </row>
    <row r="93" spans="1:3">
      <c r="A93" s="327">
        <v>5370</v>
      </c>
      <c r="B93" s="308" t="s">
        <v>1028</v>
      </c>
      <c r="C93" s="329">
        <v>0</v>
      </c>
    </row>
    <row r="94" spans="1:3">
      <c r="A94" s="327">
        <v>5375</v>
      </c>
      <c r="B94" s="308" t="s">
        <v>1029</v>
      </c>
      <c r="C94" s="329">
        <v>0</v>
      </c>
    </row>
    <row r="95" spans="1:3">
      <c r="A95" s="327">
        <v>5380</v>
      </c>
      <c r="B95" s="308" t="s">
        <v>1030</v>
      </c>
      <c r="C95" s="329">
        <v>0</v>
      </c>
    </row>
    <row r="96" spans="1:3">
      <c r="B96" s="308" t="s">
        <v>1026</v>
      </c>
      <c r="C96" s="329">
        <v>0</v>
      </c>
    </row>
    <row r="97" spans="1:3">
      <c r="B97" s="308" t="s">
        <v>1031</v>
      </c>
      <c r="C97" s="329">
        <v>0</v>
      </c>
    </row>
    <row r="98" spans="1:3">
      <c r="A98" s="327">
        <v>5390</v>
      </c>
      <c r="B98" s="308" t="s">
        <v>1032</v>
      </c>
      <c r="C98" s="329">
        <v>0</v>
      </c>
    </row>
    <row r="99" spans="1:3">
      <c r="A99" s="327">
        <v>5395</v>
      </c>
      <c r="B99" s="308" t="s">
        <v>1033</v>
      </c>
      <c r="C99" s="329">
        <v>0</v>
      </c>
    </row>
    <row r="100" spans="1:3">
      <c r="B100" s="308" t="s">
        <v>1031</v>
      </c>
      <c r="C100" s="329">
        <v>0</v>
      </c>
    </row>
    <row r="101" spans="1:3">
      <c r="B101" s="308" t="s">
        <v>1034</v>
      </c>
      <c r="C101" s="329">
        <v>0</v>
      </c>
    </row>
    <row r="102" spans="1:3">
      <c r="A102" s="327">
        <v>5405</v>
      </c>
      <c r="B102" s="308" t="s">
        <v>1035</v>
      </c>
      <c r="C102" s="329">
        <v>0</v>
      </c>
    </row>
    <row r="103" spans="1:3">
      <c r="B103" s="308" t="s">
        <v>1034</v>
      </c>
      <c r="C103" s="329">
        <v>0</v>
      </c>
    </row>
    <row r="104" spans="1:3">
      <c r="B104" s="308" t="s">
        <v>1012</v>
      </c>
      <c r="C104" s="329">
        <v>0</v>
      </c>
    </row>
    <row r="105" spans="1:3">
      <c r="B105" s="308" t="s">
        <v>966</v>
      </c>
      <c r="C105" s="329">
        <v>0</v>
      </c>
    </row>
    <row r="106" spans="1:3">
      <c r="B106" s="308" t="s">
        <v>965</v>
      </c>
      <c r="C106" s="329">
        <v>0</v>
      </c>
    </row>
    <row r="107" spans="1:3">
      <c r="B107" s="308" t="s">
        <v>1036</v>
      </c>
      <c r="C107" s="329">
        <v>0</v>
      </c>
    </row>
    <row r="108" spans="1:3">
      <c r="B108" s="308" t="s">
        <v>1037</v>
      </c>
      <c r="C108" s="329">
        <v>0</v>
      </c>
    </row>
    <row r="109" spans="1:3">
      <c r="B109" s="308" t="s">
        <v>1038</v>
      </c>
      <c r="C109" s="329">
        <v>0</v>
      </c>
    </row>
    <row r="110" spans="1:3">
      <c r="B110" s="308" t="s">
        <v>1039</v>
      </c>
      <c r="C110" s="329">
        <v>0</v>
      </c>
    </row>
    <row r="111" spans="1:3">
      <c r="A111" s="327">
        <v>5430</v>
      </c>
      <c r="B111" s="308" t="s">
        <v>1040</v>
      </c>
      <c r="C111" s="329">
        <v>0</v>
      </c>
    </row>
    <row r="112" spans="1:3">
      <c r="A112" s="327">
        <v>5435</v>
      </c>
      <c r="B112" s="308" t="s">
        <v>1041</v>
      </c>
      <c r="C112" s="329">
        <v>0</v>
      </c>
    </row>
    <row r="113" spans="1:3">
      <c r="A113" s="327">
        <v>5440</v>
      </c>
      <c r="B113" s="308" t="s">
        <v>1042</v>
      </c>
      <c r="C113" s="329">
        <v>0</v>
      </c>
    </row>
    <row r="114" spans="1:3">
      <c r="A114" s="327">
        <v>5445</v>
      </c>
      <c r="B114" s="308" t="s">
        <v>1043</v>
      </c>
      <c r="C114" s="329">
        <v>0</v>
      </c>
    </row>
    <row r="115" spans="1:3">
      <c r="B115" s="308" t="s">
        <v>1039</v>
      </c>
      <c r="C115" s="329">
        <v>0</v>
      </c>
    </row>
    <row r="116" spans="1:3">
      <c r="B116" s="308" t="s">
        <v>1044</v>
      </c>
      <c r="C116" s="329">
        <v>0</v>
      </c>
    </row>
    <row r="117" spans="1:3">
      <c r="A117" s="327">
        <v>5455</v>
      </c>
      <c r="B117" s="308" t="s">
        <v>1045</v>
      </c>
      <c r="C117" s="329">
        <v>0</v>
      </c>
    </row>
    <row r="118" spans="1:3">
      <c r="A118" s="327">
        <v>5460</v>
      </c>
      <c r="B118" s="308" t="s">
        <v>1046</v>
      </c>
      <c r="C118" s="329">
        <v>0</v>
      </c>
    </row>
    <row r="119" spans="1:3">
      <c r="B119" s="308" t="s">
        <v>1044</v>
      </c>
      <c r="C119" s="329">
        <v>0</v>
      </c>
    </row>
    <row r="120" spans="1:3">
      <c r="B120" s="308" t="s">
        <v>1047</v>
      </c>
      <c r="C120" s="329">
        <v>0</v>
      </c>
    </row>
    <row r="121" spans="1:3">
      <c r="A121" s="327">
        <v>5465</v>
      </c>
      <c r="B121" s="308" t="s">
        <v>1048</v>
      </c>
      <c r="C121" s="329">
        <v>0</v>
      </c>
    </row>
    <row r="122" spans="1:3">
      <c r="A122" s="327">
        <v>5465</v>
      </c>
      <c r="B122" s="308" t="s">
        <v>1049</v>
      </c>
      <c r="C122" s="329">
        <v>0</v>
      </c>
    </row>
    <row r="123" spans="1:3">
      <c r="A123" s="327">
        <v>5465</v>
      </c>
      <c r="B123" s="308" t="s">
        <v>1050</v>
      </c>
      <c r="C123" s="329">
        <v>0</v>
      </c>
    </row>
    <row r="124" spans="1:3">
      <c r="A124" s="327">
        <v>5465</v>
      </c>
      <c r="B124" s="308" t="s">
        <v>1051</v>
      </c>
      <c r="C124" s="329">
        <v>0</v>
      </c>
    </row>
    <row r="125" spans="1:3">
      <c r="B125" s="308" t="s">
        <v>1047</v>
      </c>
      <c r="C125" s="329">
        <v>0</v>
      </c>
    </row>
    <row r="126" spans="1:3">
      <c r="B126" s="308" t="s">
        <v>1052</v>
      </c>
      <c r="C126" s="329">
        <v>0</v>
      </c>
    </row>
    <row r="127" spans="1:3">
      <c r="A127" s="327">
        <v>5470</v>
      </c>
      <c r="B127" s="308" t="s">
        <v>1053</v>
      </c>
      <c r="C127" s="329">
        <v>0</v>
      </c>
    </row>
    <row r="128" spans="1:3">
      <c r="A128" s="327">
        <v>5470</v>
      </c>
      <c r="B128" s="308" t="s">
        <v>1054</v>
      </c>
      <c r="C128" s="329">
        <v>0</v>
      </c>
    </row>
    <row r="129" spans="1:3">
      <c r="A129" s="327">
        <v>5470</v>
      </c>
      <c r="B129" s="308" t="s">
        <v>1055</v>
      </c>
      <c r="C129" s="329">
        <v>0</v>
      </c>
    </row>
    <row r="130" spans="1:3">
      <c r="A130" s="327">
        <v>5470</v>
      </c>
      <c r="B130" s="308" t="s">
        <v>1056</v>
      </c>
      <c r="C130" s="329">
        <v>0</v>
      </c>
    </row>
    <row r="131" spans="1:3">
      <c r="A131" s="327">
        <v>5470</v>
      </c>
      <c r="B131" s="308" t="s">
        <v>1057</v>
      </c>
      <c r="C131" s="329">
        <v>0</v>
      </c>
    </row>
    <row r="132" spans="1:3">
      <c r="A132" s="327">
        <v>5470</v>
      </c>
      <c r="B132" s="308" t="s">
        <v>1057</v>
      </c>
      <c r="C132" s="329">
        <v>0</v>
      </c>
    </row>
    <row r="133" spans="1:3">
      <c r="B133" s="308" t="s">
        <v>1052</v>
      </c>
      <c r="C133" s="329">
        <v>0</v>
      </c>
    </row>
    <row r="134" spans="1:3">
      <c r="A134" s="327">
        <v>5471</v>
      </c>
      <c r="B134" s="308" t="s">
        <v>1058</v>
      </c>
      <c r="C134" s="329">
        <v>0</v>
      </c>
    </row>
    <row r="135" spans="1:3">
      <c r="B135" s="308" t="s">
        <v>1059</v>
      </c>
      <c r="C135" s="329">
        <v>0</v>
      </c>
    </row>
    <row r="136" spans="1:3">
      <c r="A136" s="327">
        <v>5480</v>
      </c>
      <c r="B136" s="308" t="s">
        <v>1060</v>
      </c>
      <c r="C136" s="329">
        <v>0</v>
      </c>
    </row>
    <row r="137" spans="1:3">
      <c r="A137" s="327">
        <v>5485</v>
      </c>
      <c r="B137" s="308" t="s">
        <v>1061</v>
      </c>
      <c r="C137" s="329">
        <v>0</v>
      </c>
    </row>
    <row r="138" spans="1:3">
      <c r="A138" s="327">
        <v>5490</v>
      </c>
      <c r="B138" s="308" t="s">
        <v>1062</v>
      </c>
      <c r="C138" s="329">
        <v>0</v>
      </c>
    </row>
    <row r="139" spans="1:3">
      <c r="B139" s="308" t="s">
        <v>1059</v>
      </c>
      <c r="C139" s="329">
        <v>0</v>
      </c>
    </row>
    <row r="140" spans="1:3">
      <c r="A140" s="327">
        <v>5495</v>
      </c>
      <c r="B140" s="308" t="s">
        <v>1063</v>
      </c>
      <c r="C140" s="329">
        <v>0</v>
      </c>
    </row>
    <row r="141" spans="1:3">
      <c r="B141" s="308" t="s">
        <v>1064</v>
      </c>
      <c r="C141" s="329">
        <v>0</v>
      </c>
    </row>
    <row r="142" spans="1:3">
      <c r="A142" s="327">
        <v>5505</v>
      </c>
      <c r="B142" s="308" t="s">
        <v>1065</v>
      </c>
      <c r="C142" s="329">
        <v>20394.21</v>
      </c>
    </row>
    <row r="143" spans="1:3">
      <c r="A143" s="327">
        <v>5510</v>
      </c>
      <c r="B143" s="308" t="s">
        <v>1066</v>
      </c>
      <c r="C143" s="329">
        <v>-0.56000000000000005</v>
      </c>
    </row>
    <row r="144" spans="1:3">
      <c r="A144" s="327">
        <v>5515</v>
      </c>
      <c r="B144" s="308" t="s">
        <v>1067</v>
      </c>
      <c r="C144" s="329">
        <v>0</v>
      </c>
    </row>
    <row r="145" spans="1:3">
      <c r="B145" s="308" t="s">
        <v>1064</v>
      </c>
      <c r="C145" s="329">
        <v>0</v>
      </c>
    </row>
    <row r="146" spans="1:3">
      <c r="B146" s="308" t="s">
        <v>1068</v>
      </c>
      <c r="C146" s="329">
        <v>0</v>
      </c>
    </row>
    <row r="147" spans="1:3">
      <c r="A147" s="327">
        <v>5525</v>
      </c>
      <c r="B147" s="308" t="s">
        <v>1069</v>
      </c>
      <c r="C147" s="329">
        <v>26816.14</v>
      </c>
    </row>
    <row r="148" spans="1:3">
      <c r="A148" s="327">
        <v>5530</v>
      </c>
      <c r="B148" s="308" t="s">
        <v>1070</v>
      </c>
      <c r="C148" s="329">
        <v>0</v>
      </c>
    </row>
    <row r="149" spans="1:3">
      <c r="A149" s="327">
        <v>5535</v>
      </c>
      <c r="B149" s="308" t="s">
        <v>1071</v>
      </c>
      <c r="C149" s="329">
        <v>48121.030000000006</v>
      </c>
    </row>
    <row r="150" spans="1:3">
      <c r="A150" s="327">
        <v>5540</v>
      </c>
      <c r="B150" s="308" t="s">
        <v>1072</v>
      </c>
      <c r="C150" s="329">
        <v>759310.66999999993</v>
      </c>
    </row>
    <row r="151" spans="1:3">
      <c r="A151" s="327">
        <v>5545</v>
      </c>
      <c r="B151" s="308" t="s">
        <v>1073</v>
      </c>
      <c r="C151" s="329">
        <v>8450.7200000000012</v>
      </c>
    </row>
    <row r="152" spans="1:3">
      <c r="B152" s="308" t="s">
        <v>1068</v>
      </c>
      <c r="C152" s="329">
        <v>0</v>
      </c>
    </row>
    <row r="153" spans="1:3">
      <c r="B153" s="308" t="s">
        <v>1074</v>
      </c>
      <c r="C153" s="329">
        <v>0</v>
      </c>
    </row>
    <row r="154" spans="1:3">
      <c r="A154" s="327">
        <v>5625</v>
      </c>
      <c r="B154" s="308" t="s">
        <v>1075</v>
      </c>
      <c r="C154" s="329">
        <v>935827.84999999986</v>
      </c>
    </row>
    <row r="155" spans="1:3">
      <c r="A155" s="330">
        <v>5630</v>
      </c>
      <c r="B155" s="331" t="s">
        <v>1076</v>
      </c>
      <c r="C155" s="332">
        <v>647937.43000000005</v>
      </c>
    </row>
    <row r="156" spans="1:3">
      <c r="A156" s="330">
        <v>5635</v>
      </c>
      <c r="B156" s="331" t="s">
        <v>1077</v>
      </c>
      <c r="C156" s="332">
        <v>126547.37000000001</v>
      </c>
    </row>
    <row r="157" spans="1:3">
      <c r="A157" s="330">
        <v>5640</v>
      </c>
      <c r="B157" s="331" t="s">
        <v>1078</v>
      </c>
      <c r="C157" s="332">
        <v>0</v>
      </c>
    </row>
    <row r="158" spans="1:3">
      <c r="A158" s="330">
        <v>5645</v>
      </c>
      <c r="B158" s="331" t="s">
        <v>1079</v>
      </c>
      <c r="C158" s="332">
        <v>-1006451.8200000001</v>
      </c>
    </row>
    <row r="159" spans="1:3">
      <c r="A159" s="330">
        <v>5650</v>
      </c>
      <c r="B159" s="331" t="s">
        <v>1080</v>
      </c>
      <c r="C159" s="332">
        <v>24462.47</v>
      </c>
    </row>
    <row r="160" spans="1:3">
      <c r="A160" s="330">
        <v>5655</v>
      </c>
      <c r="B160" s="331" t="s">
        <v>1081</v>
      </c>
      <c r="C160" s="332">
        <v>4643552.6000000006</v>
      </c>
    </row>
    <row r="161" spans="1:3">
      <c r="A161" s="330">
        <v>5660</v>
      </c>
      <c r="B161" s="331" t="s">
        <v>1082</v>
      </c>
      <c r="C161" s="332">
        <v>29045.25</v>
      </c>
    </row>
    <row r="162" spans="1:3">
      <c r="A162" s="327">
        <v>5665</v>
      </c>
      <c r="B162" s="308" t="s">
        <v>1083</v>
      </c>
      <c r="C162" s="329">
        <v>343606.52</v>
      </c>
    </row>
    <row r="163" spans="1:3">
      <c r="A163" s="330">
        <v>5670</v>
      </c>
      <c r="B163" s="331" t="s">
        <v>1084</v>
      </c>
      <c r="C163" s="332">
        <v>159858.14999999997</v>
      </c>
    </row>
    <row r="164" spans="1:3">
      <c r="A164" s="330">
        <v>5675</v>
      </c>
      <c r="B164" s="331" t="s">
        <v>1085</v>
      </c>
      <c r="C164" s="332">
        <v>-34422.32</v>
      </c>
    </row>
    <row r="165" spans="1:3">
      <c r="A165" s="330">
        <v>5680</v>
      </c>
      <c r="B165" s="331" t="s">
        <v>1086</v>
      </c>
      <c r="C165" s="332">
        <v>-17461.54</v>
      </c>
    </row>
    <row r="166" spans="1:3">
      <c r="A166" s="330">
        <v>5685</v>
      </c>
      <c r="B166" s="331" t="s">
        <v>1087</v>
      </c>
      <c r="C166" s="332">
        <v>0</v>
      </c>
    </row>
    <row r="167" spans="1:3">
      <c r="A167" s="330">
        <v>5690</v>
      </c>
      <c r="B167" s="331" t="s">
        <v>1088</v>
      </c>
      <c r="C167" s="332">
        <v>41</v>
      </c>
    </row>
    <row r="168" spans="1:3">
      <c r="B168" s="308" t="s">
        <v>1074</v>
      </c>
      <c r="C168" s="329">
        <v>0</v>
      </c>
    </row>
    <row r="169" spans="1:3">
      <c r="B169" s="308" t="s">
        <v>1089</v>
      </c>
      <c r="C169" s="329">
        <v>0</v>
      </c>
    </row>
    <row r="170" spans="1:3">
      <c r="A170" s="327">
        <v>5700</v>
      </c>
      <c r="B170" s="308" t="s">
        <v>1090</v>
      </c>
      <c r="C170" s="329">
        <v>0</v>
      </c>
    </row>
    <row r="171" spans="1:3">
      <c r="A171" s="327">
        <v>5705</v>
      </c>
      <c r="B171" s="308" t="s">
        <v>1091</v>
      </c>
      <c r="C171" s="329">
        <v>2243098.27</v>
      </c>
    </row>
    <row r="172" spans="1:3">
      <c r="A172" s="327">
        <v>5710</v>
      </c>
      <c r="B172" s="308" t="s">
        <v>1092</v>
      </c>
      <c r="C172" s="329">
        <v>0</v>
      </c>
    </row>
    <row r="173" spans="1:3">
      <c r="A173" s="327">
        <v>5715</v>
      </c>
      <c r="B173" s="308" t="s">
        <v>1093</v>
      </c>
      <c r="C173" s="329">
        <v>330957.39</v>
      </c>
    </row>
    <row r="174" spans="1:3">
      <c r="B174" s="308" t="s">
        <v>1089</v>
      </c>
      <c r="C174" s="329">
        <v>0</v>
      </c>
    </row>
    <row r="175" spans="1:3">
      <c r="B175" s="308" t="s">
        <v>1094</v>
      </c>
      <c r="C175" s="329">
        <v>0</v>
      </c>
    </row>
    <row r="176" spans="1:3">
      <c r="A176" s="327">
        <v>5735</v>
      </c>
      <c r="B176" s="308" t="s">
        <v>1095</v>
      </c>
      <c r="C176" s="329">
        <v>755941.37</v>
      </c>
    </row>
    <row r="177" spans="1:3">
      <c r="A177" s="327">
        <v>5740</v>
      </c>
      <c r="B177" s="308" t="s">
        <v>1096</v>
      </c>
      <c r="C177" s="329">
        <v>21.689999999999998</v>
      </c>
    </row>
    <row r="178" spans="1:3">
      <c r="A178" s="327">
        <v>5745</v>
      </c>
      <c r="B178" s="308" t="s">
        <v>1097</v>
      </c>
      <c r="C178" s="329">
        <v>0</v>
      </c>
    </row>
    <row r="179" spans="1:3">
      <c r="A179" s="327">
        <v>5750</v>
      </c>
      <c r="B179" s="308" t="s">
        <v>1098</v>
      </c>
      <c r="C179" s="329">
        <v>112132</v>
      </c>
    </row>
    <row r="180" spans="1:3">
      <c r="A180" s="327">
        <v>5755</v>
      </c>
      <c r="B180" s="308" t="s">
        <v>1099</v>
      </c>
      <c r="C180" s="329">
        <v>0</v>
      </c>
    </row>
    <row r="181" spans="1:3">
      <c r="A181" s="327">
        <v>5760</v>
      </c>
      <c r="B181" s="308" t="s">
        <v>1100</v>
      </c>
      <c r="C181" s="329">
        <v>0</v>
      </c>
    </row>
    <row r="182" spans="1:3">
      <c r="B182" s="308" t="s">
        <v>1094</v>
      </c>
      <c r="C182" s="329">
        <v>0</v>
      </c>
    </row>
    <row r="183" spans="1:3">
      <c r="B183" s="308" t="s">
        <v>1101</v>
      </c>
      <c r="C183" s="329">
        <v>0</v>
      </c>
    </row>
    <row r="184" spans="1:3">
      <c r="A184" s="327">
        <v>5785</v>
      </c>
      <c r="B184" s="308" t="s">
        <v>1102</v>
      </c>
      <c r="C184" s="329">
        <v>31004.999999999996</v>
      </c>
    </row>
    <row r="185" spans="1:3">
      <c r="A185" s="327">
        <v>5790</v>
      </c>
      <c r="B185" s="308" t="s">
        <v>1103</v>
      </c>
      <c r="C185" s="329">
        <v>103483.12000000001</v>
      </c>
    </row>
    <row r="186" spans="1:3">
      <c r="A186" s="327">
        <v>5795</v>
      </c>
      <c r="B186" s="308" t="s">
        <v>1104</v>
      </c>
      <c r="C186" s="329">
        <v>500</v>
      </c>
    </row>
    <row r="187" spans="1:3">
      <c r="A187" s="327">
        <v>5800</v>
      </c>
      <c r="B187" s="308" t="s">
        <v>1105</v>
      </c>
      <c r="C187" s="329">
        <v>0</v>
      </c>
    </row>
    <row r="188" spans="1:3">
      <c r="A188" s="327">
        <v>5805</v>
      </c>
      <c r="B188" s="308" t="s">
        <v>1106</v>
      </c>
      <c r="C188" s="329">
        <v>145</v>
      </c>
    </row>
    <row r="189" spans="1:3">
      <c r="A189" s="327">
        <v>5810</v>
      </c>
      <c r="B189" s="308" t="s">
        <v>1107</v>
      </c>
      <c r="C189" s="329">
        <v>48509.12999999999</v>
      </c>
    </row>
    <row r="190" spans="1:3">
      <c r="A190" s="327">
        <v>5815</v>
      </c>
      <c r="B190" s="308" t="s">
        <v>1108</v>
      </c>
      <c r="C190" s="329">
        <v>99.999999999999986</v>
      </c>
    </row>
    <row r="191" spans="1:3">
      <c r="A191" s="327">
        <v>5820</v>
      </c>
      <c r="B191" s="308" t="s">
        <v>1109</v>
      </c>
      <c r="C191" s="329">
        <v>17535.47</v>
      </c>
    </row>
    <row r="192" spans="1:3">
      <c r="A192" s="327">
        <v>5825</v>
      </c>
      <c r="B192" s="308" t="s">
        <v>1110</v>
      </c>
      <c r="C192" s="329">
        <v>19348.14</v>
      </c>
    </row>
    <row r="193" spans="1:3">
      <c r="B193" s="308" t="s">
        <v>1101</v>
      </c>
      <c r="C193" s="329">
        <v>0</v>
      </c>
    </row>
    <row r="194" spans="1:3">
      <c r="B194" s="308" t="s">
        <v>1111</v>
      </c>
      <c r="C194" s="329">
        <v>0</v>
      </c>
    </row>
    <row r="195" spans="1:3">
      <c r="A195" s="327">
        <v>5855</v>
      </c>
      <c r="B195" s="308" t="s">
        <v>1112</v>
      </c>
      <c r="C195" s="329">
        <v>24123.510000000002</v>
      </c>
    </row>
    <row r="196" spans="1:3">
      <c r="A196" s="327">
        <v>5860</v>
      </c>
      <c r="B196" s="308" t="s">
        <v>1113</v>
      </c>
      <c r="C196" s="329">
        <v>3553.9500000000007</v>
      </c>
    </row>
    <row r="197" spans="1:3">
      <c r="A197" s="327">
        <v>5865</v>
      </c>
      <c r="B197" s="308" t="s">
        <v>1114</v>
      </c>
      <c r="C197" s="329">
        <v>7042.2699999999995</v>
      </c>
    </row>
    <row r="198" spans="1:3">
      <c r="A198" s="327">
        <v>5870</v>
      </c>
      <c r="B198" s="308" t="s">
        <v>1115</v>
      </c>
      <c r="C198" s="329">
        <v>3604.8500000000004</v>
      </c>
    </row>
    <row r="199" spans="1:3">
      <c r="A199" s="327">
        <v>5875</v>
      </c>
      <c r="B199" s="308" t="s">
        <v>1116</v>
      </c>
      <c r="C199" s="329">
        <v>3307.7200000000003</v>
      </c>
    </row>
    <row r="200" spans="1:3">
      <c r="A200" s="327">
        <v>5880</v>
      </c>
      <c r="B200" s="308" t="s">
        <v>1117</v>
      </c>
      <c r="C200" s="329">
        <v>9124.2899999999991</v>
      </c>
    </row>
    <row r="201" spans="1:3">
      <c r="A201" s="327">
        <v>5885</v>
      </c>
      <c r="B201" s="308" t="s">
        <v>1118</v>
      </c>
      <c r="C201" s="329">
        <v>4271.5700000000006</v>
      </c>
    </row>
    <row r="202" spans="1:3">
      <c r="A202" s="327">
        <v>5890</v>
      </c>
      <c r="B202" s="308" t="s">
        <v>1119</v>
      </c>
      <c r="C202" s="329">
        <v>274.99</v>
      </c>
    </row>
    <row r="203" spans="1:3">
      <c r="A203" s="327">
        <v>5895</v>
      </c>
      <c r="B203" s="308" t="s">
        <v>1120</v>
      </c>
      <c r="C203" s="329">
        <v>26876.75</v>
      </c>
    </row>
    <row r="204" spans="1:3">
      <c r="A204" s="327">
        <v>5900</v>
      </c>
      <c r="B204" s="308" t="s">
        <v>1121</v>
      </c>
      <c r="C204" s="329">
        <v>14658.650000000001</v>
      </c>
    </row>
    <row r="205" spans="1:3">
      <c r="B205" s="308" t="s">
        <v>1111</v>
      </c>
      <c r="C205" s="329">
        <v>0</v>
      </c>
    </row>
    <row r="206" spans="1:3">
      <c r="B206" s="308" t="s">
        <v>1122</v>
      </c>
      <c r="C206" s="329">
        <v>0</v>
      </c>
    </row>
    <row r="207" spans="1:3">
      <c r="A207" s="327">
        <v>5930</v>
      </c>
      <c r="B207" s="308" t="s">
        <v>1123</v>
      </c>
      <c r="C207" s="329">
        <v>15459.31</v>
      </c>
    </row>
    <row r="208" spans="1:3">
      <c r="A208" s="327">
        <v>5935</v>
      </c>
      <c r="B208" s="308" t="s">
        <v>1124</v>
      </c>
      <c r="C208" s="329">
        <v>5810.9699999999984</v>
      </c>
    </row>
    <row r="209" spans="1:3">
      <c r="A209" s="327">
        <v>5940</v>
      </c>
      <c r="B209" s="308" t="s">
        <v>1125</v>
      </c>
      <c r="C209" s="329">
        <v>1190.3699999999999</v>
      </c>
    </row>
    <row r="210" spans="1:3">
      <c r="A210" s="327">
        <v>5945</v>
      </c>
      <c r="B210" s="308" t="s">
        <v>1126</v>
      </c>
      <c r="C210" s="329">
        <v>1226491.79</v>
      </c>
    </row>
    <row r="211" spans="1:3">
      <c r="A211" s="327">
        <v>5950</v>
      </c>
      <c r="B211" s="308" t="s">
        <v>1127</v>
      </c>
      <c r="C211" s="329">
        <v>8467.2099999999991</v>
      </c>
    </row>
    <row r="212" spans="1:3">
      <c r="A212" s="327">
        <v>5955</v>
      </c>
      <c r="B212" s="308" t="s">
        <v>1128</v>
      </c>
      <c r="C212" s="329">
        <v>20145</v>
      </c>
    </row>
    <row r="213" spans="1:3">
      <c r="A213" s="327">
        <v>5960</v>
      </c>
      <c r="B213" s="308" t="s">
        <v>1129</v>
      </c>
      <c r="C213" s="329">
        <v>6382.68</v>
      </c>
    </row>
    <row r="214" spans="1:3">
      <c r="A214" s="327">
        <v>5965</v>
      </c>
      <c r="B214" s="308" t="s">
        <v>1130</v>
      </c>
      <c r="C214" s="329">
        <v>21084.09</v>
      </c>
    </row>
    <row r="215" spans="1:3">
      <c r="A215" s="327">
        <v>5970</v>
      </c>
      <c r="B215" s="308" t="s">
        <v>1131</v>
      </c>
      <c r="C215" s="329">
        <v>29932</v>
      </c>
    </row>
    <row r="216" spans="1:3">
      <c r="A216" s="327">
        <v>5975</v>
      </c>
      <c r="B216" s="308" t="s">
        <v>1132</v>
      </c>
      <c r="C216" s="329">
        <v>5437</v>
      </c>
    </row>
    <row r="217" spans="1:3">
      <c r="A217" s="327">
        <v>5980</v>
      </c>
      <c r="B217" s="308" t="s">
        <v>1133</v>
      </c>
      <c r="C217" s="329">
        <v>162.99999999999997</v>
      </c>
    </row>
    <row r="218" spans="1:3">
      <c r="A218" s="327">
        <v>5985</v>
      </c>
      <c r="B218" s="308" t="s">
        <v>1134</v>
      </c>
      <c r="C218" s="329">
        <v>0</v>
      </c>
    </row>
    <row r="219" spans="1:3">
      <c r="B219" s="308" t="s">
        <v>1122</v>
      </c>
      <c r="C219" s="329">
        <v>0</v>
      </c>
    </row>
    <row r="220" spans="1:3">
      <c r="B220" s="308" t="s">
        <v>1135</v>
      </c>
      <c r="C220" s="329">
        <v>0</v>
      </c>
    </row>
    <row r="221" spans="1:3">
      <c r="A221" s="327">
        <v>6005</v>
      </c>
      <c r="B221" s="308" t="s">
        <v>1136</v>
      </c>
      <c r="C221" s="329">
        <v>0</v>
      </c>
    </row>
    <row r="222" spans="1:3">
      <c r="A222" s="327">
        <v>6010</v>
      </c>
      <c r="B222" s="308" t="s">
        <v>1137</v>
      </c>
      <c r="C222" s="329">
        <v>349494.97</v>
      </c>
    </row>
    <row r="223" spans="1:3">
      <c r="A223" s="327">
        <v>6015</v>
      </c>
      <c r="B223" s="308" t="s">
        <v>1138</v>
      </c>
      <c r="C223" s="329">
        <v>2225.9</v>
      </c>
    </row>
    <row r="224" spans="1:3">
      <c r="A224" s="327">
        <v>6020</v>
      </c>
      <c r="B224" s="308" t="s">
        <v>1139</v>
      </c>
      <c r="C224" s="329">
        <v>0</v>
      </c>
    </row>
    <row r="225" spans="1:3">
      <c r="A225" s="327">
        <v>6025</v>
      </c>
      <c r="B225" s="308" t="s">
        <v>1140</v>
      </c>
      <c r="C225" s="329">
        <v>28821.9</v>
      </c>
    </row>
    <row r="226" spans="1:3">
      <c r="A226" s="327">
        <v>6030</v>
      </c>
      <c r="B226" s="308" t="s">
        <v>1141</v>
      </c>
      <c r="C226" s="329">
        <v>0</v>
      </c>
    </row>
    <row r="227" spans="1:3">
      <c r="A227" s="327">
        <v>6035</v>
      </c>
      <c r="B227" s="308" t="s">
        <v>1142</v>
      </c>
      <c r="C227" s="329">
        <v>98569.590000000011</v>
      </c>
    </row>
    <row r="228" spans="1:3">
      <c r="A228" s="327">
        <v>6040</v>
      </c>
      <c r="B228" s="308" t="s">
        <v>1143</v>
      </c>
      <c r="C228" s="329">
        <v>1069400.1499999999</v>
      </c>
    </row>
    <row r="229" spans="1:3">
      <c r="A229" s="327">
        <v>6045</v>
      </c>
      <c r="B229" s="308" t="s">
        <v>1144</v>
      </c>
      <c r="C229" s="329">
        <v>12885.919999999998</v>
      </c>
    </row>
    <row r="230" spans="1:3">
      <c r="A230" s="327">
        <v>6050</v>
      </c>
      <c r="B230" s="308" t="s">
        <v>1145</v>
      </c>
      <c r="C230" s="329">
        <v>249660.34999999995</v>
      </c>
    </row>
    <row r="231" spans="1:3">
      <c r="B231" s="308" t="s">
        <v>1135</v>
      </c>
      <c r="C231" s="329">
        <v>0</v>
      </c>
    </row>
    <row r="232" spans="1:3">
      <c r="B232" s="308" t="s">
        <v>1146</v>
      </c>
      <c r="C232" s="329">
        <v>0</v>
      </c>
    </row>
    <row r="233" spans="1:3">
      <c r="A233" s="327">
        <v>6065</v>
      </c>
      <c r="B233" s="308" t="s">
        <v>1147</v>
      </c>
      <c r="C233" s="329">
        <v>0</v>
      </c>
    </row>
    <row r="234" spans="1:3">
      <c r="A234" s="327">
        <v>6070</v>
      </c>
      <c r="B234" s="308" t="s">
        <v>1148</v>
      </c>
      <c r="C234" s="329">
        <v>0</v>
      </c>
    </row>
    <row r="235" spans="1:3">
      <c r="A235" s="327">
        <v>6075</v>
      </c>
      <c r="B235" s="308" t="s">
        <v>1149</v>
      </c>
      <c r="C235" s="329">
        <v>0</v>
      </c>
    </row>
    <row r="236" spans="1:3">
      <c r="A236" s="327">
        <v>6080</v>
      </c>
      <c r="B236" s="308" t="s">
        <v>1150</v>
      </c>
      <c r="C236" s="329">
        <v>0</v>
      </c>
    </row>
    <row r="237" spans="1:3">
      <c r="B237" s="308" t="s">
        <v>1146</v>
      </c>
      <c r="C237" s="329">
        <v>0</v>
      </c>
    </row>
    <row r="238" spans="1:3">
      <c r="B238" s="308" t="s">
        <v>1151</v>
      </c>
      <c r="C238" s="329">
        <v>0</v>
      </c>
    </row>
    <row r="239" spans="1:3">
      <c r="A239" s="327">
        <v>6090</v>
      </c>
      <c r="B239" s="308" t="s">
        <v>1152</v>
      </c>
      <c r="C239" s="329">
        <v>19072</v>
      </c>
    </row>
    <row r="240" spans="1:3">
      <c r="B240" s="308" t="s">
        <v>1151</v>
      </c>
      <c r="C240" s="329">
        <v>0</v>
      </c>
    </row>
    <row r="241" spans="1:3">
      <c r="B241" s="308" t="s">
        <v>1153</v>
      </c>
      <c r="C241" s="329">
        <v>0</v>
      </c>
    </row>
    <row r="242" spans="1:3">
      <c r="A242" s="327">
        <v>6105</v>
      </c>
      <c r="B242" s="308" t="s">
        <v>1154</v>
      </c>
      <c r="C242" s="329">
        <v>0</v>
      </c>
    </row>
    <row r="243" spans="1:3">
      <c r="A243" s="327">
        <v>6110</v>
      </c>
      <c r="B243" s="308" t="s">
        <v>1155</v>
      </c>
      <c r="C243" s="329">
        <v>1037786.44</v>
      </c>
    </row>
    <row r="244" spans="1:3">
      <c r="A244" s="327">
        <v>6115</v>
      </c>
      <c r="B244" s="308" t="s">
        <v>1156</v>
      </c>
      <c r="C244" s="329">
        <v>166671.81</v>
      </c>
    </row>
    <row r="245" spans="1:3">
      <c r="A245" s="327">
        <v>6120</v>
      </c>
      <c r="B245" s="308" t="s">
        <v>1157</v>
      </c>
      <c r="C245" s="329">
        <v>685366.09</v>
      </c>
    </row>
    <row r="246" spans="1:3">
      <c r="A246" s="327">
        <v>6125</v>
      </c>
      <c r="B246" s="308" t="s">
        <v>1158</v>
      </c>
      <c r="C246" s="329">
        <v>157611.57</v>
      </c>
    </row>
    <row r="247" spans="1:3">
      <c r="A247" s="327">
        <v>6130</v>
      </c>
      <c r="B247" s="308" t="s">
        <v>1159</v>
      </c>
      <c r="C247" s="329">
        <v>365271.81999999995</v>
      </c>
    </row>
    <row r="248" spans="1:3">
      <c r="A248" s="327">
        <v>6135</v>
      </c>
      <c r="B248" s="308" t="s">
        <v>1160</v>
      </c>
      <c r="C248" s="329">
        <v>0</v>
      </c>
    </row>
    <row r="249" spans="1:3">
      <c r="A249" s="327">
        <v>6140</v>
      </c>
      <c r="B249" s="308" t="s">
        <v>1161</v>
      </c>
      <c r="C249" s="329">
        <v>348622.99</v>
      </c>
    </row>
    <row r="250" spans="1:3">
      <c r="A250" s="327">
        <v>6145</v>
      </c>
      <c r="B250" s="308" t="s">
        <v>1162</v>
      </c>
      <c r="C250" s="329">
        <v>1028060.6400000001</v>
      </c>
    </row>
    <row r="251" spans="1:3">
      <c r="A251" s="327">
        <v>6146</v>
      </c>
      <c r="B251" s="308" t="s">
        <v>1163</v>
      </c>
      <c r="C251" s="329">
        <v>443440.68999999994</v>
      </c>
    </row>
    <row r="252" spans="1:3">
      <c r="A252" s="327">
        <v>6147</v>
      </c>
      <c r="B252" s="308" t="s">
        <v>1164</v>
      </c>
      <c r="C252" s="329">
        <v>0</v>
      </c>
    </row>
    <row r="253" spans="1:3">
      <c r="A253" s="327">
        <v>6150</v>
      </c>
      <c r="B253" s="308" t="s">
        <v>1165</v>
      </c>
      <c r="C253" s="329">
        <v>0</v>
      </c>
    </row>
    <row r="254" spans="1:3">
      <c r="A254" s="327">
        <v>6155</v>
      </c>
      <c r="B254" s="308" t="s">
        <v>1166</v>
      </c>
      <c r="C254" s="329">
        <v>0</v>
      </c>
    </row>
    <row r="255" spans="1:3">
      <c r="A255" s="327">
        <v>6160</v>
      </c>
      <c r="B255" s="308" t="s">
        <v>1167</v>
      </c>
      <c r="C255" s="329">
        <v>0</v>
      </c>
    </row>
    <row r="256" spans="1:3">
      <c r="A256" s="327">
        <v>6165</v>
      </c>
      <c r="B256" s="308" t="s">
        <v>1168</v>
      </c>
      <c r="C256" s="329">
        <v>-6272.84</v>
      </c>
    </row>
    <row r="257" spans="1:3">
      <c r="A257" s="327">
        <v>6170</v>
      </c>
      <c r="B257" s="308" t="s">
        <v>1169</v>
      </c>
      <c r="C257" s="329">
        <v>0</v>
      </c>
    </row>
    <row r="258" spans="1:3">
      <c r="B258" s="308" t="s">
        <v>1153</v>
      </c>
      <c r="C258" s="329">
        <v>0</v>
      </c>
    </row>
    <row r="259" spans="1:3">
      <c r="B259" s="308" t="s">
        <v>1170</v>
      </c>
      <c r="C259" s="329">
        <v>0</v>
      </c>
    </row>
    <row r="260" spans="1:3">
      <c r="A260" s="327">
        <v>6185</v>
      </c>
      <c r="B260" s="308" t="s">
        <v>1171</v>
      </c>
      <c r="C260" s="329">
        <v>39518.069999999992</v>
      </c>
    </row>
    <row r="261" spans="1:3">
      <c r="A261" s="327">
        <v>6190</v>
      </c>
      <c r="B261" s="308" t="s">
        <v>1172</v>
      </c>
      <c r="C261" s="329">
        <v>23092.84</v>
      </c>
    </row>
    <row r="262" spans="1:3">
      <c r="A262" s="327">
        <v>6195</v>
      </c>
      <c r="B262" s="308" t="s">
        <v>1173</v>
      </c>
      <c r="C262" s="329">
        <v>5246.4500000000007</v>
      </c>
    </row>
    <row r="263" spans="1:3">
      <c r="A263" s="327">
        <v>6200</v>
      </c>
      <c r="B263" s="308" t="s">
        <v>1174</v>
      </c>
      <c r="C263" s="329">
        <v>27297.18</v>
      </c>
    </row>
    <row r="264" spans="1:3">
      <c r="A264" s="327">
        <v>6205</v>
      </c>
      <c r="B264" s="308" t="s">
        <v>1175</v>
      </c>
      <c r="C264" s="329">
        <v>2136.5500000000002</v>
      </c>
    </row>
    <row r="265" spans="1:3">
      <c r="A265" s="327">
        <v>6207</v>
      </c>
      <c r="B265" s="308" t="s">
        <v>1176</v>
      </c>
      <c r="C265" s="329">
        <v>1873.92</v>
      </c>
    </row>
    <row r="266" spans="1:3">
      <c r="B266" s="308" t="s">
        <v>1170</v>
      </c>
      <c r="C266" s="329">
        <v>0</v>
      </c>
    </row>
    <row r="267" spans="1:3">
      <c r="B267" s="308" t="s">
        <v>1177</v>
      </c>
      <c r="C267" s="329">
        <v>0</v>
      </c>
    </row>
    <row r="268" spans="1:3">
      <c r="A268" s="327">
        <v>6215</v>
      </c>
      <c r="B268" s="308" t="s">
        <v>1178</v>
      </c>
      <c r="C268" s="329">
        <v>2261.6899999999996</v>
      </c>
    </row>
    <row r="269" spans="1:3">
      <c r="A269" s="327">
        <v>6220</v>
      </c>
      <c r="B269" s="308" t="s">
        <v>1179</v>
      </c>
      <c r="C269" s="329">
        <v>2699.52</v>
      </c>
    </row>
    <row r="270" spans="1:3">
      <c r="A270" s="327">
        <v>6225</v>
      </c>
      <c r="B270" s="308" t="s">
        <v>1180</v>
      </c>
      <c r="C270" s="329">
        <v>30</v>
      </c>
    </row>
    <row r="271" spans="1:3">
      <c r="A271" s="327">
        <v>6230</v>
      </c>
      <c r="B271" s="308" t="s">
        <v>1181</v>
      </c>
      <c r="C271" s="329">
        <v>36.520000000000003</v>
      </c>
    </row>
    <row r="272" spans="1:3">
      <c r="B272" s="308" t="s">
        <v>1177</v>
      </c>
      <c r="C272" s="329">
        <v>0</v>
      </c>
    </row>
    <row r="273" spans="1:3">
      <c r="B273" s="308" t="s">
        <v>1182</v>
      </c>
      <c r="C273" s="329">
        <v>0</v>
      </c>
    </row>
    <row r="274" spans="1:3">
      <c r="A274" s="327">
        <v>6255</v>
      </c>
      <c r="B274" s="308" t="s">
        <v>1183</v>
      </c>
      <c r="C274" s="329">
        <v>0</v>
      </c>
    </row>
    <row r="275" spans="1:3">
      <c r="A275" s="327">
        <v>6260</v>
      </c>
      <c r="B275" s="308" t="s">
        <v>1184</v>
      </c>
      <c r="C275" s="329">
        <v>0</v>
      </c>
    </row>
    <row r="276" spans="1:3">
      <c r="A276" s="327">
        <v>6265</v>
      </c>
      <c r="B276" s="308" t="s">
        <v>1185</v>
      </c>
      <c r="C276" s="329">
        <v>0</v>
      </c>
    </row>
    <row r="277" spans="1:3">
      <c r="A277" s="327">
        <v>6270</v>
      </c>
      <c r="B277" s="308" t="s">
        <v>1186</v>
      </c>
      <c r="C277" s="329">
        <v>0</v>
      </c>
    </row>
    <row r="278" spans="1:3">
      <c r="B278" s="308" t="s">
        <v>1182</v>
      </c>
      <c r="C278" s="329">
        <v>0</v>
      </c>
    </row>
    <row r="279" spans="1:3">
      <c r="B279" s="308" t="s">
        <v>1187</v>
      </c>
      <c r="C279" s="329">
        <v>0</v>
      </c>
    </row>
    <row r="280" spans="1:3">
      <c r="A280" s="327">
        <v>6285</v>
      </c>
      <c r="B280" s="308" t="s">
        <v>1188</v>
      </c>
      <c r="C280" s="329">
        <v>0</v>
      </c>
    </row>
    <row r="281" spans="1:3">
      <c r="A281" s="327">
        <v>6290</v>
      </c>
      <c r="B281" s="308" t="s">
        <v>1189</v>
      </c>
      <c r="C281" s="329">
        <v>0</v>
      </c>
    </row>
    <row r="282" spans="1:3">
      <c r="A282" s="327">
        <v>6295</v>
      </c>
      <c r="B282" s="308" t="s">
        <v>1190</v>
      </c>
      <c r="C282" s="329">
        <v>0</v>
      </c>
    </row>
    <row r="283" spans="1:3">
      <c r="A283" s="327">
        <v>6300</v>
      </c>
      <c r="B283" s="308" t="s">
        <v>1191</v>
      </c>
      <c r="C283" s="329">
        <v>0</v>
      </c>
    </row>
    <row r="284" spans="1:3">
      <c r="A284" s="327">
        <v>6305</v>
      </c>
      <c r="B284" s="308" t="s">
        <v>1192</v>
      </c>
      <c r="C284" s="329">
        <v>0</v>
      </c>
    </row>
    <row r="285" spans="1:3">
      <c r="A285" s="327">
        <v>6310</v>
      </c>
      <c r="B285" s="308" t="s">
        <v>1193</v>
      </c>
      <c r="C285" s="329">
        <v>0</v>
      </c>
    </row>
    <row r="286" spans="1:3">
      <c r="B286" s="308" t="s">
        <v>1187</v>
      </c>
      <c r="C286" s="329">
        <v>0</v>
      </c>
    </row>
    <row r="287" spans="1:3">
      <c r="B287" s="308" t="s">
        <v>1194</v>
      </c>
      <c r="C287" s="329">
        <v>0</v>
      </c>
    </row>
    <row r="288" spans="1:3">
      <c r="A288" s="327">
        <v>6320</v>
      </c>
      <c r="B288" s="308" t="s">
        <v>1195</v>
      </c>
      <c r="C288" s="329">
        <v>0</v>
      </c>
    </row>
    <row r="289" spans="1:3">
      <c r="A289" s="327">
        <v>6325</v>
      </c>
      <c r="B289" s="308" t="s">
        <v>1196</v>
      </c>
      <c r="C289" s="329">
        <v>0</v>
      </c>
    </row>
    <row r="290" spans="1:3">
      <c r="A290" s="327">
        <v>6330</v>
      </c>
      <c r="B290" s="308" t="s">
        <v>1197</v>
      </c>
      <c r="C290" s="329">
        <v>0</v>
      </c>
    </row>
    <row r="291" spans="1:3">
      <c r="A291" s="327">
        <v>6335</v>
      </c>
      <c r="B291" s="308" t="s">
        <v>1198</v>
      </c>
      <c r="C291" s="329">
        <v>0</v>
      </c>
    </row>
    <row r="292" spans="1:3">
      <c r="A292" s="327">
        <v>6340</v>
      </c>
      <c r="B292" s="308" t="s">
        <v>1199</v>
      </c>
      <c r="C292" s="329">
        <v>0</v>
      </c>
    </row>
    <row r="293" spans="1:3">
      <c r="A293" s="327">
        <v>6345</v>
      </c>
      <c r="B293" s="308" t="s">
        <v>1200</v>
      </c>
      <c r="C293" s="329">
        <v>0</v>
      </c>
    </row>
    <row r="294" spans="1:3">
      <c r="B294" s="308" t="s">
        <v>1194</v>
      </c>
      <c r="C294" s="329">
        <v>0</v>
      </c>
    </row>
    <row r="295" spans="1:3">
      <c r="B295" s="308" t="s">
        <v>1201</v>
      </c>
      <c r="C295" s="329">
        <v>0</v>
      </c>
    </row>
    <row r="296" spans="1:3">
      <c r="A296" s="327">
        <v>6355</v>
      </c>
      <c r="B296" s="308" t="s">
        <v>1202</v>
      </c>
      <c r="C296" s="329">
        <v>0</v>
      </c>
    </row>
    <row r="297" spans="1:3">
      <c r="A297" s="327">
        <v>6360</v>
      </c>
      <c r="B297" s="308" t="s">
        <v>1203</v>
      </c>
      <c r="C297" s="329">
        <v>0</v>
      </c>
    </row>
    <row r="298" spans="1:3">
      <c r="A298" s="327">
        <v>6365</v>
      </c>
      <c r="B298" s="308" t="s">
        <v>1204</v>
      </c>
      <c r="C298" s="329">
        <v>0</v>
      </c>
    </row>
    <row r="299" spans="1:3">
      <c r="A299" s="327">
        <v>6370</v>
      </c>
      <c r="B299" s="308" t="s">
        <v>1205</v>
      </c>
      <c r="C299" s="329">
        <v>0</v>
      </c>
    </row>
    <row r="300" spans="1:3">
      <c r="A300" s="327">
        <v>6375</v>
      </c>
      <c r="B300" s="308" t="s">
        <v>1206</v>
      </c>
      <c r="C300" s="329">
        <v>0</v>
      </c>
    </row>
    <row r="301" spans="1:3">
      <c r="A301" s="327">
        <v>6380</v>
      </c>
      <c r="B301" s="308" t="s">
        <v>1207</v>
      </c>
      <c r="C301" s="329">
        <v>0</v>
      </c>
    </row>
    <row r="302" spans="1:3">
      <c r="A302" s="327">
        <v>6385</v>
      </c>
      <c r="B302" s="308" t="s">
        <v>1208</v>
      </c>
      <c r="C302" s="329">
        <v>2740.8399999999997</v>
      </c>
    </row>
    <row r="303" spans="1:3">
      <c r="A303" s="327">
        <v>6390</v>
      </c>
      <c r="B303" s="308" t="s">
        <v>1209</v>
      </c>
      <c r="C303" s="329">
        <v>0</v>
      </c>
    </row>
    <row r="304" spans="1:3">
      <c r="B304" s="308" t="s">
        <v>1201</v>
      </c>
      <c r="C304" s="329">
        <v>0</v>
      </c>
    </row>
    <row r="305" spans="1:3">
      <c r="A305" s="327">
        <v>6400</v>
      </c>
      <c r="B305" s="308" t="s">
        <v>1210</v>
      </c>
      <c r="C305" s="329">
        <v>0</v>
      </c>
    </row>
    <row r="306" spans="1:3">
      <c r="A306" s="327">
        <v>6410</v>
      </c>
      <c r="B306" s="308" t="s">
        <v>1211</v>
      </c>
      <c r="C306" s="329">
        <v>0</v>
      </c>
    </row>
    <row r="307" spans="1:3">
      <c r="B307" s="308" t="s">
        <v>1038</v>
      </c>
      <c r="C307" s="329">
        <v>0</v>
      </c>
    </row>
    <row r="308" spans="1:3">
      <c r="B308" s="308" t="s">
        <v>1212</v>
      </c>
      <c r="C308" s="329">
        <v>0</v>
      </c>
    </row>
    <row r="309" spans="1:3">
      <c r="B309" s="308" t="s">
        <v>1213</v>
      </c>
      <c r="C309" s="329">
        <v>0</v>
      </c>
    </row>
    <row r="310" spans="1:3">
      <c r="A310" s="327">
        <v>6445</v>
      </c>
      <c r="B310" s="308" t="s">
        <v>1214</v>
      </c>
      <c r="C310" s="329">
        <v>0</v>
      </c>
    </row>
    <row r="311" spans="1:3">
      <c r="A311" s="327">
        <v>6450</v>
      </c>
      <c r="B311" s="308" t="s">
        <v>1215</v>
      </c>
      <c r="C311" s="329">
        <v>0</v>
      </c>
    </row>
    <row r="312" spans="1:3">
      <c r="A312" s="327">
        <v>6455</v>
      </c>
      <c r="B312" s="308" t="s">
        <v>1216</v>
      </c>
      <c r="C312" s="329">
        <v>0</v>
      </c>
    </row>
    <row r="313" spans="1:3">
      <c r="A313" s="327">
        <v>6460</v>
      </c>
      <c r="B313" s="308" t="s">
        <v>1217</v>
      </c>
      <c r="C313" s="329">
        <v>0</v>
      </c>
    </row>
    <row r="314" spans="1:3">
      <c r="A314" s="327">
        <v>6465</v>
      </c>
      <c r="B314" s="308" t="s">
        <v>1218</v>
      </c>
      <c r="C314" s="329">
        <v>0</v>
      </c>
    </row>
    <row r="315" spans="1:3">
      <c r="A315" s="327">
        <v>6470</v>
      </c>
      <c r="B315" s="308" t="s">
        <v>1219</v>
      </c>
      <c r="C315" s="329">
        <v>0</v>
      </c>
    </row>
    <row r="316" spans="1:3">
      <c r="A316" s="327">
        <v>6475</v>
      </c>
      <c r="B316" s="308" t="s">
        <v>1220</v>
      </c>
      <c r="C316" s="329">
        <v>0</v>
      </c>
    </row>
    <row r="317" spans="1:3">
      <c r="A317" s="327">
        <v>6480</v>
      </c>
      <c r="B317" s="308" t="s">
        <v>1221</v>
      </c>
      <c r="C317" s="329">
        <v>0</v>
      </c>
    </row>
    <row r="318" spans="1:3">
      <c r="A318" s="327">
        <v>6485</v>
      </c>
      <c r="B318" s="308" t="s">
        <v>1222</v>
      </c>
      <c r="C318" s="329">
        <v>0</v>
      </c>
    </row>
    <row r="319" spans="1:3">
      <c r="A319" s="327">
        <v>6490</v>
      </c>
      <c r="B319" s="308" t="s">
        <v>1223</v>
      </c>
      <c r="C319" s="329">
        <v>0</v>
      </c>
    </row>
    <row r="320" spans="1:3">
      <c r="A320" s="327">
        <v>6495</v>
      </c>
      <c r="B320" s="308" t="s">
        <v>1224</v>
      </c>
      <c r="C320" s="329">
        <v>0</v>
      </c>
    </row>
    <row r="321" spans="1:3">
      <c r="A321" s="327">
        <v>6500</v>
      </c>
      <c r="B321" s="308" t="s">
        <v>1225</v>
      </c>
      <c r="C321" s="329">
        <v>0</v>
      </c>
    </row>
    <row r="322" spans="1:3">
      <c r="A322" s="327">
        <v>6505</v>
      </c>
      <c r="B322" s="308" t="s">
        <v>1226</v>
      </c>
      <c r="C322" s="329">
        <v>0</v>
      </c>
    </row>
    <row r="323" spans="1:3">
      <c r="A323" s="327">
        <v>6510</v>
      </c>
      <c r="B323" s="308" t="s">
        <v>1227</v>
      </c>
      <c r="C323" s="329">
        <v>0</v>
      </c>
    </row>
    <row r="324" spans="1:3">
      <c r="A324" s="327">
        <v>6515</v>
      </c>
      <c r="B324" s="308" t="s">
        <v>1228</v>
      </c>
      <c r="C324" s="329">
        <v>0</v>
      </c>
    </row>
    <row r="325" spans="1:3">
      <c r="A325" s="327">
        <v>6520</v>
      </c>
      <c r="B325" s="308" t="s">
        <v>1229</v>
      </c>
      <c r="C325" s="329">
        <v>0</v>
      </c>
    </row>
    <row r="326" spans="1:3">
      <c r="A326" s="327">
        <v>6525</v>
      </c>
      <c r="B326" s="308" t="s">
        <v>1230</v>
      </c>
      <c r="C326" s="329">
        <v>0</v>
      </c>
    </row>
    <row r="327" spans="1:3">
      <c r="A327" s="327">
        <v>6530</v>
      </c>
      <c r="B327" s="308" t="s">
        <v>1231</v>
      </c>
      <c r="C327" s="329">
        <v>0</v>
      </c>
    </row>
    <row r="328" spans="1:3">
      <c r="A328" s="327">
        <v>6535</v>
      </c>
      <c r="B328" s="308" t="s">
        <v>1232</v>
      </c>
      <c r="C328" s="329">
        <v>0</v>
      </c>
    </row>
    <row r="329" spans="1:3">
      <c r="A329" s="327">
        <v>6540</v>
      </c>
      <c r="B329" s="308" t="s">
        <v>1233</v>
      </c>
      <c r="C329" s="329">
        <v>0</v>
      </c>
    </row>
    <row r="330" spans="1:3">
      <c r="A330" s="327">
        <v>6545</v>
      </c>
      <c r="B330" s="308" t="s">
        <v>1234</v>
      </c>
      <c r="C330" s="329">
        <v>0</v>
      </c>
    </row>
    <row r="331" spans="1:3">
      <c r="A331" s="327">
        <v>6550</v>
      </c>
      <c r="B331" s="308" t="s">
        <v>1235</v>
      </c>
      <c r="C331" s="329">
        <v>0</v>
      </c>
    </row>
    <row r="332" spans="1:3">
      <c r="A332" s="327">
        <v>6555</v>
      </c>
      <c r="B332" s="308" t="s">
        <v>1236</v>
      </c>
      <c r="C332" s="329">
        <v>0</v>
      </c>
    </row>
    <row r="333" spans="1:3">
      <c r="A333" s="327">
        <v>6560</v>
      </c>
      <c r="B333" s="308" t="s">
        <v>1237</v>
      </c>
      <c r="C333" s="329">
        <v>0</v>
      </c>
    </row>
    <row r="334" spans="1:3">
      <c r="A334" s="327">
        <v>6565</v>
      </c>
      <c r="B334" s="308" t="s">
        <v>1238</v>
      </c>
      <c r="C334" s="329">
        <v>0</v>
      </c>
    </row>
    <row r="335" spans="1:3">
      <c r="A335" s="327">
        <v>6570</v>
      </c>
      <c r="B335" s="308" t="s">
        <v>1239</v>
      </c>
      <c r="C335" s="329">
        <v>0</v>
      </c>
    </row>
    <row r="336" spans="1:3">
      <c r="A336" s="327">
        <v>6575</v>
      </c>
      <c r="B336" s="308" t="s">
        <v>1240</v>
      </c>
      <c r="C336" s="329">
        <v>0</v>
      </c>
    </row>
    <row r="337" spans="1:3">
      <c r="A337" s="327">
        <v>6580</v>
      </c>
      <c r="B337" s="308" t="s">
        <v>1241</v>
      </c>
      <c r="C337" s="329">
        <v>44280.9</v>
      </c>
    </row>
    <row r="338" spans="1:3">
      <c r="A338" s="327">
        <v>6585</v>
      </c>
      <c r="B338" s="308" t="s">
        <v>1242</v>
      </c>
      <c r="C338" s="329">
        <v>24572.009999999995</v>
      </c>
    </row>
    <row r="339" spans="1:3">
      <c r="A339" s="327">
        <v>6590</v>
      </c>
      <c r="B339" s="308" t="s">
        <v>1243</v>
      </c>
      <c r="C339" s="329">
        <v>0</v>
      </c>
    </row>
    <row r="340" spans="1:3">
      <c r="A340" s="327">
        <v>6595</v>
      </c>
      <c r="B340" s="308" t="s">
        <v>1244</v>
      </c>
      <c r="C340" s="329">
        <v>-1366.59</v>
      </c>
    </row>
    <row r="341" spans="1:3">
      <c r="A341" s="327">
        <v>6600</v>
      </c>
      <c r="B341" s="308" t="s">
        <v>1245</v>
      </c>
      <c r="C341" s="329">
        <v>0</v>
      </c>
    </row>
    <row r="342" spans="1:3">
      <c r="A342" s="327">
        <v>6605</v>
      </c>
      <c r="B342" s="308" t="s">
        <v>1246</v>
      </c>
      <c r="C342" s="329">
        <v>0</v>
      </c>
    </row>
    <row r="343" spans="1:3">
      <c r="A343" s="327">
        <v>6610</v>
      </c>
      <c r="B343" s="308" t="s">
        <v>1247</v>
      </c>
      <c r="C343" s="329">
        <v>35479.800000000003</v>
      </c>
    </row>
    <row r="344" spans="1:3">
      <c r="A344" s="327">
        <v>6615</v>
      </c>
      <c r="B344" s="308" t="s">
        <v>1248</v>
      </c>
      <c r="C344" s="329">
        <v>0</v>
      </c>
    </row>
    <row r="345" spans="1:3">
      <c r="A345" s="327">
        <v>6620</v>
      </c>
      <c r="B345" s="308" t="s">
        <v>1249</v>
      </c>
      <c r="C345" s="329">
        <v>0</v>
      </c>
    </row>
    <row r="346" spans="1:3">
      <c r="B346" s="308" t="s">
        <v>1213</v>
      </c>
      <c r="C346" s="329">
        <v>0</v>
      </c>
    </row>
    <row r="347" spans="1:3">
      <c r="B347" s="308" t="s">
        <v>1250</v>
      </c>
      <c r="C347" s="329">
        <v>0</v>
      </c>
    </row>
    <row r="348" spans="1:3">
      <c r="A348" s="327">
        <v>6640</v>
      </c>
      <c r="B348" s="308" t="s">
        <v>1214</v>
      </c>
      <c r="C348" s="329">
        <v>0</v>
      </c>
    </row>
    <row r="349" spans="1:3">
      <c r="A349" s="327">
        <v>6645</v>
      </c>
      <c r="B349" s="308" t="s">
        <v>1251</v>
      </c>
      <c r="C349" s="329">
        <v>0</v>
      </c>
    </row>
    <row r="350" spans="1:3">
      <c r="A350" s="327">
        <v>6650</v>
      </c>
      <c r="B350" s="308" t="s">
        <v>1252</v>
      </c>
      <c r="C350" s="329">
        <v>0</v>
      </c>
    </row>
    <row r="351" spans="1:3">
      <c r="A351" s="327">
        <v>6655</v>
      </c>
      <c r="B351" s="308" t="s">
        <v>1253</v>
      </c>
      <c r="C351" s="329">
        <v>0</v>
      </c>
    </row>
    <row r="352" spans="1:3">
      <c r="A352" s="327">
        <v>6660</v>
      </c>
      <c r="B352" s="308" t="s">
        <v>1254</v>
      </c>
      <c r="C352" s="329">
        <v>0</v>
      </c>
    </row>
    <row r="353" spans="1:3">
      <c r="A353" s="327">
        <v>6665</v>
      </c>
      <c r="B353" s="308" t="s">
        <v>1255</v>
      </c>
      <c r="C353" s="329">
        <v>0</v>
      </c>
    </row>
    <row r="354" spans="1:3">
      <c r="A354" s="327">
        <v>6670</v>
      </c>
      <c r="B354" s="308" t="s">
        <v>1256</v>
      </c>
      <c r="C354" s="329">
        <v>0</v>
      </c>
    </row>
    <row r="355" spans="1:3">
      <c r="A355" s="327">
        <v>6675</v>
      </c>
      <c r="B355" s="308" t="s">
        <v>1257</v>
      </c>
      <c r="C355" s="329">
        <v>0</v>
      </c>
    </row>
    <row r="356" spans="1:3">
      <c r="A356" s="327">
        <v>6680</v>
      </c>
      <c r="B356" s="308" t="s">
        <v>1258</v>
      </c>
      <c r="C356" s="329">
        <v>0</v>
      </c>
    </row>
    <row r="357" spans="1:3">
      <c r="A357" s="327">
        <v>6685</v>
      </c>
      <c r="B357" s="308" t="s">
        <v>1259</v>
      </c>
      <c r="C357" s="329">
        <v>0</v>
      </c>
    </row>
    <row r="358" spans="1:3">
      <c r="A358" s="327">
        <v>6690</v>
      </c>
      <c r="B358" s="308" t="s">
        <v>1260</v>
      </c>
      <c r="C358" s="329">
        <v>0</v>
      </c>
    </row>
    <row r="359" spans="1:3">
      <c r="A359" s="327">
        <v>6695</v>
      </c>
      <c r="B359" s="308" t="s">
        <v>1261</v>
      </c>
      <c r="C359" s="329">
        <v>0</v>
      </c>
    </row>
    <row r="360" spans="1:3">
      <c r="A360" s="327">
        <v>6700</v>
      </c>
      <c r="B360" s="308" t="s">
        <v>1262</v>
      </c>
      <c r="C360" s="329">
        <v>0</v>
      </c>
    </row>
    <row r="361" spans="1:3">
      <c r="A361" s="327">
        <v>6705</v>
      </c>
      <c r="B361" s="308" t="s">
        <v>1262</v>
      </c>
      <c r="C361" s="329">
        <v>0</v>
      </c>
    </row>
    <row r="362" spans="1:3">
      <c r="A362" s="327">
        <v>6710</v>
      </c>
      <c r="B362" s="308" t="s">
        <v>1639</v>
      </c>
      <c r="C362" s="329">
        <v>0</v>
      </c>
    </row>
    <row r="363" spans="1:3">
      <c r="A363" s="327">
        <v>6715</v>
      </c>
      <c r="B363" s="308" t="s">
        <v>1640</v>
      </c>
      <c r="C363" s="329">
        <v>0</v>
      </c>
    </row>
    <row r="364" spans="1:3">
      <c r="A364" s="327">
        <v>6717</v>
      </c>
      <c r="B364" s="308" t="s">
        <v>1263</v>
      </c>
      <c r="C364" s="329">
        <v>0</v>
      </c>
    </row>
    <row r="365" spans="1:3">
      <c r="A365" s="327">
        <v>6720</v>
      </c>
      <c r="B365" s="308" t="s">
        <v>1264</v>
      </c>
      <c r="C365" s="329">
        <v>0</v>
      </c>
    </row>
    <row r="366" spans="1:3">
      <c r="A366" s="327">
        <v>6725</v>
      </c>
      <c r="B366" s="308" t="s">
        <v>1265</v>
      </c>
      <c r="C366" s="329">
        <v>0</v>
      </c>
    </row>
    <row r="367" spans="1:3">
      <c r="A367" s="327">
        <v>6730</v>
      </c>
      <c r="B367" s="308" t="s">
        <v>1266</v>
      </c>
      <c r="C367" s="329">
        <v>0</v>
      </c>
    </row>
    <row r="368" spans="1:3">
      <c r="A368" s="327">
        <v>6735</v>
      </c>
      <c r="B368" s="308" t="s">
        <v>1267</v>
      </c>
      <c r="C368" s="329">
        <v>0</v>
      </c>
    </row>
    <row r="369" spans="1:3">
      <c r="A369" s="327">
        <v>6740</v>
      </c>
      <c r="B369" s="308" t="s">
        <v>1268</v>
      </c>
      <c r="C369" s="329">
        <v>0</v>
      </c>
    </row>
    <row r="370" spans="1:3">
      <c r="A370" s="327">
        <v>6745</v>
      </c>
      <c r="B370" s="308" t="s">
        <v>1269</v>
      </c>
      <c r="C370" s="329">
        <v>0</v>
      </c>
    </row>
    <row r="371" spans="1:3">
      <c r="A371" s="327">
        <v>6750</v>
      </c>
      <c r="B371" s="308" t="s">
        <v>1270</v>
      </c>
      <c r="C371" s="329">
        <v>0</v>
      </c>
    </row>
    <row r="372" spans="1:3">
      <c r="A372" s="327">
        <v>6755</v>
      </c>
      <c r="B372" s="308" t="s">
        <v>1271</v>
      </c>
      <c r="C372" s="329">
        <v>0</v>
      </c>
    </row>
    <row r="373" spans="1:3">
      <c r="A373" s="327">
        <v>6760</v>
      </c>
      <c r="B373" s="308" t="s">
        <v>1272</v>
      </c>
      <c r="C373" s="329">
        <v>0</v>
      </c>
    </row>
    <row r="374" spans="1:3">
      <c r="A374" s="327">
        <v>6765</v>
      </c>
      <c r="B374" s="308" t="s">
        <v>1273</v>
      </c>
      <c r="C374" s="329">
        <v>0</v>
      </c>
    </row>
    <row r="375" spans="1:3">
      <c r="A375" s="327">
        <v>6770</v>
      </c>
      <c r="B375" s="308" t="s">
        <v>1274</v>
      </c>
      <c r="C375" s="329">
        <v>0</v>
      </c>
    </row>
    <row r="376" spans="1:3">
      <c r="A376" s="327">
        <v>6775</v>
      </c>
      <c r="B376" s="308" t="s">
        <v>1275</v>
      </c>
      <c r="C376" s="329">
        <v>0</v>
      </c>
    </row>
    <row r="377" spans="1:3">
      <c r="A377" s="327">
        <v>6780</v>
      </c>
      <c r="B377" s="308" t="s">
        <v>1276</v>
      </c>
      <c r="C377" s="329">
        <v>0</v>
      </c>
    </row>
    <row r="378" spans="1:3">
      <c r="A378" s="327">
        <v>6785</v>
      </c>
      <c r="B378" s="308" t="s">
        <v>1277</v>
      </c>
      <c r="C378" s="329">
        <v>0</v>
      </c>
    </row>
    <row r="379" spans="1:3">
      <c r="A379" s="327">
        <v>6790</v>
      </c>
      <c r="B379" s="308" t="s">
        <v>1278</v>
      </c>
      <c r="C379" s="329">
        <v>0</v>
      </c>
    </row>
    <row r="380" spans="1:3">
      <c r="A380" s="327">
        <v>6795</v>
      </c>
      <c r="B380" s="308" t="s">
        <v>1279</v>
      </c>
      <c r="C380" s="329">
        <v>0</v>
      </c>
    </row>
    <row r="381" spans="1:3">
      <c r="A381" s="327">
        <v>6800</v>
      </c>
      <c r="B381" s="308" t="s">
        <v>1280</v>
      </c>
      <c r="C381" s="329">
        <v>0</v>
      </c>
    </row>
    <row r="382" spans="1:3">
      <c r="A382" s="327">
        <v>6805</v>
      </c>
      <c r="B382" s="308" t="s">
        <v>1281</v>
      </c>
      <c r="C382" s="329">
        <v>0</v>
      </c>
    </row>
    <row r="383" spans="1:3">
      <c r="A383" s="327">
        <v>6810</v>
      </c>
      <c r="B383" s="308" t="s">
        <v>1282</v>
      </c>
      <c r="C383" s="329">
        <v>0</v>
      </c>
    </row>
    <row r="384" spans="1:3">
      <c r="A384" s="327">
        <v>6815</v>
      </c>
      <c r="B384" s="308" t="s">
        <v>1282</v>
      </c>
      <c r="C384" s="329">
        <v>0</v>
      </c>
    </row>
    <row r="385" spans="1:3">
      <c r="A385" s="327">
        <v>6820</v>
      </c>
      <c r="B385" s="308" t="s">
        <v>1241</v>
      </c>
      <c r="C385" s="329">
        <v>0</v>
      </c>
    </row>
    <row r="386" spans="1:3">
      <c r="A386" s="327">
        <v>6825</v>
      </c>
      <c r="B386" s="308" t="s">
        <v>1242</v>
      </c>
      <c r="C386" s="329">
        <v>0</v>
      </c>
    </row>
    <row r="387" spans="1:3">
      <c r="A387" s="327">
        <v>6830</v>
      </c>
      <c r="B387" s="308" t="s">
        <v>1243</v>
      </c>
      <c r="C387" s="329">
        <v>0</v>
      </c>
    </row>
    <row r="388" spans="1:3">
      <c r="A388" s="327">
        <v>6835</v>
      </c>
      <c r="B388" s="308" t="s">
        <v>1244</v>
      </c>
      <c r="C388" s="329">
        <v>0</v>
      </c>
    </row>
    <row r="389" spans="1:3">
      <c r="A389" s="327">
        <v>6840</v>
      </c>
      <c r="B389" s="308" t="s">
        <v>1283</v>
      </c>
      <c r="C389" s="329">
        <v>0</v>
      </c>
    </row>
    <row r="390" spans="1:3">
      <c r="A390" s="327">
        <v>6845</v>
      </c>
      <c r="B390" s="308" t="s">
        <v>1246</v>
      </c>
      <c r="C390" s="329">
        <v>0</v>
      </c>
    </row>
    <row r="391" spans="1:3">
      <c r="A391" s="327">
        <v>6850</v>
      </c>
      <c r="B391" s="308" t="s">
        <v>1247</v>
      </c>
      <c r="C391" s="329">
        <v>0</v>
      </c>
    </row>
    <row r="392" spans="1:3">
      <c r="A392" s="327">
        <v>6855</v>
      </c>
      <c r="B392" s="308" t="s">
        <v>1284</v>
      </c>
      <c r="C392" s="329">
        <v>0</v>
      </c>
    </row>
    <row r="393" spans="1:3">
      <c r="A393" s="327">
        <v>6860</v>
      </c>
      <c r="B393" s="308" t="s">
        <v>1285</v>
      </c>
      <c r="C393" s="329">
        <v>0</v>
      </c>
    </row>
    <row r="394" spans="1:3">
      <c r="B394" s="308" t="s">
        <v>1250</v>
      </c>
      <c r="C394" s="329">
        <v>0</v>
      </c>
    </row>
    <row r="395" spans="1:3">
      <c r="B395" s="308" t="s">
        <v>1286</v>
      </c>
      <c r="C395" s="329">
        <v>0</v>
      </c>
    </row>
    <row r="396" spans="1:3">
      <c r="A396" s="327">
        <v>6875</v>
      </c>
      <c r="B396" s="308" t="s">
        <v>1287</v>
      </c>
      <c r="C396" s="329">
        <v>0</v>
      </c>
    </row>
    <row r="397" spans="1:3">
      <c r="A397" s="327">
        <v>6880</v>
      </c>
      <c r="B397" s="308" t="s">
        <v>1288</v>
      </c>
      <c r="C397" s="329">
        <v>0</v>
      </c>
    </row>
    <row r="398" spans="1:3">
      <c r="A398" s="327">
        <v>6885</v>
      </c>
      <c r="B398" s="308" t="s">
        <v>1289</v>
      </c>
      <c r="C398" s="329">
        <v>0</v>
      </c>
    </row>
    <row r="399" spans="1:3">
      <c r="A399" s="327">
        <v>6890</v>
      </c>
      <c r="B399" s="308" t="s">
        <v>1290</v>
      </c>
      <c r="C399" s="329">
        <v>0</v>
      </c>
    </row>
    <row r="400" spans="1:3">
      <c r="B400" s="308" t="s">
        <v>1286</v>
      </c>
      <c r="C400" s="329">
        <v>0</v>
      </c>
    </row>
    <row r="401" spans="1:3">
      <c r="B401" s="308" t="s">
        <v>1291</v>
      </c>
      <c r="C401" s="329">
        <v>0</v>
      </c>
    </row>
    <row r="402" spans="1:3">
      <c r="A402" s="327">
        <v>6905</v>
      </c>
      <c r="B402" s="308" t="s">
        <v>1292</v>
      </c>
      <c r="C402" s="329">
        <v>0.01</v>
      </c>
    </row>
    <row r="403" spans="1:3">
      <c r="B403" s="308" t="s">
        <v>1291</v>
      </c>
      <c r="C403" s="329">
        <v>0</v>
      </c>
    </row>
    <row r="404" spans="1:3">
      <c r="B404" s="308" t="s">
        <v>1293</v>
      </c>
      <c r="C404" s="329">
        <v>0</v>
      </c>
    </row>
    <row r="405" spans="1:3">
      <c r="A405" s="327">
        <v>6920</v>
      </c>
      <c r="B405" s="308" t="s">
        <v>1294</v>
      </c>
      <c r="C405" s="329">
        <v>3814998.46</v>
      </c>
    </row>
    <row r="406" spans="1:3">
      <c r="B406" s="308" t="s">
        <v>1293</v>
      </c>
      <c r="C406" s="329">
        <v>0</v>
      </c>
    </row>
    <row r="407" spans="1:3">
      <c r="A407" s="327">
        <v>6940</v>
      </c>
      <c r="B407" s="308" t="s">
        <v>1295</v>
      </c>
      <c r="C407" s="329">
        <v>0</v>
      </c>
    </row>
    <row r="408" spans="1:3">
      <c r="A408" s="327">
        <v>6945</v>
      </c>
      <c r="B408" s="308" t="s">
        <v>1296</v>
      </c>
      <c r="C408" s="329">
        <v>0</v>
      </c>
    </row>
    <row r="409" spans="1:3">
      <c r="A409" s="327">
        <v>6950</v>
      </c>
      <c r="B409" s="308" t="s">
        <v>1297</v>
      </c>
      <c r="C409" s="329">
        <v>0</v>
      </c>
    </row>
    <row r="410" spans="1:3">
      <c r="A410" s="327">
        <v>6955</v>
      </c>
      <c r="B410" s="308" t="s">
        <v>1298</v>
      </c>
      <c r="C410" s="329">
        <v>0</v>
      </c>
    </row>
    <row r="411" spans="1:3">
      <c r="A411" s="327">
        <v>6960</v>
      </c>
      <c r="B411" s="308" t="s">
        <v>1299</v>
      </c>
      <c r="C411" s="329">
        <v>0</v>
      </c>
    </row>
    <row r="412" spans="1:3">
      <c r="A412" s="327">
        <v>6965</v>
      </c>
      <c r="B412" s="308" t="s">
        <v>1300</v>
      </c>
      <c r="C412" s="329">
        <v>0</v>
      </c>
    </row>
    <row r="413" spans="1:3">
      <c r="B413" s="308" t="s">
        <v>1301</v>
      </c>
      <c r="C413" s="329">
        <v>0</v>
      </c>
    </row>
    <row r="414" spans="1:3">
      <c r="A414" s="327">
        <v>6985</v>
      </c>
      <c r="B414" s="308" t="s">
        <v>1302</v>
      </c>
      <c r="C414" s="329">
        <v>0</v>
      </c>
    </row>
    <row r="415" spans="1:3">
      <c r="A415" s="327">
        <v>6990</v>
      </c>
      <c r="B415" s="308" t="s">
        <v>1303</v>
      </c>
      <c r="C415" s="329">
        <v>0</v>
      </c>
    </row>
    <row r="416" spans="1:3">
      <c r="A416" s="327">
        <v>6995</v>
      </c>
      <c r="B416" s="308" t="s">
        <v>1304</v>
      </c>
      <c r="C416" s="329">
        <v>0</v>
      </c>
    </row>
    <row r="417" spans="1:3">
      <c r="A417" s="327">
        <v>7000</v>
      </c>
      <c r="B417" s="308" t="s">
        <v>1305</v>
      </c>
      <c r="C417" s="329">
        <v>0</v>
      </c>
    </row>
    <row r="418" spans="1:3">
      <c r="A418" s="327">
        <v>7005</v>
      </c>
      <c r="B418" s="308" t="s">
        <v>1306</v>
      </c>
      <c r="C418" s="329">
        <v>0</v>
      </c>
    </row>
    <row r="419" spans="1:3">
      <c r="A419" s="327">
        <v>7010</v>
      </c>
      <c r="B419" s="308" t="s">
        <v>1307</v>
      </c>
      <c r="C419" s="329">
        <v>0</v>
      </c>
    </row>
    <row r="420" spans="1:3">
      <c r="A420" s="327">
        <v>7015</v>
      </c>
      <c r="B420" s="308" t="s">
        <v>1308</v>
      </c>
      <c r="C420" s="329">
        <v>0</v>
      </c>
    </row>
    <row r="421" spans="1:3">
      <c r="A421" s="327">
        <v>7020</v>
      </c>
      <c r="B421" s="308" t="s">
        <v>1309</v>
      </c>
      <c r="C421" s="329">
        <v>0</v>
      </c>
    </row>
    <row r="422" spans="1:3">
      <c r="A422" s="327">
        <v>7025</v>
      </c>
      <c r="B422" s="308" t="s">
        <v>1310</v>
      </c>
      <c r="C422" s="329">
        <v>0</v>
      </c>
    </row>
    <row r="423" spans="1:3">
      <c r="A423" s="327">
        <v>7030</v>
      </c>
      <c r="B423" s="308" t="s">
        <v>1311</v>
      </c>
      <c r="C423" s="329">
        <v>0</v>
      </c>
    </row>
    <row r="424" spans="1:3">
      <c r="A424" s="327">
        <v>7035</v>
      </c>
      <c r="B424" s="308" t="s">
        <v>1312</v>
      </c>
      <c r="C424" s="329">
        <v>0</v>
      </c>
    </row>
    <row r="425" spans="1:3">
      <c r="A425" s="327">
        <v>7040</v>
      </c>
      <c r="B425" s="308" t="s">
        <v>1313</v>
      </c>
      <c r="C425" s="329">
        <v>0</v>
      </c>
    </row>
    <row r="426" spans="1:3">
      <c r="A426" s="327">
        <v>7045</v>
      </c>
      <c r="B426" s="308" t="s">
        <v>1314</v>
      </c>
      <c r="C426" s="329">
        <v>0</v>
      </c>
    </row>
    <row r="427" spans="1:3">
      <c r="A427" s="327">
        <v>7050</v>
      </c>
      <c r="B427" s="308" t="s">
        <v>1315</v>
      </c>
      <c r="C427" s="329">
        <v>0</v>
      </c>
    </row>
    <row r="428" spans="1:3">
      <c r="A428" s="327">
        <v>7055</v>
      </c>
      <c r="B428" s="308" t="s">
        <v>1316</v>
      </c>
      <c r="C428" s="329">
        <v>0</v>
      </c>
    </row>
    <row r="429" spans="1:3">
      <c r="A429" s="327">
        <v>7060</v>
      </c>
      <c r="B429" s="308" t="s">
        <v>1317</v>
      </c>
      <c r="C429" s="329">
        <v>0</v>
      </c>
    </row>
    <row r="430" spans="1:3">
      <c r="A430" s="327">
        <v>7065</v>
      </c>
      <c r="B430" s="308" t="s">
        <v>1318</v>
      </c>
      <c r="C430" s="329">
        <v>0</v>
      </c>
    </row>
    <row r="431" spans="1:3">
      <c r="A431" s="327">
        <v>7070</v>
      </c>
      <c r="B431" s="308" t="s">
        <v>1319</v>
      </c>
      <c r="C431" s="329">
        <v>0</v>
      </c>
    </row>
    <row r="432" spans="1:3">
      <c r="A432" s="327">
        <v>7075</v>
      </c>
      <c r="B432" s="308" t="s">
        <v>1320</v>
      </c>
      <c r="C432" s="329">
        <v>0</v>
      </c>
    </row>
    <row r="433" spans="1:3">
      <c r="A433" s="327">
        <v>7080</v>
      </c>
      <c r="B433" s="308" t="s">
        <v>1321</v>
      </c>
      <c r="C433" s="329">
        <v>0</v>
      </c>
    </row>
    <row r="434" spans="1:3">
      <c r="A434" s="327">
        <v>7085</v>
      </c>
      <c r="B434" s="308" t="s">
        <v>1322</v>
      </c>
      <c r="C434" s="329">
        <v>0</v>
      </c>
    </row>
    <row r="435" spans="1:3">
      <c r="A435" s="327">
        <v>7090</v>
      </c>
      <c r="B435" s="308" t="s">
        <v>1323</v>
      </c>
      <c r="C435" s="329">
        <v>0</v>
      </c>
    </row>
    <row r="436" spans="1:3">
      <c r="A436" s="327">
        <v>7095</v>
      </c>
      <c r="B436" s="308" t="s">
        <v>1324</v>
      </c>
      <c r="C436" s="329">
        <v>0</v>
      </c>
    </row>
    <row r="437" spans="1:3">
      <c r="A437" s="327">
        <v>7100</v>
      </c>
      <c r="B437" s="308" t="s">
        <v>1325</v>
      </c>
      <c r="C437" s="329">
        <v>0</v>
      </c>
    </row>
    <row r="438" spans="1:3">
      <c r="A438" s="327">
        <v>7105</v>
      </c>
      <c r="B438" s="308" t="s">
        <v>1326</v>
      </c>
      <c r="C438" s="329">
        <v>0</v>
      </c>
    </row>
    <row r="439" spans="1:3">
      <c r="A439" s="327">
        <v>7110</v>
      </c>
      <c r="B439" s="308" t="s">
        <v>1327</v>
      </c>
      <c r="C439" s="329">
        <v>0</v>
      </c>
    </row>
    <row r="440" spans="1:3">
      <c r="A440" s="327">
        <v>7115</v>
      </c>
      <c r="B440" s="308" t="s">
        <v>1328</v>
      </c>
      <c r="C440" s="329">
        <v>0</v>
      </c>
    </row>
    <row r="441" spans="1:3">
      <c r="A441" s="327">
        <v>7120</v>
      </c>
      <c r="B441" s="308" t="s">
        <v>1329</v>
      </c>
      <c r="C441" s="329">
        <v>0</v>
      </c>
    </row>
    <row r="442" spans="1:3">
      <c r="A442" s="327">
        <v>7125</v>
      </c>
      <c r="B442" s="308" t="s">
        <v>1330</v>
      </c>
      <c r="C442" s="329">
        <v>0</v>
      </c>
    </row>
    <row r="443" spans="1:3">
      <c r="A443" s="327">
        <v>7130</v>
      </c>
      <c r="B443" s="308" t="s">
        <v>1331</v>
      </c>
      <c r="C443" s="329">
        <v>0</v>
      </c>
    </row>
    <row r="444" spans="1:3">
      <c r="A444" s="327">
        <v>7135</v>
      </c>
      <c r="B444" s="308" t="s">
        <v>1332</v>
      </c>
      <c r="C444" s="329">
        <v>0</v>
      </c>
    </row>
    <row r="445" spans="1:3">
      <c r="A445" s="327">
        <v>7140</v>
      </c>
      <c r="B445" s="308" t="s">
        <v>1333</v>
      </c>
      <c r="C445" s="329">
        <v>0</v>
      </c>
    </row>
    <row r="446" spans="1:3">
      <c r="A446" s="327">
        <v>7145</v>
      </c>
      <c r="B446" s="308" t="s">
        <v>1334</v>
      </c>
      <c r="C446" s="329">
        <v>0</v>
      </c>
    </row>
    <row r="447" spans="1:3">
      <c r="A447" s="327">
        <v>7150</v>
      </c>
      <c r="B447" s="308" t="s">
        <v>1335</v>
      </c>
      <c r="C447" s="329">
        <v>0</v>
      </c>
    </row>
    <row r="448" spans="1:3">
      <c r="A448" s="327">
        <v>7155</v>
      </c>
      <c r="B448" s="308" t="s">
        <v>1336</v>
      </c>
      <c r="C448" s="329">
        <v>0</v>
      </c>
    </row>
    <row r="449" spans="1:3">
      <c r="A449" s="327">
        <v>7160</v>
      </c>
      <c r="B449" s="308" t="s">
        <v>1337</v>
      </c>
      <c r="C449" s="329">
        <v>0</v>
      </c>
    </row>
    <row r="450" spans="1:3">
      <c r="A450" s="327">
        <v>7165</v>
      </c>
      <c r="B450" s="308" t="s">
        <v>1338</v>
      </c>
      <c r="C450" s="329">
        <v>0</v>
      </c>
    </row>
    <row r="451" spans="1:3">
      <c r="A451" s="327">
        <v>7170</v>
      </c>
      <c r="B451" s="308" t="s">
        <v>1339</v>
      </c>
      <c r="C451" s="329">
        <v>0</v>
      </c>
    </row>
    <row r="452" spans="1:3">
      <c r="A452" s="327">
        <v>7175</v>
      </c>
      <c r="B452" s="308" t="s">
        <v>1340</v>
      </c>
      <c r="C452" s="329">
        <v>0</v>
      </c>
    </row>
    <row r="453" spans="1:3">
      <c r="A453" s="327">
        <v>7180</v>
      </c>
      <c r="B453" s="308" t="s">
        <v>1341</v>
      </c>
      <c r="C453" s="329">
        <v>0</v>
      </c>
    </row>
    <row r="454" spans="1:3">
      <c r="A454" s="327">
        <v>7185</v>
      </c>
      <c r="B454" s="308" t="s">
        <v>1342</v>
      </c>
      <c r="C454" s="329">
        <v>0</v>
      </c>
    </row>
    <row r="455" spans="1:3">
      <c r="B455" s="308" t="s">
        <v>1301</v>
      </c>
      <c r="C455" s="329">
        <v>0</v>
      </c>
    </row>
    <row r="456" spans="1:3">
      <c r="B456" s="308" t="s">
        <v>1343</v>
      </c>
      <c r="C456" s="329">
        <v>0</v>
      </c>
    </row>
    <row r="457" spans="1:3">
      <c r="A457" s="327">
        <v>7205</v>
      </c>
      <c r="B457" s="308" t="s">
        <v>1302</v>
      </c>
      <c r="C457" s="329">
        <v>0</v>
      </c>
    </row>
    <row r="458" spans="1:3">
      <c r="A458" s="327">
        <v>7210</v>
      </c>
      <c r="B458" s="308" t="s">
        <v>1344</v>
      </c>
      <c r="C458" s="329">
        <v>0</v>
      </c>
    </row>
    <row r="459" spans="1:3">
      <c r="A459" s="327">
        <v>7215</v>
      </c>
      <c r="B459" s="308" t="s">
        <v>1345</v>
      </c>
      <c r="C459" s="329">
        <v>0</v>
      </c>
    </row>
    <row r="460" spans="1:3">
      <c r="A460" s="327">
        <v>7220</v>
      </c>
      <c r="B460" s="308" t="s">
        <v>1346</v>
      </c>
      <c r="C460" s="329">
        <v>0</v>
      </c>
    </row>
    <row r="461" spans="1:3">
      <c r="A461" s="327">
        <v>7225</v>
      </c>
      <c r="B461" s="308" t="s">
        <v>1347</v>
      </c>
      <c r="C461" s="329">
        <v>0</v>
      </c>
    </row>
    <row r="462" spans="1:3">
      <c r="A462" s="327">
        <v>7230</v>
      </c>
      <c r="B462" s="308" t="s">
        <v>1348</v>
      </c>
      <c r="C462" s="329">
        <v>0</v>
      </c>
    </row>
    <row r="463" spans="1:3">
      <c r="A463" s="327">
        <v>7235</v>
      </c>
      <c r="B463" s="308" t="s">
        <v>1349</v>
      </c>
      <c r="C463" s="329">
        <v>0</v>
      </c>
    </row>
    <row r="464" spans="1:3">
      <c r="A464" s="327">
        <v>7240</v>
      </c>
      <c r="B464" s="308" t="s">
        <v>1350</v>
      </c>
      <c r="C464" s="329">
        <v>0</v>
      </c>
    </row>
    <row r="465" spans="1:3">
      <c r="A465" s="327">
        <v>7245</v>
      </c>
      <c r="B465" s="308" t="s">
        <v>1351</v>
      </c>
      <c r="C465" s="329">
        <v>0</v>
      </c>
    </row>
    <row r="466" spans="1:3">
      <c r="A466" s="327">
        <v>7250</v>
      </c>
      <c r="B466" s="308" t="s">
        <v>1352</v>
      </c>
      <c r="C466" s="329">
        <v>0</v>
      </c>
    </row>
    <row r="467" spans="1:3">
      <c r="A467" s="327">
        <v>7255</v>
      </c>
      <c r="B467" s="308" t="s">
        <v>1353</v>
      </c>
      <c r="C467" s="329">
        <v>0</v>
      </c>
    </row>
    <row r="468" spans="1:3">
      <c r="A468" s="327">
        <v>7260</v>
      </c>
      <c r="B468" s="308" t="s">
        <v>1354</v>
      </c>
      <c r="C468" s="329">
        <v>0</v>
      </c>
    </row>
    <row r="469" spans="1:3">
      <c r="A469" s="327">
        <v>7265</v>
      </c>
      <c r="B469" s="308" t="s">
        <v>1355</v>
      </c>
      <c r="C469" s="329">
        <v>0</v>
      </c>
    </row>
    <row r="470" spans="1:3">
      <c r="A470" s="327">
        <v>7270</v>
      </c>
      <c r="B470" s="308" t="s">
        <v>1355</v>
      </c>
      <c r="C470" s="329">
        <v>0</v>
      </c>
    </row>
    <row r="471" spans="1:3">
      <c r="A471" s="327">
        <v>7275</v>
      </c>
      <c r="B471" s="308" t="s">
        <v>1641</v>
      </c>
      <c r="C471" s="329">
        <v>0</v>
      </c>
    </row>
    <row r="472" spans="1:3">
      <c r="A472" s="327">
        <v>7280</v>
      </c>
      <c r="B472" s="308" t="s">
        <v>1642</v>
      </c>
      <c r="C472" s="329">
        <v>0</v>
      </c>
    </row>
    <row r="473" spans="1:3">
      <c r="A473" s="327">
        <v>7283</v>
      </c>
      <c r="B473" s="308" t="s">
        <v>1356</v>
      </c>
      <c r="C473" s="329">
        <v>0</v>
      </c>
    </row>
    <row r="474" spans="1:3">
      <c r="A474" s="327">
        <v>7285</v>
      </c>
      <c r="B474" s="308" t="s">
        <v>1357</v>
      </c>
      <c r="C474" s="329">
        <v>0</v>
      </c>
    </row>
    <row r="475" spans="1:3">
      <c r="A475" s="327">
        <v>7290</v>
      </c>
      <c r="B475" s="308" t="s">
        <v>1358</v>
      </c>
      <c r="C475" s="329">
        <v>0</v>
      </c>
    </row>
    <row r="476" spans="1:3">
      <c r="A476" s="327">
        <v>7295</v>
      </c>
      <c r="B476" s="308" t="s">
        <v>1359</v>
      </c>
      <c r="C476" s="329">
        <v>0</v>
      </c>
    </row>
    <row r="477" spans="1:3">
      <c r="A477" s="327">
        <v>7300</v>
      </c>
      <c r="B477" s="308" t="s">
        <v>1360</v>
      </c>
      <c r="C477" s="329">
        <v>0</v>
      </c>
    </row>
    <row r="478" spans="1:3">
      <c r="A478" s="327">
        <v>7305</v>
      </c>
      <c r="B478" s="308" t="s">
        <v>1361</v>
      </c>
      <c r="C478" s="329">
        <v>0</v>
      </c>
    </row>
    <row r="479" spans="1:3">
      <c r="A479" s="327">
        <v>7310</v>
      </c>
      <c r="B479" s="308" t="s">
        <v>1362</v>
      </c>
      <c r="C479" s="329">
        <v>0</v>
      </c>
    </row>
    <row r="480" spans="1:3">
      <c r="A480" s="327">
        <v>7315</v>
      </c>
      <c r="B480" s="308" t="s">
        <v>1363</v>
      </c>
      <c r="C480" s="329">
        <v>0</v>
      </c>
    </row>
    <row r="481" spans="1:3">
      <c r="A481" s="327">
        <v>7320</v>
      </c>
      <c r="B481" s="308" t="s">
        <v>1364</v>
      </c>
      <c r="C481" s="329">
        <v>0</v>
      </c>
    </row>
    <row r="482" spans="1:3">
      <c r="A482" s="327">
        <v>7325</v>
      </c>
      <c r="B482" s="308" t="s">
        <v>1365</v>
      </c>
      <c r="C482" s="329">
        <v>0</v>
      </c>
    </row>
    <row r="483" spans="1:3">
      <c r="A483" s="327">
        <v>7330</v>
      </c>
      <c r="B483" s="308" t="s">
        <v>1366</v>
      </c>
      <c r="C483" s="329">
        <v>0</v>
      </c>
    </row>
    <row r="484" spans="1:3">
      <c r="A484" s="327">
        <v>7335</v>
      </c>
      <c r="B484" s="308" t="s">
        <v>1367</v>
      </c>
      <c r="C484" s="329">
        <v>0</v>
      </c>
    </row>
    <row r="485" spans="1:3">
      <c r="A485" s="327">
        <v>7340</v>
      </c>
      <c r="B485" s="308" t="s">
        <v>1368</v>
      </c>
      <c r="C485" s="329">
        <v>0</v>
      </c>
    </row>
    <row r="486" spans="1:3">
      <c r="A486" s="327">
        <v>7345</v>
      </c>
      <c r="B486" s="308" t="s">
        <v>1369</v>
      </c>
      <c r="C486" s="329">
        <v>0</v>
      </c>
    </row>
    <row r="487" spans="1:3">
      <c r="A487" s="327">
        <v>7350</v>
      </c>
      <c r="B487" s="308" t="s">
        <v>1370</v>
      </c>
      <c r="C487" s="329">
        <v>0</v>
      </c>
    </row>
    <row r="488" spans="1:3">
      <c r="A488" s="327">
        <v>7355</v>
      </c>
      <c r="B488" s="308" t="s">
        <v>1371</v>
      </c>
      <c r="C488" s="329">
        <v>0</v>
      </c>
    </row>
    <row r="489" spans="1:3">
      <c r="A489" s="327">
        <v>7360</v>
      </c>
      <c r="B489" s="308" t="s">
        <v>1372</v>
      </c>
      <c r="C489" s="329">
        <v>0</v>
      </c>
    </row>
    <row r="490" spans="1:3">
      <c r="A490" s="327">
        <v>7365</v>
      </c>
      <c r="B490" s="308" t="s">
        <v>1373</v>
      </c>
      <c r="C490" s="329">
        <v>0</v>
      </c>
    </row>
    <row r="491" spans="1:3">
      <c r="A491" s="327">
        <v>7370</v>
      </c>
      <c r="B491" s="308" t="s">
        <v>1374</v>
      </c>
      <c r="C491" s="329">
        <v>0</v>
      </c>
    </row>
    <row r="492" spans="1:3">
      <c r="A492" s="327">
        <v>7375</v>
      </c>
      <c r="B492" s="308" t="s">
        <v>1375</v>
      </c>
      <c r="C492" s="329">
        <v>0</v>
      </c>
    </row>
    <row r="493" spans="1:3">
      <c r="A493" s="327">
        <v>7380</v>
      </c>
      <c r="B493" s="308" t="s">
        <v>1376</v>
      </c>
      <c r="C493" s="329">
        <v>0</v>
      </c>
    </row>
    <row r="494" spans="1:3">
      <c r="A494" s="327">
        <v>7385</v>
      </c>
      <c r="B494" s="308" t="s">
        <v>1329</v>
      </c>
      <c r="C494" s="329">
        <v>0</v>
      </c>
    </row>
    <row r="495" spans="1:3">
      <c r="A495" s="327">
        <v>7390</v>
      </c>
      <c r="B495" s="308" t="s">
        <v>1330</v>
      </c>
      <c r="C495" s="329">
        <v>0</v>
      </c>
    </row>
    <row r="496" spans="1:3">
      <c r="A496" s="327">
        <v>7395</v>
      </c>
      <c r="B496" s="308" t="s">
        <v>1331</v>
      </c>
      <c r="C496" s="329">
        <v>0</v>
      </c>
    </row>
    <row r="497" spans="1:3">
      <c r="A497" s="327">
        <v>7400</v>
      </c>
      <c r="B497" s="308" t="s">
        <v>1332</v>
      </c>
      <c r="C497" s="329">
        <v>0</v>
      </c>
    </row>
    <row r="498" spans="1:3">
      <c r="A498" s="327">
        <v>7405</v>
      </c>
      <c r="B498" s="308" t="s">
        <v>1377</v>
      </c>
      <c r="C498" s="329">
        <v>0</v>
      </c>
    </row>
    <row r="499" spans="1:3">
      <c r="A499" s="327">
        <v>7410</v>
      </c>
      <c r="B499" s="308" t="s">
        <v>1334</v>
      </c>
      <c r="C499" s="329">
        <v>0</v>
      </c>
    </row>
    <row r="500" spans="1:3">
      <c r="A500" s="327">
        <v>7415</v>
      </c>
      <c r="B500" s="308" t="s">
        <v>1335</v>
      </c>
      <c r="C500" s="329">
        <v>0</v>
      </c>
    </row>
    <row r="501" spans="1:3">
      <c r="A501" s="327">
        <v>7420</v>
      </c>
      <c r="B501" s="308" t="s">
        <v>1378</v>
      </c>
      <c r="C501" s="329">
        <v>0</v>
      </c>
    </row>
    <row r="502" spans="1:3">
      <c r="A502" s="327">
        <v>7425</v>
      </c>
      <c r="B502" s="308" t="s">
        <v>1379</v>
      </c>
      <c r="C502" s="329">
        <v>0</v>
      </c>
    </row>
    <row r="503" spans="1:3">
      <c r="A503" s="327">
        <v>7430</v>
      </c>
      <c r="B503" s="308" t="s">
        <v>1380</v>
      </c>
      <c r="C503" s="329">
        <v>0</v>
      </c>
    </row>
    <row r="504" spans="1:3">
      <c r="A504" s="327">
        <v>7435</v>
      </c>
      <c r="B504" s="308" t="s">
        <v>1381</v>
      </c>
      <c r="C504" s="329">
        <v>0</v>
      </c>
    </row>
    <row r="505" spans="1:3">
      <c r="A505" s="327">
        <v>7440</v>
      </c>
      <c r="B505" s="308" t="s">
        <v>1382</v>
      </c>
      <c r="C505" s="329">
        <v>0</v>
      </c>
    </row>
    <row r="506" spans="1:3">
      <c r="A506" s="327">
        <v>7445</v>
      </c>
      <c r="B506" s="308" t="s">
        <v>1383</v>
      </c>
      <c r="C506" s="329">
        <v>0</v>
      </c>
    </row>
    <row r="507" spans="1:3">
      <c r="A507" s="327">
        <v>7450</v>
      </c>
      <c r="B507" s="308" t="s">
        <v>1384</v>
      </c>
      <c r="C507" s="329">
        <v>0</v>
      </c>
    </row>
    <row r="508" spans="1:3">
      <c r="B508" s="308" t="s">
        <v>1343</v>
      </c>
      <c r="C508" s="329">
        <v>0</v>
      </c>
    </row>
    <row r="509" spans="1:3">
      <c r="B509" s="308" t="s">
        <v>1385</v>
      </c>
      <c r="C509" s="329">
        <v>0</v>
      </c>
    </row>
    <row r="510" spans="1:3">
      <c r="A510" s="327">
        <v>7470</v>
      </c>
      <c r="B510" s="308" t="s">
        <v>1386</v>
      </c>
      <c r="C510" s="329">
        <v>0</v>
      </c>
    </row>
    <row r="511" spans="1:3">
      <c r="A511" s="327">
        <v>7475</v>
      </c>
      <c r="B511" s="308" t="s">
        <v>1387</v>
      </c>
      <c r="C511" s="329">
        <v>0</v>
      </c>
    </row>
    <row r="512" spans="1:3">
      <c r="A512" s="327">
        <v>7480</v>
      </c>
      <c r="B512" s="308" t="s">
        <v>1388</v>
      </c>
      <c r="C512" s="329">
        <v>0</v>
      </c>
    </row>
    <row r="513" spans="1:3">
      <c r="A513" s="327">
        <v>7485</v>
      </c>
      <c r="B513" s="308" t="s">
        <v>1389</v>
      </c>
      <c r="C513" s="329">
        <v>0</v>
      </c>
    </row>
    <row r="514" spans="1:3">
      <c r="B514" s="308" t="s">
        <v>1385</v>
      </c>
      <c r="C514" s="329">
        <v>0</v>
      </c>
    </row>
    <row r="515" spans="1:3">
      <c r="A515" s="327">
        <v>7495</v>
      </c>
      <c r="B515" s="308" t="s">
        <v>1390</v>
      </c>
      <c r="C515" s="329">
        <v>0</v>
      </c>
    </row>
    <row r="516" spans="1:3">
      <c r="B516" s="308" t="s">
        <v>1212</v>
      </c>
      <c r="C516" s="329">
        <v>0</v>
      </c>
    </row>
    <row r="517" spans="1:3">
      <c r="B517" s="308" t="s">
        <v>1391</v>
      </c>
      <c r="C517" s="329">
        <v>0</v>
      </c>
    </row>
    <row r="518" spans="1:3">
      <c r="B518" s="308" t="s">
        <v>1392</v>
      </c>
      <c r="C518" s="329">
        <v>0</v>
      </c>
    </row>
    <row r="519" spans="1:3">
      <c r="A519" s="327">
        <v>7510</v>
      </c>
      <c r="B519" s="308" t="s">
        <v>1393</v>
      </c>
      <c r="C519" s="329">
        <v>285026.99</v>
      </c>
    </row>
    <row r="520" spans="1:3">
      <c r="A520" s="327">
        <v>7515</v>
      </c>
      <c r="B520" s="308" t="s">
        <v>1394</v>
      </c>
      <c r="C520" s="329">
        <v>3349.17</v>
      </c>
    </row>
    <row r="521" spans="1:3">
      <c r="A521" s="327">
        <v>7520</v>
      </c>
      <c r="B521" s="308" t="s">
        <v>1395</v>
      </c>
      <c r="C521" s="329">
        <v>51561.289999999994</v>
      </c>
    </row>
    <row r="522" spans="1:3">
      <c r="B522" s="308" t="s">
        <v>1392</v>
      </c>
      <c r="C522" s="329">
        <v>0</v>
      </c>
    </row>
    <row r="523" spans="1:3">
      <c r="B523" s="308" t="s">
        <v>1396</v>
      </c>
      <c r="C523" s="329">
        <v>0</v>
      </c>
    </row>
    <row r="524" spans="1:3">
      <c r="A524" s="327">
        <v>7535</v>
      </c>
      <c r="B524" s="308" t="s">
        <v>1397</v>
      </c>
      <c r="C524" s="329">
        <v>1150.19</v>
      </c>
    </row>
    <row r="525" spans="1:3">
      <c r="A525" s="327">
        <v>7540</v>
      </c>
      <c r="B525" s="308" t="s">
        <v>1398</v>
      </c>
      <c r="C525" s="329">
        <v>0</v>
      </c>
    </row>
    <row r="526" spans="1:3">
      <c r="A526" s="327">
        <v>7545</v>
      </c>
      <c r="B526" s="308" t="s">
        <v>1399</v>
      </c>
      <c r="C526" s="329">
        <v>300</v>
      </c>
    </row>
    <row r="527" spans="1:3">
      <c r="A527" s="327">
        <v>7550</v>
      </c>
      <c r="B527" s="308" t="s">
        <v>1400</v>
      </c>
      <c r="C527" s="329">
        <v>8643</v>
      </c>
    </row>
    <row r="528" spans="1:3">
      <c r="A528" s="327">
        <v>7555</v>
      </c>
      <c r="B528" s="308" t="s">
        <v>1401</v>
      </c>
      <c r="C528" s="329">
        <v>73548.81</v>
      </c>
    </row>
    <row r="529" spans="1:3">
      <c r="A529" s="327">
        <v>7560</v>
      </c>
      <c r="B529" s="308" t="s">
        <v>1402</v>
      </c>
      <c r="C529" s="329">
        <v>0</v>
      </c>
    </row>
    <row r="530" spans="1:3">
      <c r="A530" s="327">
        <v>7565</v>
      </c>
      <c r="B530" s="308" t="s">
        <v>1403</v>
      </c>
      <c r="C530" s="329">
        <v>0</v>
      </c>
    </row>
    <row r="531" spans="1:3">
      <c r="A531" s="327">
        <v>7570</v>
      </c>
      <c r="B531" s="308" t="s">
        <v>1404</v>
      </c>
      <c r="C531" s="329">
        <v>0</v>
      </c>
    </row>
    <row r="532" spans="1:3">
      <c r="B532" s="308" t="s">
        <v>1396</v>
      </c>
      <c r="C532" s="329">
        <v>0</v>
      </c>
    </row>
    <row r="533" spans="1:3">
      <c r="B533" s="308" t="s">
        <v>1391</v>
      </c>
      <c r="C533" s="329">
        <v>0</v>
      </c>
    </row>
    <row r="534" spans="1:3">
      <c r="B534" s="308" t="s">
        <v>1405</v>
      </c>
      <c r="C534" s="329">
        <v>0</v>
      </c>
    </row>
    <row r="535" spans="1:3">
      <c r="A535" s="327">
        <v>7585</v>
      </c>
      <c r="B535" s="308" t="s">
        <v>1406</v>
      </c>
      <c r="C535" s="329">
        <v>0</v>
      </c>
    </row>
    <row r="536" spans="1:3">
      <c r="A536" s="327">
        <v>7590</v>
      </c>
      <c r="B536" s="308" t="s">
        <v>1407</v>
      </c>
      <c r="C536" s="329">
        <v>0</v>
      </c>
    </row>
    <row r="537" spans="1:3">
      <c r="A537" s="327">
        <v>7595</v>
      </c>
      <c r="B537" s="308" t="s">
        <v>1408</v>
      </c>
      <c r="C537" s="329">
        <v>-96</v>
      </c>
    </row>
    <row r="538" spans="1:3">
      <c r="A538" s="327">
        <v>7600</v>
      </c>
      <c r="B538" s="308" t="s">
        <v>1409</v>
      </c>
      <c r="C538" s="329">
        <v>-364</v>
      </c>
    </row>
    <row r="539" spans="1:3">
      <c r="A539" s="327">
        <v>7605</v>
      </c>
      <c r="B539" s="308" t="s">
        <v>1410</v>
      </c>
      <c r="C539" s="329">
        <v>0</v>
      </c>
    </row>
    <row r="540" spans="1:3">
      <c r="A540" s="327">
        <v>7610</v>
      </c>
      <c r="B540" s="308" t="s">
        <v>1411</v>
      </c>
      <c r="C540" s="329">
        <v>-50</v>
      </c>
    </row>
    <row r="541" spans="1:3">
      <c r="B541" s="308" t="s">
        <v>1405</v>
      </c>
      <c r="C541" s="329">
        <v>0</v>
      </c>
    </row>
    <row r="542" spans="1:3">
      <c r="B542" s="308" t="s">
        <v>1037</v>
      </c>
      <c r="C542" s="329">
        <v>0</v>
      </c>
    </row>
    <row r="543" spans="1:3">
      <c r="B543" s="308" t="s">
        <v>1036</v>
      </c>
      <c r="C543" s="329">
        <v>0</v>
      </c>
    </row>
    <row r="544" spans="1:3">
      <c r="B544" s="308" t="s">
        <v>1412</v>
      </c>
      <c r="C544" s="329">
        <v>0</v>
      </c>
    </row>
    <row r="545" spans="1:3">
      <c r="B545" s="308" t="s">
        <v>1413</v>
      </c>
      <c r="C545" s="329">
        <v>0</v>
      </c>
    </row>
    <row r="546" spans="1:3">
      <c r="B546" s="308" t="s">
        <v>1414</v>
      </c>
      <c r="C546" s="329">
        <v>0</v>
      </c>
    </row>
    <row r="547" spans="1:3">
      <c r="A547" s="327">
        <v>7635</v>
      </c>
      <c r="B547" s="308" t="s">
        <v>1415</v>
      </c>
      <c r="C547" s="329">
        <v>0</v>
      </c>
    </row>
    <row r="548" spans="1:3">
      <c r="A548" s="327">
        <v>7640</v>
      </c>
      <c r="B548" s="308" t="s">
        <v>1416</v>
      </c>
      <c r="C548" s="329">
        <v>0</v>
      </c>
    </row>
    <row r="549" spans="1:3">
      <c r="A549" s="327">
        <v>7645</v>
      </c>
      <c r="B549" s="308" t="s">
        <v>1417</v>
      </c>
      <c r="C549" s="329">
        <v>0</v>
      </c>
    </row>
    <row r="550" spans="1:3">
      <c r="B550" s="308" t="s">
        <v>1418</v>
      </c>
      <c r="C550" s="329">
        <v>0</v>
      </c>
    </row>
    <row r="551" spans="1:3">
      <c r="A551" s="327">
        <v>7655</v>
      </c>
      <c r="B551" s="308" t="s">
        <v>1419</v>
      </c>
      <c r="C551" s="329">
        <v>0</v>
      </c>
    </row>
    <row r="552" spans="1:3">
      <c r="A552" s="327">
        <v>7660</v>
      </c>
      <c r="B552" s="308" t="s">
        <v>1420</v>
      </c>
      <c r="C552" s="329">
        <v>0</v>
      </c>
    </row>
    <row r="553" spans="1:3">
      <c r="A553" s="327">
        <v>7665</v>
      </c>
      <c r="B553" s="308" t="s">
        <v>1421</v>
      </c>
      <c r="C553" s="329">
        <v>0</v>
      </c>
    </row>
    <row r="554" spans="1:3">
      <c r="A554" s="327">
        <v>7670</v>
      </c>
      <c r="B554" s="308" t="s">
        <v>1422</v>
      </c>
      <c r="C554" s="329">
        <v>0</v>
      </c>
    </row>
    <row r="555" spans="1:3">
      <c r="B555" s="308" t="s">
        <v>1418</v>
      </c>
      <c r="C555" s="329">
        <v>0</v>
      </c>
    </row>
    <row r="556" spans="1:3">
      <c r="B556" s="308" t="s">
        <v>1423</v>
      </c>
      <c r="C556" s="329">
        <v>0</v>
      </c>
    </row>
    <row r="557" spans="1:3">
      <c r="A557" s="327">
        <v>7680</v>
      </c>
      <c r="B557" s="308" t="s">
        <v>1424</v>
      </c>
      <c r="C557" s="329">
        <v>0</v>
      </c>
    </row>
    <row r="558" spans="1:3">
      <c r="A558" s="327">
        <v>7685</v>
      </c>
      <c r="B558" s="308" t="s">
        <v>1425</v>
      </c>
      <c r="C558" s="329">
        <v>0</v>
      </c>
    </row>
    <row r="559" spans="1:3">
      <c r="A559" s="327">
        <v>7690</v>
      </c>
      <c r="B559" s="308" t="s">
        <v>1426</v>
      </c>
      <c r="C559" s="329">
        <v>0</v>
      </c>
    </row>
    <row r="560" spans="1:3">
      <c r="A560" s="327">
        <v>7691</v>
      </c>
      <c r="B560" s="308" t="s">
        <v>1427</v>
      </c>
      <c r="C560" s="329">
        <v>0</v>
      </c>
    </row>
    <row r="561" spans="1:3">
      <c r="A561" s="327">
        <v>7692</v>
      </c>
      <c r="B561" s="308" t="s">
        <v>1428</v>
      </c>
      <c r="C561" s="329">
        <v>0</v>
      </c>
    </row>
    <row r="562" spans="1:3">
      <c r="A562" s="327">
        <v>7693</v>
      </c>
      <c r="B562" s="308" t="s">
        <v>1429</v>
      </c>
      <c r="C562" s="329">
        <v>0</v>
      </c>
    </row>
    <row r="563" spans="1:3">
      <c r="B563" s="308" t="s">
        <v>1423</v>
      </c>
      <c r="C563" s="329">
        <v>0</v>
      </c>
    </row>
    <row r="564" spans="1:3">
      <c r="B564" s="308" t="s">
        <v>1414</v>
      </c>
      <c r="C564" s="329">
        <v>0</v>
      </c>
    </row>
    <row r="565" spans="1:3">
      <c r="B565" s="308" t="s">
        <v>1413</v>
      </c>
      <c r="C565" s="329">
        <v>0</v>
      </c>
    </row>
    <row r="566" spans="1:3">
      <c r="B566" s="308" t="s">
        <v>1430</v>
      </c>
      <c r="C566" s="329">
        <v>0</v>
      </c>
    </row>
    <row r="567" spans="1:3">
      <c r="B567" s="308" t="s">
        <v>1431</v>
      </c>
      <c r="C567" s="329">
        <v>0</v>
      </c>
    </row>
    <row r="568" spans="1:3">
      <c r="A568" s="327">
        <v>7705</v>
      </c>
      <c r="B568" s="308" t="s">
        <v>1432</v>
      </c>
      <c r="C568" s="329">
        <v>0</v>
      </c>
    </row>
    <row r="569" spans="1:3">
      <c r="A569" s="327">
        <v>7710</v>
      </c>
      <c r="B569" s="308" t="s">
        <v>1433</v>
      </c>
      <c r="C569" s="329">
        <v>0</v>
      </c>
    </row>
    <row r="570" spans="1:3">
      <c r="B570" s="308" t="s">
        <v>1434</v>
      </c>
      <c r="C570" s="329">
        <v>0</v>
      </c>
    </row>
    <row r="571" spans="1:3">
      <c r="A571" s="327">
        <v>7720</v>
      </c>
      <c r="B571" s="308" t="s">
        <v>1435</v>
      </c>
      <c r="C571" s="329">
        <v>0</v>
      </c>
    </row>
    <row r="572" spans="1:3">
      <c r="A572" s="327">
        <v>7720</v>
      </c>
      <c r="B572" s="308" t="s">
        <v>1436</v>
      </c>
      <c r="C572" s="329">
        <v>0</v>
      </c>
    </row>
    <row r="573" spans="1:3">
      <c r="A573" s="327">
        <v>7720</v>
      </c>
      <c r="B573" s="308" t="s">
        <v>1437</v>
      </c>
      <c r="C573" s="329">
        <v>0</v>
      </c>
    </row>
    <row r="574" spans="1:3">
      <c r="A574" s="327">
        <v>7720</v>
      </c>
      <c r="B574" s="308" t="s">
        <v>1438</v>
      </c>
      <c r="C574" s="329">
        <v>0</v>
      </c>
    </row>
    <row r="575" spans="1:3">
      <c r="A575" s="327">
        <v>7720</v>
      </c>
      <c r="B575" s="308" t="s">
        <v>1439</v>
      </c>
      <c r="C575" s="329">
        <v>0</v>
      </c>
    </row>
    <row r="576" spans="1:3">
      <c r="A576" s="327">
        <v>7720</v>
      </c>
      <c r="B576" s="308" t="s">
        <v>1440</v>
      </c>
      <c r="C576" s="329">
        <v>0</v>
      </c>
    </row>
    <row r="577" spans="1:3">
      <c r="A577" s="327">
        <v>7720</v>
      </c>
      <c r="B577" s="308" t="s">
        <v>1441</v>
      </c>
      <c r="C577" s="329">
        <v>0</v>
      </c>
    </row>
    <row r="578" spans="1:3">
      <c r="A578" s="327">
        <v>7720</v>
      </c>
      <c r="B578" s="308" t="s">
        <v>1442</v>
      </c>
      <c r="C578" s="329">
        <v>0</v>
      </c>
    </row>
    <row r="579" spans="1:3">
      <c r="A579" s="327">
        <v>7720</v>
      </c>
      <c r="B579" s="308" t="s">
        <v>1443</v>
      </c>
      <c r="C579" s="329">
        <v>0</v>
      </c>
    </row>
    <row r="580" spans="1:3">
      <c r="A580" s="327">
        <v>7720</v>
      </c>
      <c r="B580" s="308" t="s">
        <v>1444</v>
      </c>
      <c r="C580" s="329">
        <v>0</v>
      </c>
    </row>
    <row r="581" spans="1:3">
      <c r="A581" s="327">
        <v>7720</v>
      </c>
      <c r="B581" s="308" t="s">
        <v>1445</v>
      </c>
      <c r="C581" s="329">
        <v>0</v>
      </c>
    </row>
    <row r="582" spans="1:3">
      <c r="A582" s="327">
        <v>7720</v>
      </c>
      <c r="B582" s="308" t="s">
        <v>1446</v>
      </c>
      <c r="C582" s="329">
        <v>0</v>
      </c>
    </row>
    <row r="583" spans="1:3">
      <c r="A583" s="327">
        <v>7720</v>
      </c>
      <c r="B583" s="308" t="s">
        <v>1447</v>
      </c>
      <c r="C583" s="329">
        <v>0</v>
      </c>
    </row>
    <row r="584" spans="1:3">
      <c r="A584" s="327">
        <v>7720</v>
      </c>
      <c r="B584" s="308" t="s">
        <v>1448</v>
      </c>
      <c r="C584" s="329">
        <v>0</v>
      </c>
    </row>
    <row r="585" spans="1:3">
      <c r="A585" s="327">
        <v>7720</v>
      </c>
      <c r="B585" s="308" t="s">
        <v>1449</v>
      </c>
      <c r="C585" s="329">
        <v>0</v>
      </c>
    </row>
    <row r="586" spans="1:3">
      <c r="A586" s="327">
        <v>7720</v>
      </c>
      <c r="B586" s="308" t="s">
        <v>1450</v>
      </c>
      <c r="C586" s="329">
        <v>0</v>
      </c>
    </row>
    <row r="587" spans="1:3">
      <c r="A587" s="327">
        <v>7720</v>
      </c>
      <c r="B587" s="308" t="s">
        <v>1451</v>
      </c>
      <c r="C587" s="329">
        <v>0</v>
      </c>
    </row>
    <row r="588" spans="1:3">
      <c r="A588" s="327">
        <v>7720</v>
      </c>
      <c r="B588" s="308" t="s">
        <v>1452</v>
      </c>
      <c r="C588" s="329">
        <v>0</v>
      </c>
    </row>
    <row r="589" spans="1:3">
      <c r="A589" s="327">
        <v>7720</v>
      </c>
      <c r="B589" s="308" t="s">
        <v>1453</v>
      </c>
      <c r="C589" s="329">
        <v>0</v>
      </c>
    </row>
    <row r="590" spans="1:3">
      <c r="B590" s="308" t="s">
        <v>1434</v>
      </c>
      <c r="C590" s="329">
        <v>0</v>
      </c>
    </row>
    <row r="591" spans="1:3">
      <c r="A591" s="327">
        <v>7725</v>
      </c>
      <c r="B591" s="308" t="s">
        <v>1454</v>
      </c>
      <c r="C591" s="329">
        <v>0</v>
      </c>
    </row>
    <row r="592" spans="1:3">
      <c r="B592" s="308" t="s">
        <v>1455</v>
      </c>
      <c r="C592" s="329">
        <v>0</v>
      </c>
    </row>
    <row r="593" spans="1:3">
      <c r="A593" s="327">
        <v>7735</v>
      </c>
      <c r="B593" s="308" t="s">
        <v>1456</v>
      </c>
      <c r="C593" s="329">
        <v>0</v>
      </c>
    </row>
    <row r="594" spans="1:3">
      <c r="A594" s="327">
        <v>7735</v>
      </c>
      <c r="B594" s="308" t="s">
        <v>1457</v>
      </c>
      <c r="C594" s="329">
        <v>0</v>
      </c>
    </row>
    <row r="595" spans="1:3">
      <c r="A595" s="327">
        <v>7735</v>
      </c>
      <c r="B595" s="308" t="s">
        <v>1458</v>
      </c>
      <c r="C595" s="329">
        <v>-2839.4399999999996</v>
      </c>
    </row>
    <row r="596" spans="1:3">
      <c r="A596" s="327">
        <v>7735</v>
      </c>
      <c r="B596" s="308" t="s">
        <v>1459</v>
      </c>
      <c r="C596" s="329">
        <v>0</v>
      </c>
    </row>
    <row r="597" spans="1:3">
      <c r="A597" s="327">
        <v>7735</v>
      </c>
      <c r="B597" s="308" t="s">
        <v>1460</v>
      </c>
      <c r="C597" s="329">
        <v>0</v>
      </c>
    </row>
    <row r="598" spans="1:3">
      <c r="A598" s="327">
        <v>7735</v>
      </c>
      <c r="B598" s="308" t="s">
        <v>1461</v>
      </c>
      <c r="C598" s="329">
        <v>0</v>
      </c>
    </row>
    <row r="599" spans="1:3">
      <c r="A599" s="327">
        <v>7735</v>
      </c>
      <c r="B599" s="308" t="s">
        <v>1462</v>
      </c>
      <c r="C599" s="329">
        <v>0</v>
      </c>
    </row>
    <row r="600" spans="1:3">
      <c r="A600" s="327">
        <v>7735</v>
      </c>
      <c r="B600" s="308" t="s">
        <v>1463</v>
      </c>
      <c r="C600" s="329">
        <v>0</v>
      </c>
    </row>
    <row r="601" spans="1:3">
      <c r="A601" s="327">
        <v>7735</v>
      </c>
      <c r="B601" s="308" t="s">
        <v>1464</v>
      </c>
      <c r="C601" s="329">
        <v>0</v>
      </c>
    </row>
    <row r="602" spans="1:3">
      <c r="A602" s="327">
        <v>7735</v>
      </c>
      <c r="B602" s="308" t="s">
        <v>1465</v>
      </c>
      <c r="C602" s="329">
        <v>0</v>
      </c>
    </row>
    <row r="603" spans="1:3">
      <c r="B603" s="308" t="s">
        <v>1455</v>
      </c>
      <c r="C603" s="329">
        <v>0</v>
      </c>
    </row>
    <row r="604" spans="1:3">
      <c r="B604" s="308" t="s">
        <v>1431</v>
      </c>
      <c r="C604" s="329">
        <v>0</v>
      </c>
    </row>
    <row r="605" spans="1:3">
      <c r="B605" s="308" t="s">
        <v>1466</v>
      </c>
      <c r="C605" s="329">
        <v>0</v>
      </c>
    </row>
    <row r="606" spans="1:3">
      <c r="A606" s="327">
        <v>7750</v>
      </c>
      <c r="B606" s="308" t="s">
        <v>1467</v>
      </c>
      <c r="C606" s="329">
        <v>-3025.53</v>
      </c>
    </row>
    <row r="607" spans="1:3">
      <c r="B607" s="308" t="s">
        <v>1466</v>
      </c>
      <c r="C607" s="329">
        <v>0</v>
      </c>
    </row>
    <row r="608" spans="1:3">
      <c r="B608" s="308" t="s">
        <v>1468</v>
      </c>
      <c r="C608" s="329">
        <v>0</v>
      </c>
    </row>
    <row r="609" spans="1:3">
      <c r="A609" s="327">
        <v>7765</v>
      </c>
      <c r="B609" s="308" t="s">
        <v>1469</v>
      </c>
      <c r="C609" s="329">
        <v>0</v>
      </c>
    </row>
    <row r="610" spans="1:3">
      <c r="B610" s="308" t="s">
        <v>1470</v>
      </c>
      <c r="C610" s="329">
        <v>0</v>
      </c>
    </row>
    <row r="611" spans="1:3">
      <c r="A611" s="327">
        <v>7775</v>
      </c>
      <c r="B611" s="308" t="s">
        <v>1471</v>
      </c>
      <c r="C611" s="329">
        <v>0</v>
      </c>
    </row>
    <row r="612" spans="1:3">
      <c r="A612" s="327">
        <v>7780</v>
      </c>
      <c r="B612" s="308" t="s">
        <v>1472</v>
      </c>
      <c r="C612" s="329">
        <v>0</v>
      </c>
    </row>
    <row r="613" spans="1:3">
      <c r="A613" s="327">
        <v>7785</v>
      </c>
      <c r="B613" s="308" t="s">
        <v>1473</v>
      </c>
      <c r="C613" s="329">
        <v>0</v>
      </c>
    </row>
    <row r="614" spans="1:3">
      <c r="A614" s="327">
        <v>7790</v>
      </c>
      <c r="B614" s="308" t="s">
        <v>1474</v>
      </c>
      <c r="C614" s="329">
        <v>0</v>
      </c>
    </row>
    <row r="615" spans="1:3">
      <c r="A615" s="327">
        <v>7795</v>
      </c>
      <c r="B615" s="308" t="s">
        <v>1475</v>
      </c>
      <c r="C615" s="329">
        <v>0</v>
      </c>
    </row>
    <row r="616" spans="1:3">
      <c r="B616" s="308" t="s">
        <v>1470</v>
      </c>
      <c r="C616" s="329">
        <v>0</v>
      </c>
    </row>
    <row r="617" spans="1:3">
      <c r="B617" s="308" t="s">
        <v>1468</v>
      </c>
      <c r="C617" s="329">
        <v>0</v>
      </c>
    </row>
    <row r="618" spans="1:3">
      <c r="B618" s="308" t="s">
        <v>1430</v>
      </c>
      <c r="C618" s="329">
        <v>0</v>
      </c>
    </row>
    <row r="619" spans="1:3">
      <c r="B619" s="308" t="s">
        <v>1412</v>
      </c>
      <c r="C619" s="329">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2"/>
  <sheetViews>
    <sheetView showGridLines="0" workbookViewId="0">
      <pane xSplit="3" ySplit="5" topLeftCell="D6" activePane="bottomRight" state="frozen"/>
      <selection pane="topRight" activeCell="C1" sqref="C1"/>
      <selection pane="bottomLeft" activeCell="A2" sqref="A2"/>
      <selection pane="bottomRight" activeCell="J24" sqref="J24"/>
    </sheetView>
  </sheetViews>
  <sheetFormatPr defaultColWidth="9" defaultRowHeight="15" outlineLevelRow="1"/>
  <cols>
    <col min="1" max="1" width="3" style="308" customWidth="1"/>
    <col min="2" max="2" width="21" style="308" customWidth="1"/>
    <col min="3" max="3" width="9" style="307"/>
    <col min="4" max="4" width="9.25" style="307" customWidth="1"/>
    <col min="5" max="6" width="9.375" style="307" customWidth="1"/>
    <col min="7" max="7" width="2.5" style="307" customWidth="1"/>
    <col min="8" max="16384" width="9" style="308"/>
  </cols>
  <sheetData>
    <row r="2" spans="2:7" ht="23.25">
      <c r="B2" s="264" t="s">
        <v>1485</v>
      </c>
    </row>
    <row r="3" spans="2:7" ht="18" thickBot="1">
      <c r="B3" s="323">
        <v>42185</v>
      </c>
      <c r="D3" s="499" t="s">
        <v>1486</v>
      </c>
      <c r="E3" s="499"/>
      <c r="F3" s="499"/>
      <c r="G3" s="326"/>
    </row>
    <row r="4" spans="2:7" s="307" customFormat="1" ht="15.75" thickTop="1">
      <c r="D4" s="310" t="s">
        <v>1476</v>
      </c>
      <c r="E4" s="310" t="s">
        <v>1487</v>
      </c>
      <c r="F4" s="310" t="s">
        <v>5</v>
      </c>
    </row>
    <row r="5" spans="2:7" s="307" customFormat="1">
      <c r="D5" s="324" t="s">
        <v>1488</v>
      </c>
      <c r="E5" s="324" t="s">
        <v>1489</v>
      </c>
      <c r="F5" s="324"/>
    </row>
    <row r="6" spans="2:7" s="311" customFormat="1">
      <c r="B6" s="309" t="s">
        <v>1490</v>
      </c>
      <c r="C6" s="310"/>
      <c r="D6" s="310"/>
      <c r="E6" s="310"/>
      <c r="F6" s="310"/>
    </row>
    <row r="7" spans="2:7" outlineLevel="1">
      <c r="B7" s="312" t="s">
        <v>1477</v>
      </c>
      <c r="C7" s="313">
        <v>102101</v>
      </c>
      <c r="D7" s="314">
        <v>14</v>
      </c>
      <c r="E7" s="314">
        <v>1</v>
      </c>
      <c r="F7" s="317">
        <f>SUM(D7,E7)</f>
        <v>15</v>
      </c>
      <c r="G7" s="319"/>
    </row>
    <row r="8" spans="2:7" outlineLevel="1">
      <c r="B8" s="312" t="s">
        <v>1491</v>
      </c>
      <c r="C8" s="313">
        <v>102103</v>
      </c>
      <c r="D8" s="314">
        <v>3</v>
      </c>
      <c r="E8" s="314">
        <v>0</v>
      </c>
      <c r="F8" s="317">
        <f t="shared" ref="F8:F61" si="0">SUM(D8,E8)</f>
        <v>3</v>
      </c>
      <c r="G8" s="319"/>
    </row>
    <row r="9" spans="2:7" outlineLevel="1">
      <c r="B9" s="312" t="s">
        <v>1479</v>
      </c>
      <c r="C9" s="313">
        <v>102104</v>
      </c>
      <c r="D9" s="314">
        <v>5</v>
      </c>
      <c r="E9" s="314">
        <v>0</v>
      </c>
      <c r="F9" s="317">
        <f t="shared" si="0"/>
        <v>5</v>
      </c>
      <c r="G9" s="319"/>
    </row>
    <row r="10" spans="2:7" outlineLevel="1">
      <c r="B10" s="312" t="s">
        <v>1480</v>
      </c>
      <c r="C10" s="313">
        <v>102105</v>
      </c>
      <c r="D10" s="314">
        <v>10</v>
      </c>
      <c r="E10" s="314">
        <v>1</v>
      </c>
      <c r="F10" s="317">
        <f t="shared" si="0"/>
        <v>11</v>
      </c>
      <c r="G10" s="319"/>
    </row>
    <row r="11" spans="2:7" outlineLevel="1">
      <c r="B11" s="312" t="s">
        <v>549</v>
      </c>
      <c r="C11" s="313">
        <v>102106</v>
      </c>
      <c r="D11" s="314">
        <v>33</v>
      </c>
      <c r="E11" s="314">
        <v>0</v>
      </c>
      <c r="F11" s="317">
        <f t="shared" si="0"/>
        <v>33</v>
      </c>
      <c r="G11" s="319"/>
    </row>
    <row r="12" spans="2:7" outlineLevel="1">
      <c r="B12" s="312" t="s">
        <v>1478</v>
      </c>
      <c r="C12" s="313">
        <v>102107</v>
      </c>
      <c r="D12" s="314">
        <v>3</v>
      </c>
      <c r="E12" s="314">
        <v>0</v>
      </c>
      <c r="F12" s="317">
        <f t="shared" si="0"/>
        <v>3</v>
      </c>
      <c r="G12" s="319"/>
    </row>
    <row r="13" spans="2:7" outlineLevel="1">
      <c r="B13" s="312" t="s">
        <v>1481</v>
      </c>
      <c r="C13" s="313">
        <v>102108</v>
      </c>
      <c r="D13" s="314">
        <v>4</v>
      </c>
      <c r="E13" s="314">
        <v>0</v>
      </c>
      <c r="F13" s="317">
        <f t="shared" si="0"/>
        <v>4</v>
      </c>
      <c r="G13" s="319"/>
    </row>
    <row r="14" spans="2:7" outlineLevel="1">
      <c r="B14" s="312" t="s">
        <v>1492</v>
      </c>
      <c r="C14" s="313">
        <v>102109</v>
      </c>
      <c r="D14" s="314">
        <v>5</v>
      </c>
      <c r="E14" s="314">
        <v>0</v>
      </c>
      <c r="F14" s="317">
        <f t="shared" si="0"/>
        <v>5</v>
      </c>
      <c r="G14" s="319"/>
    </row>
    <row r="15" spans="2:7" s="311" customFormat="1">
      <c r="B15" s="315" t="s">
        <v>1493</v>
      </c>
      <c r="C15" s="316"/>
      <c r="D15" s="317">
        <f>SUBTOTAL(9,D7:D14)</f>
        <v>77</v>
      </c>
      <c r="E15" s="317">
        <f t="shared" ref="E15" si="1">SUBTOTAL(9,E7:E14)</f>
        <v>2</v>
      </c>
      <c r="F15" s="325">
        <f t="shared" si="0"/>
        <v>79</v>
      </c>
      <c r="G15" s="318"/>
    </row>
    <row r="16" spans="2:7" s="311" customFormat="1" ht="7.5" customHeight="1">
      <c r="C16" s="310"/>
      <c r="D16" s="318"/>
      <c r="E16" s="318"/>
      <c r="F16" s="318"/>
      <c r="G16" s="318"/>
    </row>
    <row r="17" spans="2:7" s="311" customFormat="1">
      <c r="B17" s="309" t="s">
        <v>1494</v>
      </c>
      <c r="C17" s="310"/>
      <c r="D17" s="318"/>
      <c r="E17" s="318"/>
      <c r="F17" s="318"/>
      <c r="G17" s="318"/>
    </row>
    <row r="18" spans="2:7" outlineLevel="1">
      <c r="B18" s="312"/>
      <c r="C18" s="313">
        <v>700100</v>
      </c>
      <c r="D18" s="314">
        <v>5</v>
      </c>
      <c r="E18" s="314">
        <v>0</v>
      </c>
      <c r="F18" s="317">
        <f t="shared" si="0"/>
        <v>5</v>
      </c>
      <c r="G18" s="319"/>
    </row>
    <row r="19" spans="2:7" outlineLevel="1">
      <c r="B19" s="312"/>
      <c r="C19" s="313">
        <v>800100</v>
      </c>
      <c r="D19" s="314">
        <v>1</v>
      </c>
      <c r="E19" s="314">
        <v>0</v>
      </c>
      <c r="F19" s="317">
        <f t="shared" si="0"/>
        <v>1</v>
      </c>
      <c r="G19" s="319"/>
    </row>
    <row r="20" spans="2:7" outlineLevel="1">
      <c r="B20" s="312" t="s">
        <v>1495</v>
      </c>
      <c r="C20" s="313">
        <v>850100</v>
      </c>
      <c r="D20" s="314">
        <v>21</v>
      </c>
      <c r="E20" s="314">
        <v>0</v>
      </c>
      <c r="F20" s="317">
        <f t="shared" si="0"/>
        <v>21</v>
      </c>
      <c r="G20" s="319"/>
    </row>
    <row r="21" spans="2:7" outlineLevel="1">
      <c r="B21" s="312" t="s">
        <v>1496</v>
      </c>
      <c r="C21" s="313">
        <v>851100</v>
      </c>
      <c r="D21" s="314">
        <v>9</v>
      </c>
      <c r="E21" s="314">
        <v>0</v>
      </c>
      <c r="F21" s="317">
        <f t="shared" si="0"/>
        <v>9</v>
      </c>
      <c r="G21" s="319"/>
    </row>
    <row r="22" spans="2:7" outlineLevel="1">
      <c r="B22" s="312" t="s">
        <v>1497</v>
      </c>
      <c r="C22" s="313">
        <v>856100</v>
      </c>
      <c r="D22" s="314">
        <v>7</v>
      </c>
      <c r="E22" s="314">
        <v>0</v>
      </c>
      <c r="F22" s="317">
        <f t="shared" si="0"/>
        <v>7</v>
      </c>
      <c r="G22" s="319"/>
    </row>
    <row r="23" spans="2:7" outlineLevel="1">
      <c r="B23" s="312" t="s">
        <v>1498</v>
      </c>
      <c r="C23" s="313">
        <v>857100</v>
      </c>
      <c r="D23" s="314">
        <v>1</v>
      </c>
      <c r="E23" s="314">
        <v>0</v>
      </c>
      <c r="F23" s="317">
        <f t="shared" si="0"/>
        <v>1</v>
      </c>
      <c r="G23" s="319"/>
    </row>
    <row r="24" spans="2:7" outlineLevel="1">
      <c r="B24" s="312" t="s">
        <v>1499</v>
      </c>
      <c r="C24" s="313">
        <v>858100</v>
      </c>
      <c r="D24" s="314">
        <v>8</v>
      </c>
      <c r="E24" s="314">
        <v>0</v>
      </c>
      <c r="F24" s="317">
        <f t="shared" si="0"/>
        <v>8</v>
      </c>
      <c r="G24" s="319"/>
    </row>
    <row r="25" spans="2:7" outlineLevel="1">
      <c r="B25" s="312" t="s">
        <v>1500</v>
      </c>
      <c r="C25" s="313">
        <v>859100</v>
      </c>
      <c r="D25" s="314">
        <v>8</v>
      </c>
      <c r="E25" s="314">
        <v>0</v>
      </c>
      <c r="F25" s="317">
        <f t="shared" si="0"/>
        <v>8</v>
      </c>
      <c r="G25" s="319"/>
    </row>
    <row r="26" spans="2:7" outlineLevel="1">
      <c r="B26" s="312" t="s">
        <v>1501</v>
      </c>
      <c r="C26" s="313">
        <v>860100</v>
      </c>
      <c r="D26" s="314">
        <v>10</v>
      </c>
      <c r="E26" s="314">
        <v>0</v>
      </c>
      <c r="F26" s="317">
        <f t="shared" si="0"/>
        <v>10</v>
      </c>
      <c r="G26" s="319"/>
    </row>
    <row r="27" spans="2:7" s="311" customFormat="1">
      <c r="B27" s="315" t="s">
        <v>1493</v>
      </c>
      <c r="C27" s="316"/>
      <c r="D27" s="317">
        <f>SUBTOTAL(9,D18:D26)</f>
        <v>70</v>
      </c>
      <c r="E27" s="317">
        <f t="shared" ref="E27" si="2">SUBTOTAL(9,E18:E26)</f>
        <v>0</v>
      </c>
      <c r="F27" s="325">
        <f t="shared" si="0"/>
        <v>70</v>
      </c>
      <c r="G27" s="318"/>
    </row>
    <row r="28" spans="2:7" s="311" customFormat="1" ht="7.5" customHeight="1">
      <c r="C28" s="310"/>
      <c r="D28" s="318"/>
      <c r="E28" s="318"/>
      <c r="F28" s="318"/>
      <c r="G28" s="318"/>
    </row>
    <row r="29" spans="2:7" s="311" customFormat="1">
      <c r="B29" s="309" t="s">
        <v>1502</v>
      </c>
      <c r="C29" s="310"/>
      <c r="D29" s="318"/>
      <c r="E29" s="318"/>
      <c r="F29" s="318"/>
      <c r="G29" s="318"/>
    </row>
    <row r="30" spans="2:7" outlineLevel="1">
      <c r="B30" s="312"/>
      <c r="C30" s="313">
        <v>701100</v>
      </c>
      <c r="D30" s="314">
        <v>0</v>
      </c>
      <c r="E30" s="314">
        <v>0</v>
      </c>
      <c r="F30" s="317">
        <f t="shared" si="0"/>
        <v>0</v>
      </c>
      <c r="G30" s="319"/>
    </row>
    <row r="31" spans="2:7" outlineLevel="1">
      <c r="B31" s="312"/>
      <c r="C31" s="313">
        <v>801100</v>
      </c>
      <c r="D31" s="314">
        <v>8</v>
      </c>
      <c r="E31" s="314">
        <v>0</v>
      </c>
      <c r="F31" s="317">
        <f t="shared" si="0"/>
        <v>8</v>
      </c>
      <c r="G31" s="319"/>
    </row>
    <row r="32" spans="2:7" outlineLevel="1">
      <c r="B32" s="312" t="s">
        <v>1503</v>
      </c>
      <c r="C32" s="313">
        <v>853100</v>
      </c>
      <c r="D32" s="314">
        <v>66</v>
      </c>
      <c r="E32" s="314">
        <v>3</v>
      </c>
      <c r="F32" s="317">
        <f t="shared" si="0"/>
        <v>69</v>
      </c>
      <c r="G32" s="319"/>
    </row>
    <row r="33" spans="2:7" s="311" customFormat="1">
      <c r="B33" s="315" t="s">
        <v>1493</v>
      </c>
      <c r="C33" s="313"/>
      <c r="D33" s="317">
        <f>SUBTOTAL(9,D30:D32)</f>
        <v>74</v>
      </c>
      <c r="E33" s="317">
        <f t="shared" ref="E33" si="3">SUBTOTAL(9,E30:E32)</f>
        <v>3</v>
      </c>
      <c r="F33" s="325">
        <f t="shared" si="0"/>
        <v>77</v>
      </c>
      <c r="G33" s="318"/>
    </row>
    <row r="34" spans="2:7" s="311" customFormat="1" ht="7.5" customHeight="1">
      <c r="C34" s="310"/>
      <c r="D34" s="318"/>
      <c r="E34" s="318"/>
      <c r="F34" s="318"/>
      <c r="G34" s="318"/>
    </row>
    <row r="35" spans="2:7" s="311" customFormat="1">
      <c r="B35" s="309" t="s">
        <v>222</v>
      </c>
      <c r="C35" s="310"/>
      <c r="D35" s="318"/>
      <c r="E35" s="318"/>
      <c r="F35" s="318"/>
      <c r="G35" s="318"/>
    </row>
    <row r="36" spans="2:7" outlineLevel="1">
      <c r="B36" s="312"/>
      <c r="C36" s="313">
        <v>702100</v>
      </c>
      <c r="D36" s="314">
        <v>0</v>
      </c>
      <c r="E36" s="314">
        <v>0</v>
      </c>
      <c r="F36" s="317">
        <f t="shared" si="0"/>
        <v>0</v>
      </c>
      <c r="G36" s="319"/>
    </row>
    <row r="37" spans="2:7" outlineLevel="1">
      <c r="B37" s="312"/>
      <c r="C37" s="313">
        <v>802100</v>
      </c>
      <c r="D37" s="314">
        <v>7</v>
      </c>
      <c r="E37" s="314">
        <v>1</v>
      </c>
      <c r="F37" s="317">
        <f t="shared" si="0"/>
        <v>8</v>
      </c>
      <c r="G37" s="319"/>
    </row>
    <row r="38" spans="2:7" outlineLevel="1">
      <c r="B38" s="312" t="s">
        <v>1504</v>
      </c>
      <c r="C38" s="313">
        <v>855100</v>
      </c>
      <c r="D38" s="314">
        <v>62</v>
      </c>
      <c r="E38" s="314">
        <v>1</v>
      </c>
      <c r="F38" s="317">
        <f t="shared" si="0"/>
        <v>63</v>
      </c>
      <c r="G38" s="319"/>
    </row>
    <row r="39" spans="2:7" s="311" customFormat="1">
      <c r="B39" s="315" t="s">
        <v>1493</v>
      </c>
      <c r="C39" s="313"/>
      <c r="D39" s="317">
        <f>SUBTOTAL(9,D36:D38)</f>
        <v>69</v>
      </c>
      <c r="E39" s="317">
        <f t="shared" ref="E39" si="4">SUBTOTAL(9,E36:E38)</f>
        <v>2</v>
      </c>
      <c r="F39" s="325">
        <f t="shared" si="0"/>
        <v>71</v>
      </c>
      <c r="G39" s="318"/>
    </row>
    <row r="40" spans="2:7" s="311" customFormat="1" ht="7.5" customHeight="1">
      <c r="C40" s="310"/>
      <c r="D40" s="318"/>
      <c r="E40" s="318"/>
      <c r="F40" s="318"/>
      <c r="G40" s="318"/>
    </row>
    <row r="41" spans="2:7" s="311" customFormat="1">
      <c r="B41" s="309" t="s">
        <v>1505</v>
      </c>
      <c r="C41" s="310"/>
      <c r="D41" s="318"/>
      <c r="E41" s="318"/>
      <c r="F41" s="318"/>
      <c r="G41" s="318"/>
    </row>
    <row r="42" spans="2:7" outlineLevel="1">
      <c r="B42" s="312"/>
      <c r="C42" s="313">
        <v>704100</v>
      </c>
      <c r="D42" s="314">
        <v>0</v>
      </c>
      <c r="E42" s="314">
        <v>0</v>
      </c>
      <c r="F42" s="317">
        <f t="shared" si="0"/>
        <v>0</v>
      </c>
      <c r="G42" s="319"/>
    </row>
    <row r="43" spans="2:7" outlineLevel="1">
      <c r="B43" s="312"/>
      <c r="C43" s="313">
        <v>804100</v>
      </c>
      <c r="D43" s="314">
        <v>10</v>
      </c>
      <c r="E43" s="314">
        <v>0</v>
      </c>
      <c r="F43" s="317">
        <f t="shared" si="0"/>
        <v>10</v>
      </c>
      <c r="G43" s="319"/>
    </row>
    <row r="44" spans="2:7" outlineLevel="1">
      <c r="B44" s="312" t="s">
        <v>1506</v>
      </c>
      <c r="C44" s="313">
        <v>861100</v>
      </c>
      <c r="D44" s="314">
        <v>36</v>
      </c>
      <c r="E44" s="314">
        <v>2</v>
      </c>
      <c r="F44" s="317">
        <f t="shared" si="0"/>
        <v>38</v>
      </c>
      <c r="G44" s="319"/>
    </row>
    <row r="45" spans="2:7" outlineLevel="1">
      <c r="B45" s="312" t="s">
        <v>1507</v>
      </c>
      <c r="C45" s="313">
        <v>863100</v>
      </c>
      <c r="D45" s="314">
        <v>11</v>
      </c>
      <c r="E45" s="314">
        <v>2</v>
      </c>
      <c r="F45" s="317">
        <f t="shared" si="0"/>
        <v>13</v>
      </c>
      <c r="G45" s="319"/>
    </row>
    <row r="46" spans="2:7" s="311" customFormat="1">
      <c r="B46" s="315" t="s">
        <v>1493</v>
      </c>
      <c r="C46" s="313"/>
      <c r="D46" s="317">
        <f>SUBTOTAL(9,D42:D45)</f>
        <v>57</v>
      </c>
      <c r="E46" s="317">
        <f t="shared" ref="E46" si="5">SUBTOTAL(9,E42:E45)</f>
        <v>4</v>
      </c>
      <c r="F46" s="325">
        <f t="shared" si="0"/>
        <v>61</v>
      </c>
      <c r="G46" s="318"/>
    </row>
    <row r="47" spans="2:7" s="311" customFormat="1" ht="7.5" customHeight="1">
      <c r="C47" s="310"/>
      <c r="D47" s="318"/>
      <c r="E47" s="318"/>
      <c r="F47" s="318"/>
      <c r="G47" s="318"/>
    </row>
    <row r="48" spans="2:7" s="311" customFormat="1">
      <c r="B48" s="309" t="s">
        <v>320</v>
      </c>
      <c r="C48" s="310"/>
      <c r="D48" s="318"/>
      <c r="E48" s="318"/>
      <c r="F48" s="318"/>
      <c r="G48" s="318"/>
    </row>
    <row r="49" spans="2:7" outlineLevel="1">
      <c r="B49" s="312"/>
      <c r="C49" s="313">
        <v>705100</v>
      </c>
      <c r="D49" s="314">
        <v>0</v>
      </c>
      <c r="E49" s="314">
        <v>0</v>
      </c>
      <c r="F49" s="317">
        <f t="shared" si="0"/>
        <v>0</v>
      </c>
      <c r="G49" s="319"/>
    </row>
    <row r="50" spans="2:7" outlineLevel="1">
      <c r="B50" s="312"/>
      <c r="C50" s="313">
        <v>805100</v>
      </c>
      <c r="D50" s="314">
        <v>5</v>
      </c>
      <c r="E50" s="314">
        <v>1</v>
      </c>
      <c r="F50" s="317">
        <f t="shared" si="0"/>
        <v>6</v>
      </c>
      <c r="G50" s="319"/>
    </row>
    <row r="51" spans="2:7" outlineLevel="1">
      <c r="B51" s="312" t="s">
        <v>1508</v>
      </c>
      <c r="C51" s="313">
        <v>864100</v>
      </c>
      <c r="D51" s="314">
        <v>34</v>
      </c>
      <c r="E51" s="314">
        <v>2</v>
      </c>
      <c r="F51" s="317">
        <f t="shared" si="0"/>
        <v>36</v>
      </c>
      <c r="G51" s="319"/>
    </row>
    <row r="52" spans="2:7" s="311" customFormat="1">
      <c r="B52" s="315" t="s">
        <v>1493</v>
      </c>
      <c r="C52" s="313"/>
      <c r="D52" s="317">
        <f>SUBTOTAL(9,D49:D51)</f>
        <v>39</v>
      </c>
      <c r="E52" s="317">
        <f t="shared" ref="E52" si="6">SUBTOTAL(9,E49:E51)</f>
        <v>3</v>
      </c>
      <c r="F52" s="325">
        <f t="shared" si="0"/>
        <v>42</v>
      </c>
      <c r="G52" s="318"/>
    </row>
    <row r="53" spans="2:7" s="311" customFormat="1" ht="7.5" customHeight="1">
      <c r="C53" s="310"/>
      <c r="D53" s="318"/>
      <c r="E53" s="318"/>
      <c r="F53" s="318"/>
      <c r="G53" s="318"/>
    </row>
    <row r="54" spans="2:7">
      <c r="B54" s="309" t="s">
        <v>1509</v>
      </c>
      <c r="D54" s="319"/>
      <c r="E54" s="319"/>
      <c r="F54" s="319"/>
      <c r="G54" s="319"/>
    </row>
    <row r="55" spans="2:7" outlineLevel="1">
      <c r="B55" s="312"/>
      <c r="C55" s="313">
        <v>706100</v>
      </c>
      <c r="D55" s="314">
        <v>0</v>
      </c>
      <c r="E55" s="314">
        <v>0</v>
      </c>
      <c r="F55" s="317">
        <f t="shared" si="0"/>
        <v>0</v>
      </c>
      <c r="G55" s="319"/>
    </row>
    <row r="56" spans="2:7" outlineLevel="1">
      <c r="B56" s="312"/>
      <c r="C56" s="313">
        <v>806100</v>
      </c>
      <c r="D56" s="314">
        <v>5</v>
      </c>
      <c r="E56" s="314">
        <v>0</v>
      </c>
      <c r="F56" s="317">
        <f t="shared" si="0"/>
        <v>5</v>
      </c>
      <c r="G56" s="319"/>
    </row>
    <row r="57" spans="2:7" outlineLevel="1">
      <c r="B57" s="312" t="s">
        <v>1510</v>
      </c>
      <c r="C57" s="313">
        <v>865100</v>
      </c>
      <c r="D57" s="314">
        <v>8</v>
      </c>
      <c r="E57" s="314">
        <v>0</v>
      </c>
      <c r="F57" s="317">
        <f t="shared" si="0"/>
        <v>8</v>
      </c>
      <c r="G57" s="319"/>
    </row>
    <row r="58" spans="2:7" outlineLevel="1">
      <c r="B58" s="312" t="s">
        <v>1511</v>
      </c>
      <c r="C58" s="313">
        <v>866100</v>
      </c>
      <c r="D58" s="314">
        <v>24</v>
      </c>
      <c r="E58" s="314">
        <v>0</v>
      </c>
      <c r="F58" s="317">
        <f t="shared" si="0"/>
        <v>24</v>
      </c>
      <c r="G58" s="319"/>
    </row>
    <row r="59" spans="2:7" s="311" customFormat="1">
      <c r="B59" s="315" t="s">
        <v>1493</v>
      </c>
      <c r="C59" s="313"/>
      <c r="D59" s="317">
        <f>SUBTOTAL(9,D55:D58)</f>
        <v>37</v>
      </c>
      <c r="E59" s="317">
        <f t="shared" ref="E59" si="7">SUBTOTAL(9,E55:E58)</f>
        <v>0</v>
      </c>
      <c r="F59" s="325">
        <f t="shared" si="0"/>
        <v>37</v>
      </c>
      <c r="G59" s="318"/>
    </row>
    <row r="60" spans="2:7" s="311" customFormat="1" ht="7.5" customHeight="1">
      <c r="C60" s="310"/>
      <c r="D60" s="318"/>
      <c r="E60" s="318"/>
      <c r="F60" s="318"/>
      <c r="G60" s="318"/>
    </row>
    <row r="61" spans="2:7" s="311" customFormat="1" ht="15.75" thickBot="1">
      <c r="B61" s="320" t="s">
        <v>5</v>
      </c>
      <c r="C61" s="321"/>
      <c r="D61" s="322">
        <f>SUBTOTAL(9,D6:D59)</f>
        <v>423</v>
      </c>
      <c r="E61" s="322">
        <f>SUBTOTAL(9,E6:E59)</f>
        <v>14</v>
      </c>
      <c r="F61" s="322">
        <f t="shared" si="0"/>
        <v>437</v>
      </c>
      <c r="G61" s="322"/>
    </row>
    <row r="62" spans="2:7" ht="15.75" thickTop="1"/>
  </sheetData>
  <mergeCells count="1">
    <mergeCell ref="D3:F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70" workbookViewId="0">
      <selection activeCell="C106" sqref="C106"/>
    </sheetView>
  </sheetViews>
  <sheetFormatPr defaultColWidth="9" defaultRowHeight="12.75"/>
  <cols>
    <col min="1" max="1" width="8.75" style="337" bestFit="1" customWidth="1"/>
    <col min="2" max="2" width="22.75" style="337" bestFit="1" customWidth="1"/>
    <col min="3" max="3" width="13.5" style="337" bestFit="1" customWidth="1"/>
    <col min="4" max="4" width="7.75" style="337" bestFit="1" customWidth="1"/>
    <col min="5" max="5" width="22.875" style="337" bestFit="1" customWidth="1"/>
    <col min="6" max="6" width="10" style="336" bestFit="1" customWidth="1"/>
    <col min="7" max="7" width="17.375" style="339" customWidth="1"/>
    <col min="8" max="16384" width="9" style="337"/>
  </cols>
  <sheetData>
    <row r="1" spans="1:7">
      <c r="A1" s="335" t="s">
        <v>180</v>
      </c>
      <c r="B1" s="335" t="s">
        <v>230</v>
      </c>
      <c r="C1" s="335" t="s">
        <v>231</v>
      </c>
      <c r="D1" s="335" t="s">
        <v>202</v>
      </c>
      <c r="E1" s="335" t="s">
        <v>1645</v>
      </c>
      <c r="F1" s="340" t="s">
        <v>232</v>
      </c>
      <c r="G1" s="338" t="s">
        <v>1644</v>
      </c>
    </row>
    <row r="2" spans="1:7">
      <c r="A2" s="337" t="s">
        <v>180</v>
      </c>
      <c r="B2" s="337" t="s">
        <v>222</v>
      </c>
      <c r="C2" s="337" t="s">
        <v>222</v>
      </c>
      <c r="D2" s="337" t="s">
        <v>222</v>
      </c>
      <c r="E2" s="337" t="s">
        <v>334</v>
      </c>
      <c r="F2" s="338">
        <v>254</v>
      </c>
      <c r="G2" s="338">
        <v>834</v>
      </c>
    </row>
    <row r="3" spans="1:7">
      <c r="E3" s="337" t="s">
        <v>310</v>
      </c>
      <c r="F3" s="338">
        <v>248</v>
      </c>
      <c r="G3" s="338">
        <v>2442.3000000000002</v>
      </c>
    </row>
    <row r="4" spans="1:7">
      <c r="E4" s="337" t="s">
        <v>317</v>
      </c>
      <c r="F4" s="338">
        <v>259</v>
      </c>
      <c r="G4" s="338">
        <v>1494.4</v>
      </c>
    </row>
    <row r="5" spans="1:7">
      <c r="E5" s="337" t="s">
        <v>308</v>
      </c>
      <c r="F5" s="338">
        <v>242</v>
      </c>
      <c r="G5" s="338">
        <v>262.39999999999998</v>
      </c>
    </row>
    <row r="6" spans="1:7">
      <c r="E6" s="337" t="s">
        <v>313</v>
      </c>
      <c r="F6" s="338">
        <v>251</v>
      </c>
      <c r="G6" s="338">
        <v>14917.2</v>
      </c>
    </row>
    <row r="7" spans="1:7">
      <c r="E7" s="337" t="s">
        <v>312</v>
      </c>
      <c r="F7" s="338">
        <v>250</v>
      </c>
      <c r="G7" s="338">
        <v>3355</v>
      </c>
    </row>
    <row r="8" spans="1:7">
      <c r="E8" s="337" t="s">
        <v>315</v>
      </c>
      <c r="F8" s="338">
        <v>255</v>
      </c>
      <c r="G8" s="338">
        <v>21313.1</v>
      </c>
    </row>
    <row r="9" spans="1:7">
      <c r="E9" s="337" t="s">
        <v>307</v>
      </c>
      <c r="F9" s="338">
        <v>241</v>
      </c>
      <c r="G9" s="338">
        <v>2094.1999999999998</v>
      </c>
    </row>
    <row r="10" spans="1:7">
      <c r="E10" s="337" t="s">
        <v>311</v>
      </c>
      <c r="F10" s="338">
        <v>249</v>
      </c>
      <c r="G10" s="338">
        <v>2525.6</v>
      </c>
    </row>
    <row r="11" spans="1:7">
      <c r="E11" s="337" t="s">
        <v>314</v>
      </c>
      <c r="F11" s="338">
        <v>252</v>
      </c>
      <c r="G11" s="338">
        <v>9527.8000000000011</v>
      </c>
    </row>
    <row r="12" spans="1:7">
      <c r="E12" s="337" t="s">
        <v>309</v>
      </c>
      <c r="F12" s="338">
        <v>246</v>
      </c>
      <c r="G12" s="338">
        <v>1722.5</v>
      </c>
    </row>
    <row r="13" spans="1:7">
      <c r="E13" s="337" t="s">
        <v>318</v>
      </c>
      <c r="F13" s="338">
        <v>260</v>
      </c>
      <c r="G13" s="338">
        <v>2723</v>
      </c>
    </row>
    <row r="14" spans="1:7">
      <c r="E14" s="337" t="s">
        <v>316</v>
      </c>
      <c r="F14" s="338">
        <v>256</v>
      </c>
      <c r="G14" s="338">
        <v>1218.2</v>
      </c>
    </row>
    <row r="15" spans="1:7">
      <c r="D15" s="338" t="s">
        <v>319</v>
      </c>
      <c r="E15" s="338"/>
      <c r="F15" s="338"/>
      <c r="G15" s="338">
        <v>64429.7</v>
      </c>
    </row>
    <row r="16" spans="1:7">
      <c r="C16" s="338" t="s">
        <v>319</v>
      </c>
      <c r="D16" s="338"/>
      <c r="E16" s="338"/>
      <c r="F16" s="338"/>
      <c r="G16" s="338">
        <v>64429.7</v>
      </c>
    </row>
    <row r="17" spans="2:7">
      <c r="B17" s="338" t="s">
        <v>319</v>
      </c>
      <c r="C17" s="338"/>
      <c r="D17" s="338"/>
      <c r="E17" s="338"/>
      <c r="F17" s="338"/>
      <c r="G17" s="338">
        <v>64429.7</v>
      </c>
    </row>
    <row r="18" spans="2:7">
      <c r="B18" s="337" t="s">
        <v>667</v>
      </c>
      <c r="C18" s="337" t="s">
        <v>262</v>
      </c>
      <c r="D18" s="337" t="s">
        <v>263</v>
      </c>
      <c r="E18" s="337" t="s">
        <v>264</v>
      </c>
      <c r="F18" s="338">
        <v>110</v>
      </c>
      <c r="G18" s="338">
        <v>2636.5</v>
      </c>
    </row>
    <row r="19" spans="2:7">
      <c r="E19" s="337" t="s">
        <v>265</v>
      </c>
      <c r="F19" s="338">
        <v>111</v>
      </c>
      <c r="G19" s="338">
        <v>436</v>
      </c>
    </row>
    <row r="20" spans="2:7">
      <c r="E20" s="337" t="s">
        <v>284</v>
      </c>
      <c r="F20" s="338">
        <v>132</v>
      </c>
      <c r="G20" s="338">
        <v>100</v>
      </c>
    </row>
    <row r="21" spans="2:7">
      <c r="E21" s="337" t="s">
        <v>266</v>
      </c>
      <c r="F21" s="338">
        <v>112</v>
      </c>
      <c r="G21" s="338">
        <v>50</v>
      </c>
    </row>
    <row r="22" spans="2:7">
      <c r="E22" s="337" t="s">
        <v>267</v>
      </c>
      <c r="F22" s="338">
        <v>113</v>
      </c>
      <c r="G22" s="338">
        <v>257.60000000000002</v>
      </c>
    </row>
    <row r="23" spans="2:7">
      <c r="E23" s="337" t="s">
        <v>268</v>
      </c>
      <c r="F23" s="338">
        <v>114</v>
      </c>
      <c r="G23" s="338">
        <v>305.5</v>
      </c>
    </row>
    <row r="24" spans="2:7">
      <c r="E24" s="337" t="s">
        <v>269</v>
      </c>
      <c r="F24" s="338">
        <v>117</v>
      </c>
      <c r="G24" s="338">
        <v>81</v>
      </c>
    </row>
    <row r="25" spans="2:7">
      <c r="E25" s="337" t="s">
        <v>270</v>
      </c>
      <c r="F25" s="338">
        <v>118</v>
      </c>
      <c r="G25" s="338">
        <v>765</v>
      </c>
    </row>
    <row r="26" spans="2:7">
      <c r="E26" s="337" t="s">
        <v>271</v>
      </c>
      <c r="F26" s="338">
        <v>119</v>
      </c>
      <c r="G26" s="338">
        <v>3094.6000000000004</v>
      </c>
    </row>
    <row r="27" spans="2:7">
      <c r="E27" s="337" t="s">
        <v>1648</v>
      </c>
      <c r="F27" s="338">
        <v>136</v>
      </c>
      <c r="G27" s="338">
        <v>1367</v>
      </c>
    </row>
    <row r="28" spans="2:7">
      <c r="E28" s="337" t="s">
        <v>286</v>
      </c>
      <c r="F28" s="338">
        <v>134</v>
      </c>
      <c r="G28" s="338">
        <v>354</v>
      </c>
    </row>
    <row r="29" spans="2:7">
      <c r="E29" s="337" t="s">
        <v>285</v>
      </c>
      <c r="F29" s="338">
        <v>133</v>
      </c>
      <c r="G29" s="338">
        <v>636</v>
      </c>
    </row>
    <row r="30" spans="2:7">
      <c r="E30" s="337" t="s">
        <v>281</v>
      </c>
      <c r="F30" s="338">
        <v>129</v>
      </c>
      <c r="G30" s="338">
        <v>245</v>
      </c>
    </row>
    <row r="31" spans="2:7">
      <c r="E31" s="337" t="s">
        <v>272</v>
      </c>
      <c r="F31" s="338">
        <v>120</v>
      </c>
      <c r="G31" s="338">
        <v>349.5</v>
      </c>
    </row>
    <row r="32" spans="2:7">
      <c r="E32" s="337" t="s">
        <v>273</v>
      </c>
      <c r="F32" s="338">
        <v>121</v>
      </c>
      <c r="G32" s="338">
        <v>2047.5</v>
      </c>
    </row>
    <row r="33" spans="4:7">
      <c r="E33" s="337" t="s">
        <v>276</v>
      </c>
      <c r="F33" s="338">
        <v>124</v>
      </c>
      <c r="G33" s="338">
        <v>293</v>
      </c>
    </row>
    <row r="34" spans="4:7">
      <c r="E34" s="337" t="s">
        <v>274</v>
      </c>
      <c r="F34" s="338">
        <v>122</v>
      </c>
      <c r="G34" s="338">
        <v>1405.5</v>
      </c>
    </row>
    <row r="35" spans="4:7">
      <c r="E35" s="337" t="s">
        <v>282</v>
      </c>
      <c r="F35" s="338">
        <v>130</v>
      </c>
      <c r="G35" s="338">
        <v>434.2</v>
      </c>
    </row>
    <row r="36" spans="4:7">
      <c r="E36" s="337" t="s">
        <v>275</v>
      </c>
      <c r="F36" s="338">
        <v>123</v>
      </c>
      <c r="G36" s="338">
        <v>351</v>
      </c>
    </row>
    <row r="37" spans="4:7">
      <c r="E37" s="337" t="s">
        <v>278</v>
      </c>
      <c r="F37" s="338">
        <v>126</v>
      </c>
      <c r="G37" s="338">
        <v>71</v>
      </c>
    </row>
    <row r="38" spans="4:7">
      <c r="E38" s="337" t="s">
        <v>279</v>
      </c>
      <c r="F38" s="338">
        <v>127</v>
      </c>
      <c r="G38" s="338">
        <v>218</v>
      </c>
    </row>
    <row r="39" spans="4:7">
      <c r="E39" s="337" t="s">
        <v>283</v>
      </c>
      <c r="F39" s="338">
        <v>131</v>
      </c>
      <c r="G39" s="338">
        <v>1022.8</v>
      </c>
    </row>
    <row r="40" spans="4:7">
      <c r="E40" s="337" t="s">
        <v>280</v>
      </c>
      <c r="F40" s="338">
        <v>128</v>
      </c>
      <c r="G40" s="338">
        <v>2334.5</v>
      </c>
    </row>
    <row r="41" spans="4:7">
      <c r="E41" s="337" t="s">
        <v>277</v>
      </c>
      <c r="F41" s="338">
        <v>125</v>
      </c>
      <c r="G41" s="338">
        <v>193</v>
      </c>
    </row>
    <row r="42" spans="4:7">
      <c r="D42" s="338" t="s">
        <v>287</v>
      </c>
      <c r="E42" s="338"/>
      <c r="F42" s="338"/>
      <c r="G42" s="338">
        <v>19048.2</v>
      </c>
    </row>
    <row r="43" spans="4:7">
      <c r="D43" s="337" t="s">
        <v>288</v>
      </c>
      <c r="E43" s="337" t="s">
        <v>291</v>
      </c>
      <c r="F43" s="338">
        <v>152</v>
      </c>
      <c r="G43" s="338">
        <v>1839.1</v>
      </c>
    </row>
    <row r="44" spans="4:7">
      <c r="E44" s="337" t="s">
        <v>289</v>
      </c>
      <c r="F44" s="338">
        <v>150</v>
      </c>
      <c r="G44" s="338">
        <v>6237.4</v>
      </c>
    </row>
    <row r="45" spans="4:7">
      <c r="E45" s="337" t="s">
        <v>290</v>
      </c>
      <c r="F45" s="338">
        <v>151</v>
      </c>
      <c r="G45" s="338">
        <v>363.4</v>
      </c>
    </row>
    <row r="46" spans="4:7">
      <c r="D46" s="338" t="s">
        <v>292</v>
      </c>
      <c r="E46" s="338"/>
      <c r="F46" s="338"/>
      <c r="G46" s="338">
        <v>8439.9</v>
      </c>
    </row>
    <row r="47" spans="4:7">
      <c r="D47" s="337" t="s">
        <v>293</v>
      </c>
      <c r="E47" s="337" t="s">
        <v>294</v>
      </c>
      <c r="F47" s="338">
        <v>345</v>
      </c>
      <c r="G47" s="338">
        <v>7204.4000000000005</v>
      </c>
    </row>
    <row r="48" spans="4:7">
      <c r="D48" s="338" t="s">
        <v>295</v>
      </c>
      <c r="E48" s="338"/>
      <c r="F48" s="338"/>
      <c r="G48" s="338">
        <v>7204.4000000000005</v>
      </c>
    </row>
    <row r="49" spans="2:7">
      <c r="C49" s="338" t="s">
        <v>298</v>
      </c>
      <c r="D49" s="338"/>
      <c r="E49" s="338"/>
      <c r="F49" s="338"/>
      <c r="G49" s="338">
        <v>34692.5</v>
      </c>
    </row>
    <row r="50" spans="2:7">
      <c r="C50" s="337" t="s">
        <v>1853</v>
      </c>
      <c r="D50" s="337" t="s">
        <v>237</v>
      </c>
      <c r="E50" s="337" t="s">
        <v>238</v>
      </c>
      <c r="F50" s="337">
        <v>286</v>
      </c>
      <c r="G50" s="338">
        <v>927.8</v>
      </c>
    </row>
    <row r="51" spans="2:7">
      <c r="E51" s="337" t="s">
        <v>240</v>
      </c>
      <c r="F51" s="337">
        <v>288</v>
      </c>
      <c r="G51" s="338">
        <v>2183.8999999999996</v>
      </c>
    </row>
    <row r="52" spans="2:7">
      <c r="E52" s="337" t="s">
        <v>239</v>
      </c>
      <c r="F52" s="337">
        <v>287</v>
      </c>
      <c r="G52" s="338">
        <v>1484</v>
      </c>
    </row>
    <row r="53" spans="2:7">
      <c r="D53" s="337" t="s">
        <v>241</v>
      </c>
      <c r="F53" s="337"/>
      <c r="G53" s="338">
        <v>4595.7</v>
      </c>
    </row>
    <row r="54" spans="2:7">
      <c r="D54" s="337" t="s">
        <v>250</v>
      </c>
      <c r="E54" s="337" t="s">
        <v>251</v>
      </c>
      <c r="F54" s="337">
        <v>300</v>
      </c>
      <c r="G54" s="338">
        <v>1015.5999999999999</v>
      </c>
    </row>
    <row r="55" spans="2:7">
      <c r="D55" s="337" t="s">
        <v>252</v>
      </c>
      <c r="F55" s="337"/>
      <c r="G55" s="338">
        <v>1015.5999999999999</v>
      </c>
    </row>
    <row r="56" spans="2:7">
      <c r="D56" s="337" t="s">
        <v>253</v>
      </c>
      <c r="E56" s="337" t="s">
        <v>256</v>
      </c>
      <c r="F56" s="337">
        <v>317</v>
      </c>
      <c r="G56" s="338">
        <v>3251.5</v>
      </c>
    </row>
    <row r="57" spans="2:7">
      <c r="E57" s="337" t="s">
        <v>255</v>
      </c>
      <c r="F57" s="337">
        <v>316</v>
      </c>
      <c r="G57" s="338">
        <v>1362.7</v>
      </c>
    </row>
    <row r="58" spans="2:7">
      <c r="E58" s="337" t="s">
        <v>254</v>
      </c>
      <c r="F58" s="337">
        <v>315</v>
      </c>
      <c r="G58" s="338">
        <v>913</v>
      </c>
    </row>
    <row r="59" spans="2:7">
      <c r="D59" s="337" t="s">
        <v>257</v>
      </c>
      <c r="F59" s="337"/>
      <c r="G59" s="338">
        <v>5527.2</v>
      </c>
    </row>
    <row r="60" spans="2:7">
      <c r="D60" s="337" t="s">
        <v>258</v>
      </c>
      <c r="E60" s="337" t="s">
        <v>259</v>
      </c>
      <c r="F60" s="337">
        <v>332</v>
      </c>
      <c r="G60" s="338">
        <v>169</v>
      </c>
    </row>
    <row r="61" spans="2:7">
      <c r="E61" s="337" t="s">
        <v>260</v>
      </c>
      <c r="F61" s="337">
        <v>333</v>
      </c>
      <c r="G61" s="338">
        <v>5686.9</v>
      </c>
    </row>
    <row r="62" spans="2:7">
      <c r="D62" s="337" t="s">
        <v>261</v>
      </c>
      <c r="F62" s="337"/>
      <c r="G62" s="338">
        <v>5855.9</v>
      </c>
    </row>
    <row r="63" spans="2:7">
      <c r="C63" s="337" t="s">
        <v>1854</v>
      </c>
      <c r="F63" s="337"/>
      <c r="G63" s="338">
        <v>16994.400000000001</v>
      </c>
    </row>
    <row r="64" spans="2:7">
      <c r="B64" s="338" t="s">
        <v>672</v>
      </c>
      <c r="C64" s="338"/>
      <c r="D64" s="338"/>
      <c r="E64" s="338"/>
      <c r="F64" s="338"/>
      <c r="G64" s="338">
        <v>51686.9</v>
      </c>
    </row>
    <row r="65" spans="2:7">
      <c r="B65" s="337" t="s">
        <v>669</v>
      </c>
      <c r="C65" s="337" t="s">
        <v>669</v>
      </c>
      <c r="D65" s="337" t="s">
        <v>299</v>
      </c>
      <c r="E65" s="337" t="s">
        <v>300</v>
      </c>
      <c r="F65" s="338">
        <v>385</v>
      </c>
      <c r="G65" s="338">
        <v>10529.900000000001</v>
      </c>
    </row>
    <row r="66" spans="2:7">
      <c r="E66" s="337" t="s">
        <v>301</v>
      </c>
      <c r="F66" s="338">
        <v>386</v>
      </c>
      <c r="G66" s="338">
        <v>2385</v>
      </c>
    </row>
    <row r="67" spans="2:7">
      <c r="D67" s="338" t="s">
        <v>302</v>
      </c>
      <c r="E67" s="338"/>
      <c r="F67" s="338"/>
      <c r="G67" s="338">
        <v>12914.900000000001</v>
      </c>
    </row>
    <row r="68" spans="2:7">
      <c r="D68" s="337" t="s">
        <v>303</v>
      </c>
      <c r="E68" s="337" t="s">
        <v>1647</v>
      </c>
      <c r="F68" s="338">
        <v>358</v>
      </c>
      <c r="G68" s="338">
        <v>2419.8199999999997</v>
      </c>
    </row>
    <row r="69" spans="2:7">
      <c r="E69" s="337" t="s">
        <v>304</v>
      </c>
      <c r="F69" s="338">
        <v>356</v>
      </c>
      <c r="G69" s="338">
        <v>10268.699999999999</v>
      </c>
    </row>
    <row r="70" spans="2:7">
      <c r="E70" s="337" t="s">
        <v>305</v>
      </c>
      <c r="F70" s="338">
        <v>357</v>
      </c>
      <c r="G70" s="338">
        <v>15151.099999999999</v>
      </c>
    </row>
    <row r="71" spans="2:7">
      <c r="D71" s="338" t="s">
        <v>306</v>
      </c>
      <c r="E71" s="338"/>
      <c r="F71" s="338"/>
      <c r="G71" s="338">
        <v>27839.619999999995</v>
      </c>
    </row>
    <row r="72" spans="2:7">
      <c r="C72" s="338" t="s">
        <v>673</v>
      </c>
      <c r="D72" s="338"/>
      <c r="E72" s="338"/>
      <c r="F72" s="338"/>
      <c r="G72" s="338">
        <v>40754.519999999997</v>
      </c>
    </row>
    <row r="73" spans="2:7">
      <c r="B73" s="338" t="s">
        <v>673</v>
      </c>
      <c r="C73" s="338"/>
      <c r="D73" s="338"/>
      <c r="E73" s="338"/>
      <c r="F73" s="338"/>
      <c r="G73" s="338">
        <v>40754.519999999997</v>
      </c>
    </row>
    <row r="74" spans="2:7">
      <c r="B74" s="337" t="s">
        <v>668</v>
      </c>
      <c r="C74" s="337" t="s">
        <v>668</v>
      </c>
      <c r="D74" s="337" t="s">
        <v>223</v>
      </c>
      <c r="E74" s="337" t="s">
        <v>248</v>
      </c>
      <c r="F74" s="338">
        <v>191</v>
      </c>
      <c r="G74" s="338">
        <v>2540.19</v>
      </c>
    </row>
    <row r="75" spans="2:7">
      <c r="E75" s="337" t="s">
        <v>246</v>
      </c>
      <c r="F75" s="338">
        <v>187</v>
      </c>
      <c r="G75" s="338">
        <v>3106.4</v>
      </c>
    </row>
    <row r="76" spans="2:7">
      <c r="E76" s="337" t="s">
        <v>244</v>
      </c>
      <c r="F76" s="338">
        <v>182</v>
      </c>
      <c r="G76" s="338">
        <v>32535.999999999996</v>
      </c>
    </row>
    <row r="77" spans="2:7">
      <c r="E77" s="337" t="s">
        <v>1649</v>
      </c>
      <c r="F77" s="338">
        <v>195</v>
      </c>
      <c r="G77" s="338">
        <v>176</v>
      </c>
    </row>
    <row r="78" spans="2:7">
      <c r="E78" s="337" t="s">
        <v>245</v>
      </c>
      <c r="F78" s="338">
        <v>183</v>
      </c>
      <c r="G78" s="338">
        <v>12883.099999999999</v>
      </c>
    </row>
    <row r="79" spans="2:7">
      <c r="E79" s="337" t="s">
        <v>243</v>
      </c>
      <c r="F79" s="338">
        <v>181</v>
      </c>
      <c r="G79" s="338">
        <v>376.79999999999995</v>
      </c>
    </row>
    <row r="80" spans="2:7">
      <c r="E80" s="337" t="s">
        <v>242</v>
      </c>
      <c r="F80" s="338">
        <v>180</v>
      </c>
      <c r="G80" s="338">
        <v>108</v>
      </c>
    </row>
    <row r="81" spans="2:7">
      <c r="E81" s="337" t="s">
        <v>247</v>
      </c>
      <c r="F81" s="338">
        <v>188</v>
      </c>
      <c r="G81" s="338">
        <v>3175.8</v>
      </c>
    </row>
    <row r="82" spans="2:7">
      <c r="D82" s="338" t="s">
        <v>249</v>
      </c>
      <c r="E82" s="338"/>
      <c r="F82" s="338"/>
      <c r="G82" s="338">
        <v>54902.29</v>
      </c>
    </row>
    <row r="83" spans="2:7">
      <c r="D83" s="337" t="s">
        <v>296</v>
      </c>
      <c r="E83" s="337" t="s">
        <v>125</v>
      </c>
      <c r="F83" s="338">
        <v>220</v>
      </c>
      <c r="G83" s="338">
        <v>566</v>
      </c>
    </row>
    <row r="84" spans="2:7">
      <c r="D84" s="338" t="s">
        <v>297</v>
      </c>
      <c r="E84" s="338"/>
      <c r="F84" s="338"/>
      <c r="G84" s="338">
        <v>566</v>
      </c>
    </row>
    <row r="85" spans="2:7">
      <c r="C85" s="338" t="s">
        <v>674</v>
      </c>
      <c r="D85" s="338"/>
      <c r="E85" s="338"/>
      <c r="F85" s="338"/>
      <c r="G85" s="338">
        <v>55468.29</v>
      </c>
    </row>
    <row r="86" spans="2:7">
      <c r="B86" s="338" t="s">
        <v>674</v>
      </c>
      <c r="C86" s="338"/>
      <c r="D86" s="338"/>
      <c r="E86" s="338"/>
      <c r="F86" s="338"/>
      <c r="G86" s="338">
        <v>55468.29</v>
      </c>
    </row>
    <row r="87" spans="2:7">
      <c r="B87" s="337" t="s">
        <v>670</v>
      </c>
      <c r="C87" s="337" t="s">
        <v>670</v>
      </c>
      <c r="D87" s="337" t="s">
        <v>326</v>
      </c>
      <c r="E87" s="337" t="s">
        <v>327</v>
      </c>
      <c r="F87" s="338">
        <v>425</v>
      </c>
      <c r="G87" s="338">
        <v>8764.4</v>
      </c>
    </row>
    <row r="88" spans="2:7">
      <c r="D88" s="338" t="s">
        <v>328</v>
      </c>
      <c r="E88" s="338"/>
      <c r="F88" s="338"/>
      <c r="G88" s="338">
        <v>8764.4</v>
      </c>
    </row>
    <row r="89" spans="2:7">
      <c r="D89" s="337" t="s">
        <v>224</v>
      </c>
      <c r="E89" s="337" t="s">
        <v>331</v>
      </c>
      <c r="F89" s="338">
        <v>452</v>
      </c>
      <c r="G89" s="338">
        <v>586</v>
      </c>
    </row>
    <row r="90" spans="2:7">
      <c r="E90" s="337" t="s">
        <v>330</v>
      </c>
      <c r="F90" s="338">
        <v>451</v>
      </c>
      <c r="G90" s="338">
        <v>5218.2</v>
      </c>
    </row>
    <row r="91" spans="2:7">
      <c r="E91" s="337" t="s">
        <v>332</v>
      </c>
      <c r="F91" s="338">
        <v>453</v>
      </c>
      <c r="G91" s="338">
        <v>12261.900000000001</v>
      </c>
    </row>
    <row r="92" spans="2:7">
      <c r="E92" s="337" t="s">
        <v>329</v>
      </c>
      <c r="F92" s="338">
        <v>450</v>
      </c>
      <c r="G92" s="338">
        <v>3609.5</v>
      </c>
    </row>
    <row r="93" spans="2:7">
      <c r="D93" s="338" t="s">
        <v>333</v>
      </c>
      <c r="E93" s="338"/>
      <c r="F93" s="338"/>
      <c r="G93" s="338">
        <v>21675.600000000002</v>
      </c>
    </row>
    <row r="94" spans="2:7">
      <c r="C94" s="338" t="s">
        <v>675</v>
      </c>
      <c r="D94" s="338"/>
      <c r="E94" s="338"/>
      <c r="F94" s="338"/>
      <c r="G94" s="338">
        <v>30440</v>
      </c>
    </row>
    <row r="95" spans="2:7">
      <c r="B95" s="338" t="s">
        <v>675</v>
      </c>
      <c r="C95" s="338"/>
      <c r="D95" s="338"/>
      <c r="E95" s="338"/>
      <c r="F95" s="338"/>
      <c r="G95" s="338">
        <v>30440</v>
      </c>
    </row>
    <row r="96" spans="2:7">
      <c r="B96" s="337" t="s">
        <v>320</v>
      </c>
      <c r="C96" s="337" t="s">
        <v>320</v>
      </c>
      <c r="D96" s="337" t="s">
        <v>320</v>
      </c>
      <c r="E96" s="337" t="s">
        <v>321</v>
      </c>
      <c r="F96" s="338">
        <v>400</v>
      </c>
      <c r="G96" s="338">
        <v>22178.799999999999</v>
      </c>
    </row>
    <row r="97" spans="1:7">
      <c r="E97" s="337" t="s">
        <v>323</v>
      </c>
      <c r="F97" s="338">
        <v>402</v>
      </c>
      <c r="G97" s="338">
        <v>171</v>
      </c>
    </row>
    <row r="98" spans="1:7">
      <c r="E98" s="337" t="s">
        <v>324</v>
      </c>
      <c r="F98" s="338">
        <v>403</v>
      </c>
      <c r="G98" s="338">
        <v>1019.1</v>
      </c>
    </row>
    <row r="99" spans="1:7">
      <c r="E99" s="337" t="s">
        <v>322</v>
      </c>
      <c r="F99" s="338">
        <v>401</v>
      </c>
      <c r="G99" s="338">
        <v>6815.5</v>
      </c>
    </row>
    <row r="100" spans="1:7">
      <c r="D100" s="338" t="s">
        <v>325</v>
      </c>
      <c r="E100" s="338"/>
      <c r="F100" s="338"/>
      <c r="G100" s="338">
        <v>30184.399999999998</v>
      </c>
    </row>
    <row r="101" spans="1:7">
      <c r="C101" s="338" t="s">
        <v>325</v>
      </c>
      <c r="D101" s="338"/>
      <c r="E101" s="338"/>
      <c r="F101" s="338"/>
      <c r="G101" s="338">
        <v>30184.399999999998</v>
      </c>
    </row>
    <row r="102" spans="1:7">
      <c r="B102" s="338" t="s">
        <v>325</v>
      </c>
      <c r="C102" s="338"/>
      <c r="D102" s="338"/>
      <c r="E102" s="338"/>
      <c r="F102" s="338"/>
      <c r="G102" s="338">
        <v>30184.399999999998</v>
      </c>
    </row>
    <row r="103" spans="1:7">
      <c r="A103" s="338" t="s">
        <v>671</v>
      </c>
      <c r="B103" s="338"/>
      <c r="C103" s="338"/>
      <c r="D103" s="338"/>
      <c r="E103" s="338"/>
      <c r="F103" s="338"/>
      <c r="G103" s="338">
        <v>272963.81</v>
      </c>
    </row>
    <row r="104" spans="1:7">
      <c r="A104"/>
      <c r="B104"/>
      <c r="C104"/>
      <c r="D104"/>
      <c r="E104"/>
      <c r="F104" s="334"/>
      <c r="G104" s="333"/>
    </row>
    <row r="105" spans="1:7">
      <c r="A105"/>
      <c r="B105"/>
      <c r="C105"/>
      <c r="D105"/>
      <c r="E105"/>
      <c r="F105" s="334"/>
      <c r="G105" s="333"/>
    </row>
    <row r="106" spans="1:7">
      <c r="A106"/>
      <c r="B106"/>
      <c r="C106"/>
      <c r="D106"/>
      <c r="E106"/>
      <c r="F106" s="334"/>
      <c r="G106" s="333"/>
    </row>
    <row r="107" spans="1:7">
      <c r="A107"/>
      <c r="B107"/>
      <c r="C107"/>
      <c r="D107"/>
      <c r="E107"/>
      <c r="F107" s="334"/>
      <c r="G107" s="333"/>
    </row>
    <row r="108" spans="1:7">
      <c r="A108"/>
      <c r="B108"/>
      <c r="C108"/>
      <c r="D108"/>
      <c r="E108"/>
      <c r="F108" s="334"/>
      <c r="G108" s="333"/>
    </row>
    <row r="109" spans="1:7">
      <c r="A109"/>
      <c r="B109"/>
      <c r="C109"/>
      <c r="D109"/>
      <c r="E109"/>
      <c r="F109" s="334"/>
      <c r="G109" s="333"/>
    </row>
    <row r="110" spans="1:7">
      <c r="A110"/>
      <c r="B110"/>
      <c r="C110"/>
      <c r="D110"/>
      <c r="E110"/>
      <c r="F110" s="334"/>
      <c r="G110" s="333"/>
    </row>
    <row r="111" spans="1:7">
      <c r="A111"/>
      <c r="B111"/>
      <c r="C111"/>
      <c r="D111"/>
      <c r="E111"/>
      <c r="F111" s="334"/>
      <c r="G111" s="333"/>
    </row>
    <row r="112" spans="1:7">
      <c r="A112"/>
      <c r="B112"/>
      <c r="C112"/>
      <c r="D112"/>
      <c r="E112"/>
      <c r="F112" s="334"/>
      <c r="G112" s="333"/>
    </row>
    <row r="113" spans="1:7">
      <c r="A113"/>
      <c r="B113"/>
      <c r="C113"/>
      <c r="D113"/>
      <c r="E113"/>
      <c r="F113" s="334"/>
      <c r="G113" s="333"/>
    </row>
    <row r="114" spans="1:7">
      <c r="A114"/>
      <c r="B114"/>
      <c r="C114"/>
      <c r="D114"/>
      <c r="E114"/>
      <c r="F114" s="334"/>
      <c r="G114" s="333"/>
    </row>
    <row r="115" spans="1:7">
      <c r="A115"/>
      <c r="B115"/>
      <c r="C115"/>
      <c r="D115"/>
      <c r="E115"/>
      <c r="F115" s="334"/>
      <c r="G115" s="333"/>
    </row>
    <row r="116" spans="1:7">
      <c r="A116"/>
      <c r="B116"/>
      <c r="C116"/>
      <c r="D116"/>
      <c r="E116"/>
      <c r="F116" s="334"/>
      <c r="G116" s="333"/>
    </row>
    <row r="117" spans="1:7">
      <c r="A117"/>
      <c r="B117"/>
      <c r="C117"/>
      <c r="D117"/>
      <c r="E117"/>
      <c r="F117" s="334"/>
      <c r="G117" s="333"/>
    </row>
    <row r="118" spans="1:7">
      <c r="A118"/>
      <c r="B118"/>
      <c r="C118"/>
      <c r="D118"/>
      <c r="E118"/>
      <c r="F118" s="334"/>
      <c r="G118" s="333"/>
    </row>
    <row r="119" spans="1:7">
      <c r="A119"/>
      <c r="B119"/>
      <c r="C119"/>
      <c r="D119"/>
      <c r="E119"/>
      <c r="F119" s="334"/>
      <c r="G119" s="333"/>
    </row>
    <row r="120" spans="1:7">
      <c r="A120"/>
      <c r="B120"/>
      <c r="C120"/>
      <c r="D120"/>
      <c r="E120"/>
      <c r="F120" s="334"/>
      <c r="G120" s="333"/>
    </row>
    <row r="121" spans="1:7">
      <c r="A121"/>
      <c r="B121"/>
      <c r="C121"/>
      <c r="D121"/>
      <c r="E121"/>
      <c r="F121" s="334"/>
      <c r="G121" s="333"/>
    </row>
    <row r="122" spans="1:7">
      <c r="A122"/>
      <c r="B122"/>
      <c r="C122"/>
      <c r="D122"/>
      <c r="E122"/>
      <c r="F122" s="334"/>
      <c r="G122" s="333"/>
    </row>
    <row r="123" spans="1:7">
      <c r="A123"/>
      <c r="B123"/>
      <c r="C123"/>
      <c r="D123"/>
      <c r="E123"/>
      <c r="F123" s="334"/>
      <c r="G123" s="333"/>
    </row>
    <row r="124" spans="1:7">
      <c r="A124"/>
      <c r="B124"/>
      <c r="C124"/>
      <c r="D124"/>
      <c r="E124"/>
      <c r="F124" s="334"/>
      <c r="G124" s="333"/>
    </row>
    <row r="125" spans="1:7">
      <c r="A125"/>
      <c r="B125"/>
      <c r="C125"/>
      <c r="D125"/>
      <c r="E125"/>
      <c r="F125" s="334"/>
      <c r="G125" s="333"/>
    </row>
    <row r="126" spans="1:7">
      <c r="A126"/>
      <c r="B126"/>
      <c r="C126"/>
      <c r="D126"/>
      <c r="E126"/>
      <c r="F126" s="334"/>
      <c r="G126" s="333"/>
    </row>
    <row r="127" spans="1:7">
      <c r="A127"/>
      <c r="B127"/>
      <c r="C127"/>
      <c r="D127"/>
      <c r="E127"/>
      <c r="F127" s="334"/>
      <c r="G127" s="333"/>
    </row>
    <row r="128" spans="1:7">
      <c r="A128"/>
      <c r="B128"/>
      <c r="C128"/>
      <c r="D128"/>
      <c r="E128"/>
      <c r="F128" s="334"/>
      <c r="G128" s="333"/>
    </row>
    <row r="129" spans="1:7">
      <c r="A129"/>
      <c r="B129"/>
      <c r="C129"/>
      <c r="D129"/>
      <c r="E129"/>
      <c r="F129" s="334"/>
      <c r="G129" s="333"/>
    </row>
    <row r="130" spans="1:7">
      <c r="A130"/>
      <c r="B130"/>
      <c r="C130"/>
      <c r="D130"/>
      <c r="E130"/>
      <c r="F130" s="334"/>
      <c r="G130" s="333"/>
    </row>
    <row r="131" spans="1:7">
      <c r="A131"/>
      <c r="B131"/>
      <c r="C131"/>
      <c r="D131"/>
      <c r="E131"/>
      <c r="F131" s="334"/>
      <c r="G131" s="333"/>
    </row>
    <row r="132" spans="1:7">
      <c r="A132"/>
      <c r="B132"/>
      <c r="C132"/>
      <c r="D132"/>
      <c r="E132"/>
      <c r="F132" s="334"/>
      <c r="G132" s="333"/>
    </row>
    <row r="133" spans="1:7">
      <c r="A133"/>
      <c r="B133"/>
      <c r="C133"/>
      <c r="D133"/>
      <c r="E133"/>
      <c r="F133" s="334"/>
      <c r="G133" s="333"/>
    </row>
    <row r="134" spans="1:7">
      <c r="A134"/>
      <c r="B134"/>
      <c r="C134"/>
      <c r="D134"/>
      <c r="E134"/>
      <c r="F134" s="334"/>
      <c r="G134" s="333"/>
    </row>
    <row r="135" spans="1:7">
      <c r="A135"/>
      <c r="B135"/>
      <c r="C135"/>
      <c r="D135"/>
      <c r="E135"/>
      <c r="F135" s="334"/>
      <c r="G135" s="333"/>
    </row>
    <row r="136" spans="1:7">
      <c r="A136"/>
      <c r="B136"/>
      <c r="C136"/>
      <c r="D136"/>
      <c r="E136"/>
      <c r="F136" s="334"/>
      <c r="G136" s="333"/>
    </row>
    <row r="137" spans="1:7">
      <c r="A137"/>
      <c r="B137"/>
      <c r="C137"/>
      <c r="D137"/>
      <c r="E137"/>
      <c r="F137" s="334"/>
      <c r="G137" s="333"/>
    </row>
    <row r="138" spans="1:7">
      <c r="A138"/>
      <c r="B138"/>
      <c r="C138"/>
      <c r="D138"/>
      <c r="E138"/>
      <c r="F138" s="334"/>
      <c r="G138" s="333"/>
    </row>
    <row r="139" spans="1:7">
      <c r="A139"/>
      <c r="B139"/>
      <c r="C139"/>
      <c r="D139"/>
      <c r="E139"/>
      <c r="F139" s="334"/>
      <c r="G139" s="333"/>
    </row>
    <row r="140" spans="1:7">
      <c r="A140"/>
      <c r="B140"/>
      <c r="C140"/>
      <c r="D140"/>
      <c r="E140"/>
      <c r="F140" s="334"/>
      <c r="G140" s="333"/>
    </row>
    <row r="141" spans="1:7">
      <c r="A141"/>
      <c r="B141"/>
      <c r="C141"/>
      <c r="D141"/>
      <c r="E141"/>
      <c r="F141" s="334"/>
      <c r="G141" s="333"/>
    </row>
    <row r="142" spans="1:7">
      <c r="A142"/>
      <c r="B142"/>
      <c r="C142"/>
      <c r="D142"/>
      <c r="E142"/>
      <c r="F142" s="334"/>
      <c r="G142" s="333"/>
    </row>
    <row r="143" spans="1:7">
      <c r="A143"/>
      <c r="B143"/>
      <c r="C143"/>
      <c r="D143"/>
      <c r="E143"/>
      <c r="F143" s="334"/>
      <c r="G143" s="333"/>
    </row>
    <row r="144" spans="1:7">
      <c r="A144"/>
      <c r="B144"/>
      <c r="C144"/>
      <c r="D144"/>
      <c r="E144"/>
      <c r="F144" s="334"/>
      <c r="G144" s="333"/>
    </row>
    <row r="145" spans="1:7">
      <c r="A145"/>
      <c r="B145"/>
      <c r="C145"/>
      <c r="D145"/>
      <c r="E145"/>
      <c r="F145" s="334"/>
      <c r="G145" s="333"/>
    </row>
    <row r="146" spans="1:7">
      <c r="A146"/>
      <c r="B146"/>
      <c r="C146"/>
      <c r="D146"/>
      <c r="E146"/>
      <c r="F146" s="334"/>
      <c r="G146" s="333"/>
    </row>
    <row r="147" spans="1:7">
      <c r="A147"/>
      <c r="B147"/>
      <c r="C147"/>
      <c r="D147"/>
      <c r="E147"/>
      <c r="F147" s="334"/>
      <c r="G147" s="333"/>
    </row>
    <row r="148" spans="1:7">
      <c r="A148"/>
      <c r="B148"/>
      <c r="C148"/>
      <c r="D148"/>
      <c r="E148"/>
      <c r="F148" s="334"/>
      <c r="G148" s="333"/>
    </row>
    <row r="149" spans="1:7">
      <c r="A149"/>
      <c r="B149"/>
      <c r="C149"/>
      <c r="D149"/>
      <c r="E149"/>
      <c r="F149" s="334"/>
      <c r="G149" s="333"/>
    </row>
    <row r="150" spans="1:7">
      <c r="A150"/>
      <c r="B150"/>
      <c r="C150"/>
      <c r="D150"/>
      <c r="E150"/>
      <c r="F150" s="334"/>
      <c r="G150" s="333"/>
    </row>
    <row r="151" spans="1:7">
      <c r="A151"/>
      <c r="B151"/>
      <c r="C151"/>
      <c r="D151"/>
      <c r="E151"/>
      <c r="F151" s="334"/>
      <c r="G151" s="333"/>
    </row>
    <row r="152" spans="1:7">
      <c r="A152"/>
      <c r="B152"/>
      <c r="C152"/>
      <c r="D152"/>
      <c r="E152"/>
      <c r="F152" s="334"/>
      <c r="G152" s="333"/>
    </row>
    <row r="153" spans="1:7">
      <c r="A153"/>
      <c r="B153"/>
      <c r="C153"/>
      <c r="D153"/>
      <c r="E153"/>
      <c r="F153" s="334"/>
      <c r="G153" s="333"/>
    </row>
    <row r="154" spans="1:7">
      <c r="A154"/>
      <c r="B154"/>
      <c r="C154"/>
      <c r="D154"/>
      <c r="E154"/>
      <c r="F154" s="334"/>
      <c r="G154" s="333"/>
    </row>
    <row r="155" spans="1:7">
      <c r="A155"/>
      <c r="B155"/>
      <c r="C155"/>
      <c r="D155"/>
      <c r="E155"/>
      <c r="F155" s="334"/>
      <c r="G155" s="333"/>
    </row>
    <row r="156" spans="1:7">
      <c r="A156"/>
      <c r="B156"/>
      <c r="C156"/>
      <c r="D156"/>
      <c r="E156"/>
      <c r="F156" s="334"/>
      <c r="G156" s="333"/>
    </row>
    <row r="157" spans="1:7">
      <c r="A157"/>
      <c r="B157"/>
      <c r="C157"/>
      <c r="D157"/>
      <c r="E157"/>
      <c r="F157" s="334"/>
      <c r="G157" s="333"/>
    </row>
    <row r="158" spans="1:7">
      <c r="A158"/>
      <c r="B158"/>
      <c r="C158"/>
      <c r="D158"/>
      <c r="E158"/>
      <c r="F158" s="334"/>
      <c r="G158" s="333"/>
    </row>
    <row r="159" spans="1:7">
      <c r="A159"/>
      <c r="B159"/>
      <c r="C159"/>
      <c r="D159"/>
      <c r="E159"/>
      <c r="F159" s="334"/>
      <c r="G159" s="333"/>
    </row>
    <row r="160" spans="1:7">
      <c r="A160"/>
      <c r="B160"/>
      <c r="C160"/>
      <c r="D160"/>
      <c r="E160"/>
      <c r="F160" s="334"/>
      <c r="G160" s="333"/>
    </row>
    <row r="161" spans="1:7">
      <c r="A161"/>
      <c r="B161"/>
      <c r="C161"/>
      <c r="D161"/>
      <c r="E161"/>
      <c r="F161" s="334"/>
      <c r="G161" s="333"/>
    </row>
    <row r="162" spans="1:7">
      <c r="A162"/>
      <c r="B162"/>
      <c r="C162"/>
      <c r="D162"/>
      <c r="E162"/>
      <c r="F162" s="334"/>
      <c r="G162" s="333"/>
    </row>
    <row r="163" spans="1:7">
      <c r="A163"/>
      <c r="B163"/>
      <c r="C163"/>
      <c r="D163"/>
      <c r="E163"/>
      <c r="F163" s="334"/>
      <c r="G163" s="333"/>
    </row>
    <row r="164" spans="1:7">
      <c r="A164"/>
      <c r="B164"/>
      <c r="C164"/>
      <c r="D164"/>
      <c r="E164"/>
      <c r="F164" s="334"/>
      <c r="G164" s="333"/>
    </row>
    <row r="165" spans="1:7">
      <c r="A165"/>
      <c r="B165"/>
      <c r="C165"/>
      <c r="D165"/>
      <c r="E165"/>
      <c r="F165" s="334"/>
      <c r="G165" s="333"/>
    </row>
    <row r="166" spans="1:7">
      <c r="A166"/>
      <c r="B166"/>
      <c r="C166"/>
      <c r="D166"/>
      <c r="E166"/>
      <c r="F166" s="334"/>
      <c r="G166" s="333"/>
    </row>
    <row r="167" spans="1:7">
      <c r="A167"/>
      <c r="B167"/>
      <c r="C167"/>
      <c r="D167"/>
      <c r="E167"/>
      <c r="F167" s="334"/>
      <c r="G167" s="333"/>
    </row>
    <row r="168" spans="1:7">
      <c r="A168"/>
      <c r="B168"/>
      <c r="C168"/>
      <c r="D168"/>
      <c r="E168"/>
      <c r="F168" s="334"/>
      <c r="G168" s="333"/>
    </row>
    <row r="169" spans="1:7">
      <c r="A169"/>
      <c r="B169"/>
      <c r="C169"/>
      <c r="D169"/>
      <c r="E169"/>
      <c r="F169" s="334"/>
      <c r="G169" s="333"/>
    </row>
    <row r="170" spans="1:7">
      <c r="A170"/>
      <c r="B170"/>
      <c r="C170"/>
      <c r="D170"/>
      <c r="E170"/>
      <c r="F170" s="334"/>
      <c r="G170" s="333"/>
    </row>
    <row r="171" spans="1:7">
      <c r="A171"/>
      <c r="B171"/>
      <c r="C171"/>
      <c r="D171"/>
      <c r="E171"/>
      <c r="F171" s="334"/>
      <c r="G171" s="333"/>
    </row>
    <row r="172" spans="1:7">
      <c r="A172"/>
      <c r="B172"/>
      <c r="C172"/>
      <c r="D172"/>
      <c r="E172"/>
      <c r="F172" s="334"/>
      <c r="G172" s="333"/>
    </row>
    <row r="173" spans="1:7">
      <c r="A173"/>
      <c r="B173"/>
      <c r="C173"/>
      <c r="D173"/>
      <c r="E173"/>
      <c r="F173" s="334"/>
      <c r="G173" s="333"/>
    </row>
    <row r="174" spans="1:7">
      <c r="A174"/>
      <c r="B174"/>
      <c r="C174"/>
      <c r="D174"/>
      <c r="E174"/>
      <c r="F174" s="334"/>
      <c r="G174" s="333"/>
    </row>
    <row r="175" spans="1:7">
      <c r="A175"/>
      <c r="B175"/>
      <c r="C175"/>
      <c r="D175"/>
      <c r="E175"/>
      <c r="F175" s="334"/>
      <c r="G175" s="333"/>
    </row>
    <row r="176" spans="1:7">
      <c r="A176"/>
      <c r="B176"/>
      <c r="C176"/>
      <c r="D176"/>
      <c r="E176"/>
      <c r="F176" s="334"/>
      <c r="G176" s="3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26"/>
  <sheetViews>
    <sheetView view="pageBreakPreview" zoomScaleSheetLayoutView="100" workbookViewId="0">
      <selection activeCell="D16" sqref="D16"/>
    </sheetView>
  </sheetViews>
  <sheetFormatPr defaultColWidth="9" defaultRowHeight="13.5"/>
  <cols>
    <col min="1" max="1" width="2.75" style="94" customWidth="1"/>
    <col min="2" max="2" width="15.25" style="94" bestFit="1" customWidth="1"/>
    <col min="3" max="5" width="11.625" style="94" customWidth="1"/>
    <col min="6" max="6" width="9.625" style="94" bestFit="1" customWidth="1"/>
    <col min="7" max="16384" width="9" style="94"/>
  </cols>
  <sheetData>
    <row r="1" spans="1:6" ht="15">
      <c r="A1" s="93"/>
    </row>
    <row r="2" spans="1:6" ht="14.25" thickBot="1"/>
    <row r="3" spans="1:6" ht="15.75" thickBot="1">
      <c r="B3" s="95" t="s">
        <v>225</v>
      </c>
      <c r="C3" s="490" t="s">
        <v>1554</v>
      </c>
      <c r="D3" s="491"/>
      <c r="E3" s="492"/>
    </row>
    <row r="4" spans="1:6" ht="14.25" thickBot="1">
      <c r="B4" s="95"/>
    </row>
    <row r="5" spans="1:6" ht="15.75" thickBot="1">
      <c r="B5" s="95" t="s">
        <v>226</v>
      </c>
      <c r="C5" s="493"/>
      <c r="D5" s="494"/>
      <c r="E5" s="495"/>
    </row>
    <row r="6" spans="1:6" ht="14.25" thickBot="1">
      <c r="B6" s="95"/>
    </row>
    <row r="7" spans="1:6" ht="15.75" thickBot="1">
      <c r="B7" s="95" t="s">
        <v>227</v>
      </c>
      <c r="C7" s="496">
        <v>42185</v>
      </c>
      <c r="D7" s="497"/>
      <c r="E7" s="498"/>
    </row>
    <row r="10" spans="1:6" ht="15">
      <c r="B10" s="96" t="s">
        <v>1521</v>
      </c>
    </row>
    <row r="11" spans="1:6">
      <c r="B11" s="97" t="s">
        <v>228</v>
      </c>
      <c r="C11" s="98">
        <f>SUMIF('June 2015 Data'!$H:$H,"345101",'June 2015 Data'!$J:$J)+SUMIF('June 2015 Data'!$H:$H,"345102",'June 2015 Data'!$J:$J)</f>
        <v>7204.4000000000005</v>
      </c>
      <c r="D11" s="99">
        <f>C11/$C$13</f>
        <v>1</v>
      </c>
      <c r="E11" s="100"/>
    </row>
    <row r="12" spans="1:6">
      <c r="B12" s="97" t="s">
        <v>229</v>
      </c>
      <c r="C12" s="98">
        <f>SUMIF('June 2015 Data'!$H:$H,"345103",'June 2015 Data'!$J:$J)+SUMIF('June 2015 Data'!$H:$H,"345105",'June 2015 Data'!$J:$J)</f>
        <v>0</v>
      </c>
      <c r="D12" s="99">
        <f>C12/$C$13</f>
        <v>0</v>
      </c>
      <c r="E12" s="100"/>
    </row>
    <row r="13" spans="1:6" ht="14.25" thickBot="1">
      <c r="B13" s="97" t="s">
        <v>5</v>
      </c>
      <c r="C13" s="101">
        <f>C12+C11</f>
        <v>7204.4000000000005</v>
      </c>
      <c r="D13" s="99"/>
      <c r="E13" s="100"/>
    </row>
    <row r="14" spans="1:6" ht="14.25" thickTop="1">
      <c r="C14" s="102"/>
      <c r="D14" s="103"/>
    </row>
    <row r="15" spans="1:6" ht="13.5" customHeight="1"/>
    <row r="16" spans="1:6" ht="13.5" customHeight="1">
      <c r="B16" s="93" t="s">
        <v>654</v>
      </c>
      <c r="C16" s="104">
        <f>'2015.06.30 ERC %'!G103</f>
        <v>272963.81</v>
      </c>
      <c r="D16" s="106">
        <f>$C$13/C16</f>
        <v>2.6393242386234281E-2</v>
      </c>
      <c r="E16" s="105"/>
      <c r="F16" s="99"/>
    </row>
    <row r="17" spans="2:5" ht="15">
      <c r="B17" s="93" t="s">
        <v>676</v>
      </c>
      <c r="C17" s="104">
        <f>'2015.06.30 ERC %'!G64</f>
        <v>51686.9</v>
      </c>
      <c r="D17" s="106">
        <f t="shared" ref="D17:D19" si="0">$C$13/C17</f>
        <v>0.13938541487301426</v>
      </c>
    </row>
    <row r="18" spans="2:5" ht="15">
      <c r="B18" s="93" t="s">
        <v>677</v>
      </c>
      <c r="C18" s="104">
        <f>'2015.06.30 ERC %'!G49</f>
        <v>34692.5</v>
      </c>
      <c r="D18" s="106">
        <f t="shared" si="0"/>
        <v>0.20766448079556102</v>
      </c>
    </row>
    <row r="19" spans="2:5" ht="15">
      <c r="B19" s="93" t="s">
        <v>678</v>
      </c>
      <c r="C19" s="104">
        <f>'2015.06.30 ERC %'!G47</f>
        <v>7204.4000000000005</v>
      </c>
      <c r="D19" s="106">
        <f t="shared" si="0"/>
        <v>1</v>
      </c>
    </row>
    <row r="26" spans="2:5">
      <c r="E26" s="348"/>
    </row>
  </sheetData>
  <mergeCells count="3">
    <mergeCell ref="C3:E3"/>
    <mergeCell ref="C5:E5"/>
    <mergeCell ref="C7:E7"/>
  </mergeCells>
  <pageMargins left="0.75" right="0.75" top="1" bottom="1" header="0.5" footer="0.5"/>
  <pageSetup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1"/>
  <sheetViews>
    <sheetView topLeftCell="A328" zoomScale="85" zoomScaleNormal="85" workbookViewId="0">
      <selection activeCell="J1" sqref="J1:J1048576"/>
    </sheetView>
  </sheetViews>
  <sheetFormatPr defaultColWidth="9" defaultRowHeight="15"/>
  <cols>
    <col min="1" max="1" width="6.75" style="296" bestFit="1" customWidth="1"/>
    <col min="2" max="2" width="19.375" style="296" bestFit="1" customWidth="1"/>
    <col min="3" max="3" width="12.625" style="296" bestFit="1" customWidth="1"/>
    <col min="4" max="4" width="5.625" style="296" bestFit="1" customWidth="1"/>
    <col min="5" max="5" width="24.625" style="296" bestFit="1" customWidth="1"/>
    <col min="6" max="6" width="27.875" style="296" customWidth="1"/>
    <col min="7" max="7" width="7.125" style="296" bestFit="1" customWidth="1"/>
    <col min="8" max="8" width="13.375" style="296" bestFit="1" customWidth="1"/>
    <col min="9" max="9" width="9.375" style="296" bestFit="1" customWidth="1"/>
    <col min="10" max="10" width="15.375" style="306" bestFit="1" customWidth="1"/>
    <col min="11" max="16384" width="9" style="296"/>
  </cols>
  <sheetData>
    <row r="1" spans="1:10">
      <c r="A1" s="293" t="s">
        <v>180</v>
      </c>
      <c r="B1" s="293" t="s">
        <v>230</v>
      </c>
      <c r="C1" s="293" t="s">
        <v>231</v>
      </c>
      <c r="D1" s="294" t="s">
        <v>232</v>
      </c>
      <c r="E1" s="294" t="s">
        <v>1645</v>
      </c>
      <c r="F1" s="293" t="s">
        <v>1646</v>
      </c>
      <c r="G1" s="293" t="s">
        <v>202</v>
      </c>
      <c r="H1" s="294" t="s">
        <v>335</v>
      </c>
      <c r="I1" s="294" t="s">
        <v>652</v>
      </c>
      <c r="J1" s="295" t="s">
        <v>1636</v>
      </c>
    </row>
    <row r="2" spans="1:10" s="265" customFormat="1">
      <c r="A2" s="267" t="s">
        <v>180</v>
      </c>
      <c r="B2" s="291" t="s">
        <v>222</v>
      </c>
      <c r="C2" s="114" t="s">
        <v>222</v>
      </c>
      <c r="D2" s="287">
        <v>252</v>
      </c>
      <c r="E2" s="287" t="s">
        <v>314</v>
      </c>
      <c r="F2" s="265" t="s">
        <v>634</v>
      </c>
      <c r="G2" s="265" t="s">
        <v>222</v>
      </c>
      <c r="H2" s="288">
        <v>252134</v>
      </c>
      <c r="I2" s="266">
        <v>9570</v>
      </c>
      <c r="J2" s="289"/>
    </row>
    <row r="3" spans="1:10" s="265" customFormat="1">
      <c r="A3" s="267" t="s">
        <v>180</v>
      </c>
      <c r="B3" s="291" t="s">
        <v>222</v>
      </c>
      <c r="C3" s="114" t="s">
        <v>222</v>
      </c>
      <c r="D3" s="287">
        <v>252</v>
      </c>
      <c r="E3" s="287" t="s">
        <v>314</v>
      </c>
      <c r="F3" s="265" t="s">
        <v>633</v>
      </c>
      <c r="G3" s="265" t="s">
        <v>222</v>
      </c>
      <c r="H3" s="288">
        <v>252132</v>
      </c>
      <c r="I3" s="266">
        <v>9570</v>
      </c>
      <c r="J3" s="289"/>
    </row>
    <row r="4" spans="1:10" s="265" customFormat="1">
      <c r="A4" s="267" t="s">
        <v>180</v>
      </c>
      <c r="B4" s="291" t="s">
        <v>222</v>
      </c>
      <c r="C4" s="114" t="s">
        <v>222</v>
      </c>
      <c r="D4" s="287">
        <v>252</v>
      </c>
      <c r="E4" s="287" t="s">
        <v>314</v>
      </c>
      <c r="F4" s="265" t="s">
        <v>372</v>
      </c>
      <c r="G4" s="265" t="s">
        <v>222</v>
      </c>
      <c r="H4" s="288">
        <v>252110</v>
      </c>
      <c r="I4" s="266">
        <v>9570</v>
      </c>
      <c r="J4" s="290">
        <v>910</v>
      </c>
    </row>
    <row r="5" spans="1:10" s="265" customFormat="1">
      <c r="A5" s="267" t="s">
        <v>180</v>
      </c>
      <c r="B5" s="291" t="s">
        <v>222</v>
      </c>
      <c r="C5" s="114" t="s">
        <v>222</v>
      </c>
      <c r="D5" s="287">
        <v>252</v>
      </c>
      <c r="E5" s="287" t="s">
        <v>314</v>
      </c>
      <c r="F5" s="265" t="s">
        <v>376</v>
      </c>
      <c r="G5" s="265" t="s">
        <v>222</v>
      </c>
      <c r="H5" s="288">
        <v>252113</v>
      </c>
      <c r="I5" s="266">
        <v>9570</v>
      </c>
      <c r="J5" s="290">
        <v>225.5</v>
      </c>
    </row>
    <row r="6" spans="1:10" s="265" customFormat="1">
      <c r="A6" s="267" t="s">
        <v>180</v>
      </c>
      <c r="B6" s="291" t="s">
        <v>222</v>
      </c>
      <c r="C6" s="114" t="s">
        <v>222</v>
      </c>
      <c r="D6" s="287">
        <v>252</v>
      </c>
      <c r="E6" s="287" t="s">
        <v>314</v>
      </c>
      <c r="F6" s="265" t="s">
        <v>380</v>
      </c>
      <c r="G6" s="265" t="s">
        <v>222</v>
      </c>
      <c r="H6" s="288">
        <v>252114</v>
      </c>
      <c r="I6" s="266">
        <v>9570</v>
      </c>
      <c r="J6" s="290">
        <v>60</v>
      </c>
    </row>
    <row r="7" spans="1:10" s="265" customFormat="1">
      <c r="A7" s="267" t="s">
        <v>180</v>
      </c>
      <c r="B7" s="291" t="s">
        <v>222</v>
      </c>
      <c r="C7" s="114" t="s">
        <v>222</v>
      </c>
      <c r="D7" s="287">
        <v>251</v>
      </c>
      <c r="E7" s="287" t="s">
        <v>313</v>
      </c>
      <c r="F7" s="265" t="s">
        <v>373</v>
      </c>
      <c r="G7" s="265" t="s">
        <v>222</v>
      </c>
      <c r="H7" s="288">
        <v>251100</v>
      </c>
      <c r="I7" s="266">
        <v>9570</v>
      </c>
      <c r="J7" s="290">
        <v>67</v>
      </c>
    </row>
    <row r="8" spans="1:10" s="265" customFormat="1">
      <c r="A8" s="267" t="s">
        <v>180</v>
      </c>
      <c r="B8" s="291" t="s">
        <v>222</v>
      </c>
      <c r="C8" s="114" t="s">
        <v>222</v>
      </c>
      <c r="D8" s="287">
        <v>251</v>
      </c>
      <c r="E8" s="287" t="s">
        <v>313</v>
      </c>
      <c r="F8" s="265" t="s">
        <v>381</v>
      </c>
      <c r="G8" s="265" t="s">
        <v>222</v>
      </c>
      <c r="H8" s="288">
        <v>251101</v>
      </c>
      <c r="I8" s="266">
        <v>9570</v>
      </c>
      <c r="J8" s="290">
        <v>40</v>
      </c>
    </row>
    <row r="9" spans="1:10" s="265" customFormat="1">
      <c r="A9" s="267" t="s">
        <v>180</v>
      </c>
      <c r="B9" s="291" t="s">
        <v>222</v>
      </c>
      <c r="C9" s="114" t="s">
        <v>222</v>
      </c>
      <c r="D9" s="287">
        <v>251</v>
      </c>
      <c r="E9" s="287" t="s">
        <v>313</v>
      </c>
      <c r="F9" s="265" t="s">
        <v>375</v>
      </c>
      <c r="G9" s="265" t="s">
        <v>222</v>
      </c>
      <c r="H9" s="288">
        <v>251102</v>
      </c>
      <c r="I9" s="266">
        <v>9570</v>
      </c>
      <c r="J9" s="290">
        <v>3551.3</v>
      </c>
    </row>
    <row r="10" spans="1:10" s="265" customFormat="1">
      <c r="A10" s="267" t="s">
        <v>180</v>
      </c>
      <c r="B10" s="291" t="s">
        <v>222</v>
      </c>
      <c r="C10" s="114" t="s">
        <v>222</v>
      </c>
      <c r="D10" s="287">
        <v>251</v>
      </c>
      <c r="E10" s="287" t="s">
        <v>313</v>
      </c>
      <c r="F10" s="265" t="s">
        <v>387</v>
      </c>
      <c r="G10" s="265" t="s">
        <v>222</v>
      </c>
      <c r="H10" s="288">
        <v>251106</v>
      </c>
      <c r="I10" s="266">
        <v>9570</v>
      </c>
      <c r="J10" s="290">
        <v>7136.1</v>
      </c>
    </row>
    <row r="11" spans="1:10" s="265" customFormat="1">
      <c r="A11" s="267" t="s">
        <v>180</v>
      </c>
      <c r="B11" s="291" t="s">
        <v>222</v>
      </c>
      <c r="C11" s="114" t="s">
        <v>222</v>
      </c>
      <c r="D11" s="287">
        <v>252</v>
      </c>
      <c r="E11" s="287" t="s">
        <v>314</v>
      </c>
      <c r="F11" s="265" t="s">
        <v>481</v>
      </c>
      <c r="G11" s="265" t="s">
        <v>222</v>
      </c>
      <c r="H11" s="288">
        <v>252106</v>
      </c>
      <c r="I11" s="266">
        <v>9570</v>
      </c>
      <c r="J11" s="290">
        <v>1749.3</v>
      </c>
    </row>
    <row r="12" spans="1:10" s="265" customFormat="1">
      <c r="A12" s="267" t="s">
        <v>180</v>
      </c>
      <c r="B12" s="291" t="s">
        <v>222</v>
      </c>
      <c r="C12" s="114" t="s">
        <v>222</v>
      </c>
      <c r="D12" s="287">
        <v>252</v>
      </c>
      <c r="E12" s="287" t="s">
        <v>314</v>
      </c>
      <c r="F12" s="265" t="s">
        <v>394</v>
      </c>
      <c r="G12" s="265" t="s">
        <v>222</v>
      </c>
      <c r="H12" s="288">
        <v>252111</v>
      </c>
      <c r="I12" s="266">
        <v>9570</v>
      </c>
      <c r="J12" s="290">
        <v>904.5</v>
      </c>
    </row>
    <row r="13" spans="1:10" s="265" customFormat="1">
      <c r="A13" s="267" t="s">
        <v>180</v>
      </c>
      <c r="B13" s="291" t="s">
        <v>222</v>
      </c>
      <c r="C13" s="114" t="s">
        <v>222</v>
      </c>
      <c r="D13" s="287">
        <v>260</v>
      </c>
      <c r="E13" s="287" t="s">
        <v>318</v>
      </c>
      <c r="F13" s="265" t="s">
        <v>384</v>
      </c>
      <c r="G13" s="265" t="s">
        <v>222</v>
      </c>
      <c r="H13" s="288">
        <v>260100</v>
      </c>
      <c r="I13" s="266">
        <v>9570</v>
      </c>
      <c r="J13" s="290">
        <v>1486</v>
      </c>
    </row>
    <row r="14" spans="1:10" s="265" customFormat="1">
      <c r="A14" s="267" t="s">
        <v>180</v>
      </c>
      <c r="B14" s="291" t="s">
        <v>222</v>
      </c>
      <c r="C14" s="114" t="s">
        <v>222</v>
      </c>
      <c r="D14" s="287">
        <v>250</v>
      </c>
      <c r="E14" s="287" t="s">
        <v>312</v>
      </c>
      <c r="F14" s="265" t="s">
        <v>312</v>
      </c>
      <c r="G14" s="265" t="s">
        <v>222</v>
      </c>
      <c r="H14" s="288">
        <v>250100</v>
      </c>
      <c r="I14" s="266">
        <v>9570</v>
      </c>
      <c r="J14" s="290">
        <v>3355</v>
      </c>
    </row>
    <row r="15" spans="1:10" s="265" customFormat="1">
      <c r="A15" s="267" t="s">
        <v>180</v>
      </c>
      <c r="B15" s="291" t="s">
        <v>222</v>
      </c>
      <c r="C15" s="114" t="s">
        <v>222</v>
      </c>
      <c r="D15" s="287">
        <v>241</v>
      </c>
      <c r="E15" s="287" t="s">
        <v>307</v>
      </c>
      <c r="F15" s="265" t="s">
        <v>307</v>
      </c>
      <c r="G15" s="265" t="s">
        <v>222</v>
      </c>
      <c r="H15" s="288">
        <v>241100</v>
      </c>
      <c r="I15" s="266">
        <v>9570</v>
      </c>
      <c r="J15" s="290">
        <v>2094.1999999999998</v>
      </c>
    </row>
    <row r="16" spans="1:10" s="265" customFormat="1">
      <c r="A16" s="267" t="s">
        <v>180</v>
      </c>
      <c r="B16" s="291" t="s">
        <v>222</v>
      </c>
      <c r="C16" s="114" t="s">
        <v>222</v>
      </c>
      <c r="D16" s="287">
        <v>251</v>
      </c>
      <c r="E16" s="287" t="s">
        <v>313</v>
      </c>
      <c r="F16" s="265" t="s">
        <v>395</v>
      </c>
      <c r="G16" s="265" t="s">
        <v>222</v>
      </c>
      <c r="H16" s="288">
        <v>251103</v>
      </c>
      <c r="I16" s="266">
        <v>9570</v>
      </c>
      <c r="J16" s="290">
        <v>3547.8</v>
      </c>
    </row>
    <row r="17" spans="1:10" s="265" customFormat="1">
      <c r="A17" s="267" t="s">
        <v>180</v>
      </c>
      <c r="B17" s="291" t="s">
        <v>222</v>
      </c>
      <c r="C17" s="114" t="s">
        <v>222</v>
      </c>
      <c r="D17" s="287">
        <v>251</v>
      </c>
      <c r="E17" s="287" t="s">
        <v>313</v>
      </c>
      <c r="F17" s="265" t="s">
        <v>389</v>
      </c>
      <c r="G17" s="265" t="s">
        <v>222</v>
      </c>
      <c r="H17" s="288">
        <v>251104</v>
      </c>
      <c r="I17" s="266">
        <v>9570</v>
      </c>
      <c r="J17" s="290">
        <v>575</v>
      </c>
    </row>
    <row r="18" spans="1:10" s="265" customFormat="1">
      <c r="A18" s="267" t="s">
        <v>180</v>
      </c>
      <c r="B18" s="291" t="s">
        <v>222</v>
      </c>
      <c r="C18" s="114" t="s">
        <v>222</v>
      </c>
      <c r="D18" s="287">
        <v>252</v>
      </c>
      <c r="E18" s="287" t="s">
        <v>314</v>
      </c>
      <c r="F18" s="265" t="s">
        <v>483</v>
      </c>
      <c r="G18" s="265" t="s">
        <v>222</v>
      </c>
      <c r="H18" s="288">
        <v>252107</v>
      </c>
      <c r="I18" s="266">
        <v>9570</v>
      </c>
      <c r="J18" s="290">
        <v>161</v>
      </c>
    </row>
    <row r="19" spans="1:10" s="265" customFormat="1">
      <c r="A19" s="267" t="s">
        <v>180</v>
      </c>
      <c r="B19" s="291" t="s">
        <v>222</v>
      </c>
      <c r="C19" s="114" t="s">
        <v>222</v>
      </c>
      <c r="D19" s="287">
        <v>260</v>
      </c>
      <c r="E19" s="287" t="s">
        <v>318</v>
      </c>
      <c r="F19" s="265" t="s">
        <v>396</v>
      </c>
      <c r="G19" s="265" t="s">
        <v>222</v>
      </c>
      <c r="H19" s="288">
        <v>260101</v>
      </c>
      <c r="I19" s="266">
        <v>9570</v>
      </c>
      <c r="J19" s="290">
        <v>1237</v>
      </c>
    </row>
    <row r="20" spans="1:10" s="265" customFormat="1">
      <c r="A20" s="267" t="s">
        <v>180</v>
      </c>
      <c r="B20" s="291" t="s">
        <v>222</v>
      </c>
      <c r="C20" s="114" t="s">
        <v>222</v>
      </c>
      <c r="D20" s="287">
        <v>259</v>
      </c>
      <c r="E20" s="287" t="s">
        <v>317</v>
      </c>
      <c r="F20" s="265" t="s">
        <v>550</v>
      </c>
      <c r="G20" s="265" t="s">
        <v>222</v>
      </c>
      <c r="H20" s="288">
        <v>259100</v>
      </c>
      <c r="I20" s="266">
        <v>9570</v>
      </c>
      <c r="J20" s="290">
        <v>749.7</v>
      </c>
    </row>
    <row r="21" spans="1:10" s="265" customFormat="1">
      <c r="A21" s="267" t="s">
        <v>180</v>
      </c>
      <c r="B21" s="291" t="s">
        <v>222</v>
      </c>
      <c r="C21" s="114" t="s">
        <v>222</v>
      </c>
      <c r="D21" s="287">
        <v>252</v>
      </c>
      <c r="E21" s="287" t="s">
        <v>314</v>
      </c>
      <c r="F21" s="265" t="s">
        <v>383</v>
      </c>
      <c r="G21" s="265" t="s">
        <v>222</v>
      </c>
      <c r="H21" s="288">
        <v>252115</v>
      </c>
      <c r="I21" s="266">
        <v>9570</v>
      </c>
      <c r="J21" s="290">
        <v>104</v>
      </c>
    </row>
    <row r="22" spans="1:10" s="265" customFormat="1">
      <c r="A22" s="267" t="s">
        <v>180</v>
      </c>
      <c r="B22" s="291" t="s">
        <v>222</v>
      </c>
      <c r="C22" s="114" t="s">
        <v>222</v>
      </c>
      <c r="D22" s="287">
        <v>252</v>
      </c>
      <c r="E22" s="287" t="s">
        <v>314</v>
      </c>
      <c r="F22" s="265" t="s">
        <v>379</v>
      </c>
      <c r="G22" s="265" t="s">
        <v>222</v>
      </c>
      <c r="H22" s="288">
        <v>252116</v>
      </c>
      <c r="I22" s="266">
        <v>9570</v>
      </c>
      <c r="J22" s="290">
        <v>82</v>
      </c>
    </row>
    <row r="23" spans="1:10" s="265" customFormat="1">
      <c r="A23" s="267" t="s">
        <v>180</v>
      </c>
      <c r="B23" s="291" t="s">
        <v>222</v>
      </c>
      <c r="C23" s="114" t="s">
        <v>222</v>
      </c>
      <c r="D23" s="287">
        <v>252</v>
      </c>
      <c r="E23" s="287" t="s">
        <v>314</v>
      </c>
      <c r="F23" s="265" t="s">
        <v>374</v>
      </c>
      <c r="G23" s="265" t="s">
        <v>222</v>
      </c>
      <c r="H23" s="288">
        <v>252117</v>
      </c>
      <c r="I23" s="266">
        <v>9570</v>
      </c>
      <c r="J23" s="290">
        <v>178</v>
      </c>
    </row>
    <row r="24" spans="1:10" s="265" customFormat="1">
      <c r="A24" s="267" t="s">
        <v>180</v>
      </c>
      <c r="B24" s="291" t="s">
        <v>222</v>
      </c>
      <c r="C24" s="114" t="s">
        <v>222</v>
      </c>
      <c r="D24" s="287">
        <v>252</v>
      </c>
      <c r="E24" s="287" t="s">
        <v>314</v>
      </c>
      <c r="F24" s="265" t="s">
        <v>382</v>
      </c>
      <c r="G24" s="265" t="s">
        <v>222</v>
      </c>
      <c r="H24" s="288">
        <v>252118</v>
      </c>
      <c r="I24" s="266">
        <v>9570</v>
      </c>
      <c r="J24" s="290">
        <v>347</v>
      </c>
    </row>
    <row r="25" spans="1:10" s="265" customFormat="1">
      <c r="A25" s="267" t="s">
        <v>180</v>
      </c>
      <c r="B25" s="291" t="s">
        <v>222</v>
      </c>
      <c r="C25" s="114" t="s">
        <v>222</v>
      </c>
      <c r="D25" s="287">
        <v>252</v>
      </c>
      <c r="E25" s="287" t="s">
        <v>314</v>
      </c>
      <c r="F25" s="265" t="s">
        <v>378</v>
      </c>
      <c r="G25" s="265" t="s">
        <v>222</v>
      </c>
      <c r="H25" s="288">
        <v>252121</v>
      </c>
      <c r="I25" s="266">
        <v>9570</v>
      </c>
      <c r="J25" s="290">
        <v>221.5</v>
      </c>
    </row>
    <row r="26" spans="1:10" s="265" customFormat="1">
      <c r="A26" s="267" t="s">
        <v>180</v>
      </c>
      <c r="B26" s="291" t="s">
        <v>222</v>
      </c>
      <c r="C26" s="114" t="s">
        <v>222</v>
      </c>
      <c r="D26" s="287">
        <v>252</v>
      </c>
      <c r="E26" s="287" t="s">
        <v>314</v>
      </c>
      <c r="F26" s="265" t="s">
        <v>388</v>
      </c>
      <c r="G26" s="265" t="s">
        <v>222</v>
      </c>
      <c r="H26" s="288">
        <v>252122</v>
      </c>
      <c r="I26" s="266">
        <v>9570</v>
      </c>
      <c r="J26" s="290">
        <v>254.5</v>
      </c>
    </row>
    <row r="27" spans="1:10" s="265" customFormat="1">
      <c r="A27" s="267" t="s">
        <v>180</v>
      </c>
      <c r="B27" s="291" t="s">
        <v>222</v>
      </c>
      <c r="C27" s="114" t="s">
        <v>222</v>
      </c>
      <c r="D27" s="287">
        <v>252</v>
      </c>
      <c r="E27" s="287" t="s">
        <v>314</v>
      </c>
      <c r="F27" s="265" t="s">
        <v>386</v>
      </c>
      <c r="G27" s="265" t="s">
        <v>222</v>
      </c>
      <c r="H27" s="288">
        <v>252123</v>
      </c>
      <c r="I27" s="266">
        <v>9570</v>
      </c>
      <c r="J27" s="290">
        <v>267.5</v>
      </c>
    </row>
    <row r="28" spans="1:10" s="265" customFormat="1">
      <c r="A28" s="267" t="s">
        <v>180</v>
      </c>
      <c r="B28" s="291" t="s">
        <v>222</v>
      </c>
      <c r="C28" s="114" t="s">
        <v>222</v>
      </c>
      <c r="D28" s="287">
        <v>252</v>
      </c>
      <c r="E28" s="287" t="s">
        <v>314</v>
      </c>
      <c r="F28" s="265" t="s">
        <v>385</v>
      </c>
      <c r="G28" s="265" t="s">
        <v>222</v>
      </c>
      <c r="H28" s="288">
        <v>252124</v>
      </c>
      <c r="I28" s="266">
        <v>9570</v>
      </c>
      <c r="J28" s="290">
        <v>45</v>
      </c>
    </row>
    <row r="29" spans="1:10" s="265" customFormat="1">
      <c r="A29" s="267" t="s">
        <v>180</v>
      </c>
      <c r="B29" s="291" t="s">
        <v>222</v>
      </c>
      <c r="C29" s="114" t="s">
        <v>222</v>
      </c>
      <c r="D29" s="287">
        <v>252</v>
      </c>
      <c r="E29" s="287" t="s">
        <v>314</v>
      </c>
      <c r="F29" s="265" t="s">
        <v>484</v>
      </c>
      <c r="G29" s="265" t="s">
        <v>222</v>
      </c>
      <c r="H29" s="288">
        <v>252125</v>
      </c>
      <c r="I29" s="266">
        <v>9570</v>
      </c>
      <c r="J29" s="290">
        <v>1101.2</v>
      </c>
    </row>
    <row r="30" spans="1:10" s="265" customFormat="1">
      <c r="A30" s="267" t="s">
        <v>180</v>
      </c>
      <c r="B30" s="291" t="s">
        <v>222</v>
      </c>
      <c r="C30" s="114" t="s">
        <v>222</v>
      </c>
      <c r="D30" s="287">
        <v>252</v>
      </c>
      <c r="E30" s="287" t="s">
        <v>314</v>
      </c>
      <c r="F30" s="265" t="s">
        <v>482</v>
      </c>
      <c r="G30" s="265" t="s">
        <v>222</v>
      </c>
      <c r="H30" s="288">
        <v>252128</v>
      </c>
      <c r="I30" s="266">
        <v>9570</v>
      </c>
      <c r="J30" s="290">
        <v>429.3</v>
      </c>
    </row>
    <row r="31" spans="1:10" s="265" customFormat="1">
      <c r="A31" s="267" t="s">
        <v>180</v>
      </c>
      <c r="B31" s="291" t="s">
        <v>222</v>
      </c>
      <c r="C31" s="114" t="s">
        <v>222</v>
      </c>
      <c r="D31" s="287">
        <v>252</v>
      </c>
      <c r="E31" s="287" t="s">
        <v>314</v>
      </c>
      <c r="F31" s="265" t="s">
        <v>377</v>
      </c>
      <c r="G31" s="265" t="s">
        <v>222</v>
      </c>
      <c r="H31" s="288">
        <v>252129</v>
      </c>
      <c r="I31" s="266">
        <v>9570</v>
      </c>
      <c r="J31" s="290">
        <v>548.1</v>
      </c>
    </row>
    <row r="32" spans="1:10" s="265" customFormat="1">
      <c r="A32" s="267" t="s">
        <v>180</v>
      </c>
      <c r="B32" s="291" t="s">
        <v>222</v>
      </c>
      <c r="C32" s="114" t="s">
        <v>222</v>
      </c>
      <c r="D32" s="287">
        <v>259</v>
      </c>
      <c r="E32" s="287" t="s">
        <v>317</v>
      </c>
      <c r="F32" s="265" t="s">
        <v>551</v>
      </c>
      <c r="G32" s="265" t="s">
        <v>222</v>
      </c>
      <c r="H32" s="288">
        <v>259101</v>
      </c>
      <c r="I32" s="266">
        <v>9570</v>
      </c>
      <c r="J32" s="290">
        <v>744.7</v>
      </c>
    </row>
    <row r="33" spans="1:10" s="265" customFormat="1">
      <c r="A33" s="267" t="s">
        <v>180</v>
      </c>
      <c r="B33" s="291" t="s">
        <v>222</v>
      </c>
      <c r="C33" s="114" t="s">
        <v>222</v>
      </c>
      <c r="D33" s="287">
        <v>252</v>
      </c>
      <c r="E33" s="287" t="s">
        <v>314</v>
      </c>
      <c r="F33" s="265" t="s">
        <v>390</v>
      </c>
      <c r="G33" s="265" t="s">
        <v>222</v>
      </c>
      <c r="H33" s="288">
        <v>252119</v>
      </c>
      <c r="I33" s="266">
        <v>9570</v>
      </c>
      <c r="J33" s="290">
        <v>248</v>
      </c>
    </row>
    <row r="34" spans="1:10" s="265" customFormat="1">
      <c r="A34" s="267" t="s">
        <v>180</v>
      </c>
      <c r="B34" s="291" t="s">
        <v>222</v>
      </c>
      <c r="C34" s="114" t="s">
        <v>222</v>
      </c>
      <c r="D34" s="287">
        <v>252</v>
      </c>
      <c r="E34" s="287" t="s">
        <v>314</v>
      </c>
      <c r="F34" s="265" t="s">
        <v>485</v>
      </c>
      <c r="G34" s="265" t="s">
        <v>222</v>
      </c>
      <c r="H34" s="288">
        <v>252126</v>
      </c>
      <c r="I34" s="266">
        <v>9570</v>
      </c>
      <c r="J34" s="290">
        <v>1085.2</v>
      </c>
    </row>
    <row r="35" spans="1:10" s="265" customFormat="1">
      <c r="A35" s="267" t="s">
        <v>180</v>
      </c>
      <c r="B35" s="291" t="s">
        <v>222</v>
      </c>
      <c r="C35" s="114" t="s">
        <v>222</v>
      </c>
      <c r="D35" s="287">
        <v>252</v>
      </c>
      <c r="E35" s="287" t="s">
        <v>314</v>
      </c>
      <c r="F35" s="265" t="s">
        <v>398</v>
      </c>
      <c r="G35" s="265" t="s">
        <v>222</v>
      </c>
      <c r="H35" s="288">
        <v>252130</v>
      </c>
      <c r="I35" s="266">
        <v>9570</v>
      </c>
      <c r="J35" s="290">
        <v>77.2</v>
      </c>
    </row>
    <row r="36" spans="1:10" s="265" customFormat="1">
      <c r="A36" s="267" t="s">
        <v>180</v>
      </c>
      <c r="B36" s="291" t="s">
        <v>222</v>
      </c>
      <c r="C36" s="114" t="s">
        <v>222</v>
      </c>
      <c r="D36" s="287">
        <v>242</v>
      </c>
      <c r="E36" s="287" t="s">
        <v>308</v>
      </c>
      <c r="F36" s="265" t="s">
        <v>644</v>
      </c>
      <c r="G36" s="265" t="s">
        <v>222</v>
      </c>
      <c r="H36" s="288">
        <v>242101</v>
      </c>
      <c r="I36" s="266">
        <v>9570</v>
      </c>
      <c r="J36" s="290">
        <v>132.1</v>
      </c>
    </row>
    <row r="37" spans="1:10" s="265" customFormat="1">
      <c r="A37" s="267" t="s">
        <v>180</v>
      </c>
      <c r="B37" s="291" t="s">
        <v>222</v>
      </c>
      <c r="C37" s="114" t="s">
        <v>222</v>
      </c>
      <c r="D37" s="287">
        <v>242</v>
      </c>
      <c r="E37" s="287" t="s">
        <v>308</v>
      </c>
      <c r="F37" s="265" t="s">
        <v>645</v>
      </c>
      <c r="G37" s="265" t="s">
        <v>222</v>
      </c>
      <c r="H37" s="288">
        <v>242100</v>
      </c>
      <c r="I37" s="266">
        <v>9570</v>
      </c>
      <c r="J37" s="290">
        <v>130.30000000000001</v>
      </c>
    </row>
    <row r="38" spans="1:10" s="265" customFormat="1">
      <c r="A38" s="267" t="s">
        <v>180</v>
      </c>
      <c r="B38" s="291" t="s">
        <v>222</v>
      </c>
      <c r="C38" s="114" t="s">
        <v>222</v>
      </c>
      <c r="D38" s="287">
        <v>248</v>
      </c>
      <c r="E38" s="287" t="s">
        <v>310</v>
      </c>
      <c r="F38" s="265" t="s">
        <v>552</v>
      </c>
      <c r="G38" s="265" t="s">
        <v>222</v>
      </c>
      <c r="H38" s="288">
        <v>248100</v>
      </c>
      <c r="I38" s="266">
        <v>9570</v>
      </c>
      <c r="J38" s="290">
        <v>1250.8</v>
      </c>
    </row>
    <row r="39" spans="1:10" s="265" customFormat="1">
      <c r="A39" s="267" t="s">
        <v>180</v>
      </c>
      <c r="B39" s="291" t="s">
        <v>222</v>
      </c>
      <c r="C39" s="114" t="s">
        <v>222</v>
      </c>
      <c r="D39" s="287">
        <v>255</v>
      </c>
      <c r="E39" s="287" t="s">
        <v>315</v>
      </c>
      <c r="F39" s="265" t="s">
        <v>393</v>
      </c>
      <c r="G39" s="265" t="s">
        <v>222</v>
      </c>
      <c r="H39" s="288">
        <v>255100</v>
      </c>
      <c r="I39" s="266">
        <v>9570</v>
      </c>
      <c r="J39" s="290">
        <v>11895.9</v>
      </c>
    </row>
    <row r="40" spans="1:10" s="265" customFormat="1">
      <c r="A40" s="267" t="s">
        <v>180</v>
      </c>
      <c r="B40" s="291" t="s">
        <v>222</v>
      </c>
      <c r="C40" s="114" t="s">
        <v>222</v>
      </c>
      <c r="D40" s="287">
        <v>246</v>
      </c>
      <c r="E40" s="287" t="s">
        <v>309</v>
      </c>
      <c r="F40" s="265" t="s">
        <v>309</v>
      </c>
      <c r="G40" s="265" t="s">
        <v>222</v>
      </c>
      <c r="H40" s="288">
        <v>246100</v>
      </c>
      <c r="I40" s="266">
        <v>9570</v>
      </c>
      <c r="J40" s="290">
        <v>1722.5</v>
      </c>
    </row>
    <row r="41" spans="1:10" s="265" customFormat="1">
      <c r="A41" s="267" t="s">
        <v>180</v>
      </c>
      <c r="B41" s="291" t="s">
        <v>222</v>
      </c>
      <c r="C41" s="114" t="s">
        <v>222</v>
      </c>
      <c r="D41" s="287">
        <v>248</v>
      </c>
      <c r="E41" s="287" t="s">
        <v>310</v>
      </c>
      <c r="F41" s="265" t="s">
        <v>553</v>
      </c>
      <c r="G41" s="265" t="s">
        <v>222</v>
      </c>
      <c r="H41" s="288">
        <v>248101</v>
      </c>
      <c r="I41" s="266">
        <v>9570</v>
      </c>
      <c r="J41" s="290">
        <v>1191.5</v>
      </c>
    </row>
    <row r="42" spans="1:10" s="265" customFormat="1">
      <c r="A42" s="267" t="s">
        <v>180</v>
      </c>
      <c r="B42" s="291" t="s">
        <v>222</v>
      </c>
      <c r="C42" s="114" t="s">
        <v>222</v>
      </c>
      <c r="D42" s="287">
        <v>249</v>
      </c>
      <c r="E42" s="287" t="s">
        <v>311</v>
      </c>
      <c r="F42" s="265" t="s">
        <v>641</v>
      </c>
      <c r="G42" s="265" t="s">
        <v>222</v>
      </c>
      <c r="H42" s="288">
        <v>249100</v>
      </c>
      <c r="I42" s="266">
        <v>9570</v>
      </c>
      <c r="J42" s="290">
        <v>1617.6</v>
      </c>
    </row>
    <row r="43" spans="1:10" s="265" customFormat="1">
      <c r="A43" s="267" t="s">
        <v>180</v>
      </c>
      <c r="B43" s="291" t="s">
        <v>222</v>
      </c>
      <c r="C43" s="114" t="s">
        <v>222</v>
      </c>
      <c r="D43" s="287">
        <v>249</v>
      </c>
      <c r="E43" s="287" t="s">
        <v>311</v>
      </c>
      <c r="F43" s="265" t="s">
        <v>640</v>
      </c>
      <c r="G43" s="265" t="s">
        <v>222</v>
      </c>
      <c r="H43" s="288">
        <v>249101</v>
      </c>
      <c r="I43" s="266">
        <v>9570</v>
      </c>
      <c r="J43" s="290">
        <v>908</v>
      </c>
    </row>
    <row r="44" spans="1:10" s="265" customFormat="1">
      <c r="A44" s="267" t="s">
        <v>180</v>
      </c>
      <c r="B44" s="291" t="s">
        <v>222</v>
      </c>
      <c r="C44" s="114" t="s">
        <v>222</v>
      </c>
      <c r="D44" s="287">
        <v>255</v>
      </c>
      <c r="E44" s="287" t="s">
        <v>315</v>
      </c>
      <c r="F44" s="265" t="s">
        <v>392</v>
      </c>
      <c r="G44" s="265" t="s">
        <v>222</v>
      </c>
      <c r="H44" s="288">
        <v>255101</v>
      </c>
      <c r="I44" s="266">
        <v>9570</v>
      </c>
      <c r="J44" s="290">
        <v>9315.2000000000007</v>
      </c>
    </row>
    <row r="45" spans="1:10" s="265" customFormat="1">
      <c r="A45" s="267" t="s">
        <v>180</v>
      </c>
      <c r="B45" s="291" t="s">
        <v>222</v>
      </c>
      <c r="C45" s="114" t="s">
        <v>222</v>
      </c>
      <c r="D45" s="287">
        <v>255</v>
      </c>
      <c r="E45" s="287" t="s">
        <v>315</v>
      </c>
      <c r="F45" s="265" t="s">
        <v>397</v>
      </c>
      <c r="G45" s="265" t="s">
        <v>222</v>
      </c>
      <c r="H45" s="288">
        <v>255102</v>
      </c>
      <c r="I45" s="266">
        <v>9570</v>
      </c>
      <c r="J45" s="290">
        <v>102</v>
      </c>
    </row>
    <row r="46" spans="1:10" s="265" customFormat="1">
      <c r="A46" s="267" t="s">
        <v>180</v>
      </c>
      <c r="B46" s="291" t="s">
        <v>222</v>
      </c>
      <c r="C46" s="114" t="s">
        <v>222</v>
      </c>
      <c r="D46" s="287">
        <v>256</v>
      </c>
      <c r="E46" s="287" t="s">
        <v>316</v>
      </c>
      <c r="F46" s="265" t="s">
        <v>639</v>
      </c>
      <c r="G46" s="265" t="s">
        <v>222</v>
      </c>
      <c r="H46" s="288">
        <v>256100</v>
      </c>
      <c r="I46" s="266">
        <v>9570</v>
      </c>
      <c r="J46" s="290">
        <v>1218.2</v>
      </c>
    </row>
    <row r="47" spans="1:10" s="265" customFormat="1">
      <c r="A47" s="267" t="s">
        <v>180</v>
      </c>
      <c r="B47" s="291" t="s">
        <v>222</v>
      </c>
      <c r="C47" s="114" t="s">
        <v>222</v>
      </c>
      <c r="D47" s="287">
        <v>254</v>
      </c>
      <c r="E47" s="287" t="s">
        <v>334</v>
      </c>
      <c r="F47" s="265" t="s">
        <v>1560</v>
      </c>
      <c r="G47" s="265" t="s">
        <v>222</v>
      </c>
      <c r="H47" s="288">
        <v>254101</v>
      </c>
      <c r="I47" s="266">
        <v>9570</v>
      </c>
      <c r="J47" s="290">
        <v>834</v>
      </c>
    </row>
    <row r="48" spans="1:10" s="265" customFormat="1">
      <c r="A48" s="267" t="s">
        <v>180</v>
      </c>
      <c r="B48" s="291" t="s">
        <v>222</v>
      </c>
      <c r="C48" s="114" t="s">
        <v>222</v>
      </c>
      <c r="D48" s="287">
        <v>252</v>
      </c>
      <c r="E48" s="287" t="s">
        <v>314</v>
      </c>
      <c r="F48" s="265" t="s">
        <v>399</v>
      </c>
      <c r="G48" s="265" t="s">
        <v>222</v>
      </c>
      <c r="H48" s="288">
        <v>252136</v>
      </c>
      <c r="I48" s="266">
        <v>9570</v>
      </c>
      <c r="J48" s="290">
        <v>265</v>
      </c>
    </row>
    <row r="49" spans="1:10" s="265" customFormat="1">
      <c r="A49" s="267" t="s">
        <v>180</v>
      </c>
      <c r="B49" s="291" t="s">
        <v>222</v>
      </c>
      <c r="C49" s="114" t="s">
        <v>222</v>
      </c>
      <c r="D49" s="287">
        <v>252</v>
      </c>
      <c r="E49" s="287" t="s">
        <v>314</v>
      </c>
      <c r="F49" s="265" t="s">
        <v>391</v>
      </c>
      <c r="G49" s="265" t="s">
        <v>222</v>
      </c>
      <c r="H49" s="288">
        <v>252137</v>
      </c>
      <c r="I49" s="266">
        <v>9570</v>
      </c>
      <c r="J49" s="290">
        <v>264</v>
      </c>
    </row>
    <row r="50" spans="1:10" s="265" customFormat="1">
      <c r="A50" s="267" t="s">
        <v>180</v>
      </c>
      <c r="B50" s="292" t="s">
        <v>669</v>
      </c>
      <c r="C50" s="114" t="s">
        <v>669</v>
      </c>
      <c r="D50" s="287">
        <v>385</v>
      </c>
      <c r="E50" s="287" t="s">
        <v>300</v>
      </c>
      <c r="F50" s="265" t="s">
        <v>450</v>
      </c>
      <c r="G50" s="265" t="s">
        <v>299</v>
      </c>
      <c r="H50" s="288">
        <v>385101</v>
      </c>
      <c r="I50" s="266">
        <v>9570</v>
      </c>
      <c r="J50" s="290">
        <v>4767.6000000000004</v>
      </c>
    </row>
    <row r="51" spans="1:10" s="265" customFormat="1">
      <c r="A51" s="267" t="s">
        <v>180</v>
      </c>
      <c r="B51" s="292" t="s">
        <v>669</v>
      </c>
      <c r="C51" s="114" t="s">
        <v>669</v>
      </c>
      <c r="D51" s="287">
        <v>385</v>
      </c>
      <c r="E51" s="287" t="s">
        <v>300</v>
      </c>
      <c r="F51" s="265" t="s">
        <v>448</v>
      </c>
      <c r="G51" s="265" t="s">
        <v>299</v>
      </c>
      <c r="H51" s="288">
        <v>385103</v>
      </c>
      <c r="I51" s="266">
        <v>9570</v>
      </c>
      <c r="J51" s="290">
        <v>629</v>
      </c>
    </row>
    <row r="52" spans="1:10" s="265" customFormat="1">
      <c r="A52" s="267" t="s">
        <v>180</v>
      </c>
      <c r="B52" s="292" t="s">
        <v>669</v>
      </c>
      <c r="C52" s="114" t="s">
        <v>669</v>
      </c>
      <c r="D52" s="287">
        <v>386</v>
      </c>
      <c r="E52" s="287" t="s">
        <v>301</v>
      </c>
      <c r="F52" s="265" t="s">
        <v>478</v>
      </c>
      <c r="G52" s="265" t="s">
        <v>299</v>
      </c>
      <c r="H52" s="288">
        <v>386103</v>
      </c>
      <c r="I52" s="266">
        <v>9570</v>
      </c>
      <c r="J52" s="290">
        <v>108</v>
      </c>
    </row>
    <row r="53" spans="1:10" s="265" customFormat="1">
      <c r="A53" s="267" t="s">
        <v>180</v>
      </c>
      <c r="B53" s="292" t="s">
        <v>669</v>
      </c>
      <c r="C53" s="114" t="s">
        <v>669</v>
      </c>
      <c r="D53" s="287">
        <v>386</v>
      </c>
      <c r="E53" s="287" t="s">
        <v>301</v>
      </c>
      <c r="F53" s="265" t="s">
        <v>458</v>
      </c>
      <c r="G53" s="265" t="s">
        <v>299</v>
      </c>
      <c r="H53" s="288">
        <v>386119</v>
      </c>
      <c r="I53" s="266">
        <v>9570</v>
      </c>
      <c r="J53" s="290">
        <v>149</v>
      </c>
    </row>
    <row r="54" spans="1:10" s="265" customFormat="1">
      <c r="A54" s="267" t="s">
        <v>180</v>
      </c>
      <c r="B54" s="292" t="s">
        <v>669</v>
      </c>
      <c r="C54" s="114" t="s">
        <v>669</v>
      </c>
      <c r="D54" s="287">
        <v>385</v>
      </c>
      <c r="E54" s="287" t="s">
        <v>300</v>
      </c>
      <c r="F54" s="265" t="s">
        <v>449</v>
      </c>
      <c r="G54" s="265" t="s">
        <v>299</v>
      </c>
      <c r="H54" s="288">
        <v>385100</v>
      </c>
      <c r="I54" s="266">
        <v>9570</v>
      </c>
      <c r="J54" s="290">
        <v>4907.3</v>
      </c>
    </row>
    <row r="55" spans="1:10" s="265" customFormat="1">
      <c r="A55" s="267" t="s">
        <v>180</v>
      </c>
      <c r="B55" s="292" t="s">
        <v>669</v>
      </c>
      <c r="C55" s="114" t="s">
        <v>669</v>
      </c>
      <c r="D55" s="287">
        <v>386</v>
      </c>
      <c r="E55" s="287" t="s">
        <v>301</v>
      </c>
      <c r="F55" s="265" t="s">
        <v>451</v>
      </c>
      <c r="G55" s="265" t="s">
        <v>299</v>
      </c>
      <c r="H55" s="288">
        <v>386101</v>
      </c>
      <c r="I55" s="266">
        <v>9570</v>
      </c>
      <c r="J55" s="290">
        <v>55</v>
      </c>
    </row>
    <row r="56" spans="1:10" s="265" customFormat="1">
      <c r="A56" s="267" t="s">
        <v>180</v>
      </c>
      <c r="B56" s="292" t="s">
        <v>669</v>
      </c>
      <c r="C56" s="114" t="s">
        <v>669</v>
      </c>
      <c r="D56" s="287">
        <v>386</v>
      </c>
      <c r="E56" s="287" t="s">
        <v>301</v>
      </c>
      <c r="F56" s="265" t="s">
        <v>467</v>
      </c>
      <c r="G56" s="265" t="s">
        <v>299</v>
      </c>
      <c r="H56" s="288">
        <v>386102</v>
      </c>
      <c r="I56" s="266">
        <v>9570</v>
      </c>
      <c r="J56" s="290">
        <v>24</v>
      </c>
    </row>
    <row r="57" spans="1:10" s="265" customFormat="1">
      <c r="A57" s="267" t="s">
        <v>180</v>
      </c>
      <c r="B57" s="292" t="s">
        <v>669</v>
      </c>
      <c r="C57" s="114" t="s">
        <v>669</v>
      </c>
      <c r="D57" s="287">
        <v>386</v>
      </c>
      <c r="E57" s="287" t="s">
        <v>301</v>
      </c>
      <c r="F57" s="265" t="s">
        <v>456</v>
      </c>
      <c r="G57" s="265" t="s">
        <v>299</v>
      </c>
      <c r="H57" s="288">
        <v>386105</v>
      </c>
      <c r="I57" s="266">
        <v>9570</v>
      </c>
      <c r="J57" s="290">
        <v>185</v>
      </c>
    </row>
    <row r="58" spans="1:10" s="265" customFormat="1">
      <c r="A58" s="267" t="s">
        <v>180</v>
      </c>
      <c r="B58" s="292" t="s">
        <v>669</v>
      </c>
      <c r="C58" s="114" t="s">
        <v>669</v>
      </c>
      <c r="D58" s="287">
        <v>386</v>
      </c>
      <c r="E58" s="287" t="s">
        <v>301</v>
      </c>
      <c r="F58" s="265" t="s">
        <v>468</v>
      </c>
      <c r="G58" s="265" t="s">
        <v>299</v>
      </c>
      <c r="H58" s="288">
        <v>386106</v>
      </c>
      <c r="I58" s="266">
        <v>9570</v>
      </c>
      <c r="J58" s="290">
        <v>20</v>
      </c>
    </row>
    <row r="59" spans="1:10" s="265" customFormat="1">
      <c r="A59" s="267" t="s">
        <v>180</v>
      </c>
      <c r="B59" s="292" t="s">
        <v>669</v>
      </c>
      <c r="C59" s="114" t="s">
        <v>669</v>
      </c>
      <c r="D59" s="287">
        <v>386</v>
      </c>
      <c r="E59" s="287" t="s">
        <v>301</v>
      </c>
      <c r="F59" s="265" t="s">
        <v>473</v>
      </c>
      <c r="G59" s="265" t="s">
        <v>299</v>
      </c>
      <c r="H59" s="288">
        <v>386107</v>
      </c>
      <c r="I59" s="266">
        <v>9570</v>
      </c>
      <c r="J59" s="290">
        <v>83</v>
      </c>
    </row>
    <row r="60" spans="1:10" s="265" customFormat="1">
      <c r="A60" s="267" t="s">
        <v>180</v>
      </c>
      <c r="B60" s="292" t="s">
        <v>669</v>
      </c>
      <c r="C60" s="114" t="s">
        <v>669</v>
      </c>
      <c r="D60" s="287">
        <v>386</v>
      </c>
      <c r="E60" s="287" t="s">
        <v>301</v>
      </c>
      <c r="F60" s="265" t="s">
        <v>466</v>
      </c>
      <c r="G60" s="265" t="s">
        <v>299</v>
      </c>
      <c r="H60" s="288">
        <v>386108</v>
      </c>
      <c r="I60" s="266">
        <v>9570</v>
      </c>
      <c r="J60" s="290">
        <v>14</v>
      </c>
    </row>
    <row r="61" spans="1:10" s="265" customFormat="1">
      <c r="A61" s="267" t="s">
        <v>180</v>
      </c>
      <c r="B61" s="292" t="s">
        <v>669</v>
      </c>
      <c r="C61" s="114" t="s">
        <v>669</v>
      </c>
      <c r="D61" s="287">
        <v>386</v>
      </c>
      <c r="E61" s="287" t="s">
        <v>301</v>
      </c>
      <c r="F61" s="265" t="s">
        <v>460</v>
      </c>
      <c r="G61" s="265" t="s">
        <v>299</v>
      </c>
      <c r="H61" s="288">
        <v>386109</v>
      </c>
      <c r="I61" s="266">
        <v>9570</v>
      </c>
      <c r="J61" s="290">
        <v>136</v>
      </c>
    </row>
    <row r="62" spans="1:10" s="265" customFormat="1">
      <c r="A62" s="267" t="s">
        <v>180</v>
      </c>
      <c r="B62" s="292" t="s">
        <v>669</v>
      </c>
      <c r="C62" s="114" t="s">
        <v>669</v>
      </c>
      <c r="D62" s="287">
        <v>386</v>
      </c>
      <c r="E62" s="287" t="s">
        <v>301</v>
      </c>
      <c r="F62" s="265" t="s">
        <v>455</v>
      </c>
      <c r="G62" s="265" t="s">
        <v>299</v>
      </c>
      <c r="H62" s="288">
        <v>386110</v>
      </c>
      <c r="I62" s="266">
        <v>9570</v>
      </c>
      <c r="J62" s="290">
        <v>50</v>
      </c>
    </row>
    <row r="63" spans="1:10" s="265" customFormat="1">
      <c r="A63" s="267" t="s">
        <v>180</v>
      </c>
      <c r="B63" s="292" t="s">
        <v>669</v>
      </c>
      <c r="C63" s="114" t="s">
        <v>669</v>
      </c>
      <c r="D63" s="287">
        <v>386</v>
      </c>
      <c r="E63" s="287" t="s">
        <v>301</v>
      </c>
      <c r="F63" s="265" t="s">
        <v>472</v>
      </c>
      <c r="G63" s="265" t="s">
        <v>299</v>
      </c>
      <c r="H63" s="288">
        <v>386111</v>
      </c>
      <c r="I63" s="266">
        <v>9570</v>
      </c>
      <c r="J63" s="290">
        <v>153</v>
      </c>
    </row>
    <row r="64" spans="1:10" s="265" customFormat="1">
      <c r="A64" s="267" t="s">
        <v>180</v>
      </c>
      <c r="B64" s="292" t="s">
        <v>669</v>
      </c>
      <c r="C64" s="114" t="s">
        <v>669</v>
      </c>
      <c r="D64" s="287">
        <v>386</v>
      </c>
      <c r="E64" s="287" t="s">
        <v>301</v>
      </c>
      <c r="F64" s="265" t="s">
        <v>474</v>
      </c>
      <c r="G64" s="265" t="s">
        <v>299</v>
      </c>
      <c r="H64" s="288">
        <v>386112</v>
      </c>
      <c r="I64" s="266">
        <v>9570</v>
      </c>
      <c r="J64" s="290">
        <v>58</v>
      </c>
    </row>
    <row r="65" spans="1:10" s="265" customFormat="1">
      <c r="A65" s="267" t="s">
        <v>180</v>
      </c>
      <c r="B65" s="292" t="s">
        <v>669</v>
      </c>
      <c r="C65" s="114" t="s">
        <v>669</v>
      </c>
      <c r="D65" s="287">
        <v>386</v>
      </c>
      <c r="E65" s="287" t="s">
        <v>301</v>
      </c>
      <c r="F65" s="265" t="s">
        <v>465</v>
      </c>
      <c r="G65" s="265" t="s">
        <v>299</v>
      </c>
      <c r="H65" s="288">
        <v>386113</v>
      </c>
      <c r="I65" s="266">
        <v>9570</v>
      </c>
      <c r="J65" s="290">
        <v>161</v>
      </c>
    </row>
    <row r="66" spans="1:10" s="265" customFormat="1">
      <c r="A66" s="267" t="s">
        <v>180</v>
      </c>
      <c r="B66" s="292" t="s">
        <v>669</v>
      </c>
      <c r="C66" s="114" t="s">
        <v>669</v>
      </c>
      <c r="D66" s="287">
        <v>386</v>
      </c>
      <c r="E66" s="287" t="s">
        <v>301</v>
      </c>
      <c r="F66" s="265" t="s">
        <v>459</v>
      </c>
      <c r="G66" s="265" t="s">
        <v>299</v>
      </c>
      <c r="H66" s="288">
        <v>386114</v>
      </c>
      <c r="I66" s="266">
        <v>9570</v>
      </c>
      <c r="J66" s="290">
        <v>21</v>
      </c>
    </row>
    <row r="67" spans="1:10" s="265" customFormat="1">
      <c r="A67" s="267" t="s">
        <v>180</v>
      </c>
      <c r="B67" s="292" t="s">
        <v>669</v>
      </c>
      <c r="C67" s="114" t="s">
        <v>669</v>
      </c>
      <c r="D67" s="287">
        <v>386</v>
      </c>
      <c r="E67" s="287" t="s">
        <v>301</v>
      </c>
      <c r="F67" s="265" t="s">
        <v>454</v>
      </c>
      <c r="G67" s="265" t="s">
        <v>299</v>
      </c>
      <c r="H67" s="288">
        <v>386115</v>
      </c>
      <c r="I67" s="266">
        <v>9570</v>
      </c>
      <c r="J67" s="290">
        <v>57</v>
      </c>
    </row>
    <row r="68" spans="1:10" s="265" customFormat="1">
      <c r="A68" s="267" t="s">
        <v>180</v>
      </c>
      <c r="B68" s="292" t="s">
        <v>669</v>
      </c>
      <c r="C68" s="114" t="s">
        <v>669</v>
      </c>
      <c r="D68" s="287">
        <v>386</v>
      </c>
      <c r="E68" s="287" t="s">
        <v>301</v>
      </c>
      <c r="F68" s="265" t="s">
        <v>471</v>
      </c>
      <c r="G68" s="265" t="s">
        <v>299</v>
      </c>
      <c r="H68" s="288">
        <v>386116</v>
      </c>
      <c r="I68" s="266">
        <v>9570</v>
      </c>
      <c r="J68" s="290">
        <v>264</v>
      </c>
    </row>
    <row r="69" spans="1:10" s="265" customFormat="1">
      <c r="A69" s="267" t="s">
        <v>180</v>
      </c>
      <c r="B69" s="292" t="s">
        <v>669</v>
      </c>
      <c r="C69" s="114" t="s">
        <v>669</v>
      </c>
      <c r="D69" s="287">
        <v>386</v>
      </c>
      <c r="E69" s="287" t="s">
        <v>301</v>
      </c>
      <c r="F69" s="265" t="s">
        <v>475</v>
      </c>
      <c r="G69" s="265" t="s">
        <v>299</v>
      </c>
      <c r="H69" s="288">
        <v>386117</v>
      </c>
      <c r="I69" s="266">
        <v>9570</v>
      </c>
      <c r="J69" s="290">
        <v>31</v>
      </c>
    </row>
    <row r="70" spans="1:10" s="265" customFormat="1">
      <c r="A70" s="267" t="s">
        <v>180</v>
      </c>
      <c r="B70" s="292" t="s">
        <v>669</v>
      </c>
      <c r="C70" s="114" t="s">
        <v>669</v>
      </c>
      <c r="D70" s="287">
        <v>386</v>
      </c>
      <c r="E70" s="287" t="s">
        <v>301</v>
      </c>
      <c r="F70" s="265" t="s">
        <v>464</v>
      </c>
      <c r="G70" s="265" t="s">
        <v>299</v>
      </c>
      <c r="H70" s="288">
        <v>386118</v>
      </c>
      <c r="I70" s="266">
        <v>9570</v>
      </c>
      <c r="J70" s="290">
        <v>149</v>
      </c>
    </row>
    <row r="71" spans="1:10" s="265" customFormat="1">
      <c r="A71" s="267" t="s">
        <v>180</v>
      </c>
      <c r="B71" s="292" t="s">
        <v>669</v>
      </c>
      <c r="C71" s="114" t="s">
        <v>669</v>
      </c>
      <c r="D71" s="287">
        <v>386</v>
      </c>
      <c r="E71" s="287" t="s">
        <v>301</v>
      </c>
      <c r="F71" s="265" t="s">
        <v>453</v>
      </c>
      <c r="G71" s="265" t="s">
        <v>299</v>
      </c>
      <c r="H71" s="288">
        <v>386121</v>
      </c>
      <c r="I71" s="266">
        <v>9570</v>
      </c>
      <c r="J71" s="290">
        <v>43</v>
      </c>
    </row>
    <row r="72" spans="1:10" s="265" customFormat="1">
      <c r="A72" s="267" t="s">
        <v>180</v>
      </c>
      <c r="B72" s="292" t="s">
        <v>669</v>
      </c>
      <c r="C72" s="114" t="s">
        <v>669</v>
      </c>
      <c r="D72" s="287">
        <v>386</v>
      </c>
      <c r="E72" s="287" t="s">
        <v>301</v>
      </c>
      <c r="F72" s="265" t="s">
        <v>470</v>
      </c>
      <c r="G72" s="265" t="s">
        <v>299</v>
      </c>
      <c r="H72" s="288">
        <v>386122</v>
      </c>
      <c r="I72" s="266">
        <v>9570</v>
      </c>
      <c r="J72" s="290">
        <v>36</v>
      </c>
    </row>
    <row r="73" spans="1:10" s="265" customFormat="1">
      <c r="A73" s="267" t="s">
        <v>180</v>
      </c>
      <c r="B73" s="292" t="s">
        <v>669</v>
      </c>
      <c r="C73" s="114" t="s">
        <v>669</v>
      </c>
      <c r="D73" s="287">
        <v>386</v>
      </c>
      <c r="E73" s="287" t="s">
        <v>301</v>
      </c>
      <c r="F73" s="265" t="s">
        <v>476</v>
      </c>
      <c r="G73" s="265" t="s">
        <v>299</v>
      </c>
      <c r="H73" s="288">
        <v>386123</v>
      </c>
      <c r="I73" s="266">
        <v>9570</v>
      </c>
      <c r="J73" s="290">
        <v>126</v>
      </c>
    </row>
    <row r="74" spans="1:10" s="265" customFormat="1">
      <c r="A74" s="267" t="s">
        <v>180</v>
      </c>
      <c r="B74" s="292" t="s">
        <v>669</v>
      </c>
      <c r="C74" s="114" t="s">
        <v>669</v>
      </c>
      <c r="D74" s="287">
        <v>386</v>
      </c>
      <c r="E74" s="287" t="s">
        <v>301</v>
      </c>
      <c r="F74" s="265" t="s">
        <v>463</v>
      </c>
      <c r="G74" s="265" t="s">
        <v>299</v>
      </c>
      <c r="H74" s="288">
        <v>386124</v>
      </c>
      <c r="I74" s="266">
        <v>9570</v>
      </c>
      <c r="J74" s="290">
        <v>19</v>
      </c>
    </row>
    <row r="75" spans="1:10" s="265" customFormat="1">
      <c r="A75" s="267" t="s">
        <v>180</v>
      </c>
      <c r="B75" s="292" t="s">
        <v>669</v>
      </c>
      <c r="C75" s="114" t="s">
        <v>669</v>
      </c>
      <c r="D75" s="287">
        <v>386</v>
      </c>
      <c r="E75" s="287" t="s">
        <v>301</v>
      </c>
      <c r="F75" s="265" t="s">
        <v>452</v>
      </c>
      <c r="G75" s="265" t="s">
        <v>299</v>
      </c>
      <c r="H75" s="288">
        <v>386125</v>
      </c>
      <c r="I75" s="266">
        <v>9570</v>
      </c>
      <c r="J75" s="290">
        <v>35</v>
      </c>
    </row>
    <row r="76" spans="1:10" s="265" customFormat="1">
      <c r="A76" s="267" t="s">
        <v>180</v>
      </c>
      <c r="B76" s="292" t="s">
        <v>669</v>
      </c>
      <c r="C76" s="114" t="s">
        <v>669</v>
      </c>
      <c r="D76" s="287">
        <v>386</v>
      </c>
      <c r="E76" s="287" t="s">
        <v>301</v>
      </c>
      <c r="F76" s="265" t="s">
        <v>469</v>
      </c>
      <c r="G76" s="265" t="s">
        <v>299</v>
      </c>
      <c r="H76" s="288">
        <v>386126</v>
      </c>
      <c r="I76" s="266">
        <v>9570</v>
      </c>
      <c r="J76" s="290">
        <v>5</v>
      </c>
    </row>
    <row r="77" spans="1:10" s="265" customFormat="1">
      <c r="A77" s="267" t="s">
        <v>180</v>
      </c>
      <c r="B77" s="292" t="s">
        <v>669</v>
      </c>
      <c r="C77" s="114" t="s">
        <v>669</v>
      </c>
      <c r="D77" s="287">
        <v>386</v>
      </c>
      <c r="E77" s="287" t="s">
        <v>301</v>
      </c>
      <c r="F77" s="265" t="s">
        <v>457</v>
      </c>
      <c r="G77" s="265" t="s">
        <v>299</v>
      </c>
      <c r="H77" s="288">
        <v>386127</v>
      </c>
      <c r="I77" s="266">
        <v>9570</v>
      </c>
      <c r="J77" s="290">
        <v>11</v>
      </c>
    </row>
    <row r="78" spans="1:10" s="265" customFormat="1">
      <c r="A78" s="267" t="s">
        <v>180</v>
      </c>
      <c r="B78" s="292" t="s">
        <v>669</v>
      </c>
      <c r="C78" s="114" t="s">
        <v>669</v>
      </c>
      <c r="D78" s="287">
        <v>386</v>
      </c>
      <c r="E78" s="287" t="s">
        <v>301</v>
      </c>
      <c r="F78" s="265" t="s">
        <v>477</v>
      </c>
      <c r="G78" s="265" t="s">
        <v>299</v>
      </c>
      <c r="H78" s="288">
        <v>386128</v>
      </c>
      <c r="I78" s="266">
        <v>9570</v>
      </c>
      <c r="J78" s="290">
        <v>40</v>
      </c>
    </row>
    <row r="79" spans="1:10" s="265" customFormat="1">
      <c r="A79" s="267" t="s">
        <v>180</v>
      </c>
      <c r="B79" s="292" t="s">
        <v>669</v>
      </c>
      <c r="C79" s="114" t="s">
        <v>669</v>
      </c>
      <c r="D79" s="287">
        <v>386</v>
      </c>
      <c r="E79" s="287" t="s">
        <v>301</v>
      </c>
      <c r="F79" s="265" t="s">
        <v>462</v>
      </c>
      <c r="G79" s="265" t="s">
        <v>299</v>
      </c>
      <c r="H79" s="288">
        <v>386129</v>
      </c>
      <c r="I79" s="266">
        <v>9570</v>
      </c>
      <c r="J79" s="290">
        <v>17</v>
      </c>
    </row>
    <row r="80" spans="1:10" s="265" customFormat="1">
      <c r="A80" s="267" t="s">
        <v>180</v>
      </c>
      <c r="B80" s="292" t="s">
        <v>669</v>
      </c>
      <c r="C80" s="114" t="s">
        <v>669</v>
      </c>
      <c r="D80" s="287">
        <v>386</v>
      </c>
      <c r="E80" s="287" t="s">
        <v>301</v>
      </c>
      <c r="F80" s="265" t="s">
        <v>461</v>
      </c>
      <c r="G80" s="265" t="s">
        <v>299</v>
      </c>
      <c r="H80" s="288">
        <v>386132</v>
      </c>
      <c r="I80" s="266">
        <v>9570</v>
      </c>
      <c r="J80" s="290">
        <v>22</v>
      </c>
    </row>
    <row r="81" spans="1:10" s="265" customFormat="1">
      <c r="A81" s="267" t="s">
        <v>180</v>
      </c>
      <c r="B81" s="292" t="s">
        <v>669</v>
      </c>
      <c r="C81" s="114" t="s">
        <v>669</v>
      </c>
      <c r="D81" s="287">
        <v>386</v>
      </c>
      <c r="E81" s="287" t="s">
        <v>301</v>
      </c>
      <c r="F81" s="265" t="s">
        <v>1563</v>
      </c>
      <c r="G81" s="265" t="s">
        <v>299</v>
      </c>
      <c r="H81" s="288">
        <v>386133</v>
      </c>
      <c r="I81" s="266">
        <v>9570</v>
      </c>
      <c r="J81" s="290">
        <v>71</v>
      </c>
    </row>
    <row r="82" spans="1:10">
      <c r="A82" s="297" t="s">
        <v>180</v>
      </c>
      <c r="B82" s="298" t="s">
        <v>669</v>
      </c>
      <c r="C82" s="299" t="s">
        <v>669</v>
      </c>
      <c r="D82" s="300">
        <v>386</v>
      </c>
      <c r="E82" s="287" t="s">
        <v>301</v>
      </c>
      <c r="F82" s="296" t="s">
        <v>649</v>
      </c>
      <c r="G82" s="296" t="s">
        <v>299</v>
      </c>
      <c r="H82" s="301">
        <v>386134</v>
      </c>
      <c r="I82" s="302">
        <v>9570</v>
      </c>
      <c r="J82" s="303">
        <v>147</v>
      </c>
    </row>
    <row r="83" spans="1:10">
      <c r="A83" s="297" t="s">
        <v>180</v>
      </c>
      <c r="B83" s="298" t="s">
        <v>669</v>
      </c>
      <c r="C83" s="299" t="s">
        <v>669</v>
      </c>
      <c r="D83" s="300">
        <v>386</v>
      </c>
      <c r="E83" s="287" t="s">
        <v>301</v>
      </c>
      <c r="F83" s="296" t="s">
        <v>1564</v>
      </c>
      <c r="G83" s="296" t="s">
        <v>299</v>
      </c>
      <c r="H83" s="301">
        <v>386135</v>
      </c>
      <c r="I83" s="302">
        <v>9570</v>
      </c>
      <c r="J83" s="303">
        <v>60</v>
      </c>
    </row>
    <row r="84" spans="1:10">
      <c r="A84" s="297" t="s">
        <v>180</v>
      </c>
      <c r="B84" s="298" t="s">
        <v>669</v>
      </c>
      <c r="C84" s="299" t="s">
        <v>669</v>
      </c>
      <c r="D84" s="300">
        <v>385</v>
      </c>
      <c r="E84" s="287" t="s">
        <v>300</v>
      </c>
      <c r="F84" s="296" t="s">
        <v>1582</v>
      </c>
      <c r="G84" s="296" t="s">
        <v>299</v>
      </c>
      <c r="H84" s="301">
        <v>385104</v>
      </c>
      <c r="I84" s="302">
        <v>9570</v>
      </c>
      <c r="J84" s="303">
        <v>226</v>
      </c>
    </row>
    <row r="85" spans="1:10">
      <c r="A85" s="297" t="s">
        <v>180</v>
      </c>
      <c r="B85" s="298" t="s">
        <v>669</v>
      </c>
      <c r="C85" s="299" t="s">
        <v>669</v>
      </c>
      <c r="D85" s="300">
        <v>386</v>
      </c>
      <c r="E85" s="287" t="s">
        <v>301</v>
      </c>
      <c r="F85" s="296" t="s">
        <v>534</v>
      </c>
      <c r="G85" s="296" t="s">
        <v>299</v>
      </c>
      <c r="H85" s="301">
        <v>386136</v>
      </c>
      <c r="I85" s="302">
        <v>9570</v>
      </c>
      <c r="J85" s="303">
        <v>35</v>
      </c>
    </row>
    <row r="86" spans="1:10" s="265" customFormat="1">
      <c r="A86" s="267" t="s">
        <v>180</v>
      </c>
      <c r="B86" s="292" t="s">
        <v>669</v>
      </c>
      <c r="C86" s="114" t="s">
        <v>669</v>
      </c>
      <c r="D86" s="287">
        <v>356</v>
      </c>
      <c r="E86" s="287" t="s">
        <v>304</v>
      </c>
      <c r="F86" s="265" t="s">
        <v>359</v>
      </c>
      <c r="G86" s="265" t="s">
        <v>303</v>
      </c>
      <c r="H86" s="288">
        <v>356103</v>
      </c>
      <c r="I86" s="266">
        <v>9570</v>
      </c>
      <c r="J86" s="290">
        <v>484</v>
      </c>
    </row>
    <row r="87" spans="1:10" s="265" customFormat="1">
      <c r="A87" s="267" t="s">
        <v>180</v>
      </c>
      <c r="B87" s="292" t="s">
        <v>669</v>
      </c>
      <c r="C87" s="114" t="s">
        <v>669</v>
      </c>
      <c r="D87" s="287">
        <v>356</v>
      </c>
      <c r="E87" s="287" t="s">
        <v>304</v>
      </c>
      <c r="F87" s="265" t="s">
        <v>354</v>
      </c>
      <c r="G87" s="265" t="s">
        <v>303</v>
      </c>
      <c r="H87" s="288">
        <v>356106</v>
      </c>
      <c r="I87" s="266">
        <v>9570</v>
      </c>
      <c r="J87" s="290">
        <v>2071.6</v>
      </c>
    </row>
    <row r="88" spans="1:10" s="265" customFormat="1">
      <c r="A88" s="267" t="s">
        <v>180</v>
      </c>
      <c r="B88" s="292" t="s">
        <v>669</v>
      </c>
      <c r="C88" s="114" t="s">
        <v>669</v>
      </c>
      <c r="D88" s="287">
        <v>356</v>
      </c>
      <c r="E88" s="287" t="s">
        <v>304</v>
      </c>
      <c r="F88" s="265" t="s">
        <v>368</v>
      </c>
      <c r="G88" s="265" t="s">
        <v>303</v>
      </c>
      <c r="H88" s="288">
        <v>356109</v>
      </c>
      <c r="I88" s="266">
        <v>9570</v>
      </c>
      <c r="J88" s="290">
        <v>657</v>
      </c>
    </row>
    <row r="89" spans="1:10" s="265" customFormat="1">
      <c r="A89" s="267" t="s">
        <v>180</v>
      </c>
      <c r="B89" s="292" t="s">
        <v>669</v>
      </c>
      <c r="C89" s="114" t="s">
        <v>669</v>
      </c>
      <c r="D89" s="287">
        <v>356</v>
      </c>
      <c r="E89" s="287" t="s">
        <v>304</v>
      </c>
      <c r="F89" s="265" t="s">
        <v>367</v>
      </c>
      <c r="G89" s="265" t="s">
        <v>303</v>
      </c>
      <c r="H89" s="288">
        <v>356112</v>
      </c>
      <c r="I89" s="266">
        <v>9570</v>
      </c>
      <c r="J89" s="290">
        <v>668.5</v>
      </c>
    </row>
    <row r="90" spans="1:10" s="265" customFormat="1">
      <c r="A90" s="267" t="s">
        <v>180</v>
      </c>
      <c r="B90" s="292" t="s">
        <v>669</v>
      </c>
      <c r="C90" s="114" t="s">
        <v>669</v>
      </c>
      <c r="D90" s="287">
        <v>356</v>
      </c>
      <c r="E90" s="287" t="s">
        <v>304</v>
      </c>
      <c r="F90" s="265" t="s">
        <v>360</v>
      </c>
      <c r="G90" s="265" t="s">
        <v>303</v>
      </c>
      <c r="H90" s="288">
        <v>356115</v>
      </c>
      <c r="I90" s="266">
        <v>9570</v>
      </c>
      <c r="J90" s="290">
        <v>382</v>
      </c>
    </row>
    <row r="91" spans="1:10" s="265" customFormat="1">
      <c r="A91" s="267" t="s">
        <v>180</v>
      </c>
      <c r="B91" s="292" t="s">
        <v>669</v>
      </c>
      <c r="C91" s="114" t="s">
        <v>669</v>
      </c>
      <c r="D91" s="287">
        <v>356</v>
      </c>
      <c r="E91" s="287" t="s">
        <v>304</v>
      </c>
      <c r="F91" s="265" t="s">
        <v>352</v>
      </c>
      <c r="G91" s="265" t="s">
        <v>303</v>
      </c>
      <c r="H91" s="288">
        <v>356118</v>
      </c>
      <c r="I91" s="266">
        <v>9570</v>
      </c>
      <c r="J91" s="290">
        <v>538.20000000000005</v>
      </c>
    </row>
    <row r="92" spans="1:10" s="265" customFormat="1">
      <c r="A92" s="267" t="s">
        <v>180</v>
      </c>
      <c r="B92" s="292" t="s">
        <v>669</v>
      </c>
      <c r="C92" s="114" t="s">
        <v>669</v>
      </c>
      <c r="D92" s="287">
        <v>356</v>
      </c>
      <c r="E92" s="287" t="s">
        <v>304</v>
      </c>
      <c r="F92" s="265" t="s">
        <v>365</v>
      </c>
      <c r="G92" s="265" t="s">
        <v>303</v>
      </c>
      <c r="H92" s="288">
        <v>356122</v>
      </c>
      <c r="I92" s="266">
        <v>9570</v>
      </c>
      <c r="J92" s="290">
        <v>43.4</v>
      </c>
    </row>
    <row r="93" spans="1:10" s="265" customFormat="1">
      <c r="A93" s="267" t="s">
        <v>180</v>
      </c>
      <c r="B93" s="292" t="s">
        <v>669</v>
      </c>
      <c r="C93" s="114" t="s">
        <v>669</v>
      </c>
      <c r="D93" s="287">
        <v>356</v>
      </c>
      <c r="E93" s="287" t="s">
        <v>304</v>
      </c>
      <c r="F93" s="265" t="s">
        <v>366</v>
      </c>
      <c r="G93" s="265" t="s">
        <v>303</v>
      </c>
      <c r="H93" s="288">
        <v>356125</v>
      </c>
      <c r="I93" s="266">
        <v>9570</v>
      </c>
      <c r="J93" s="290">
        <v>161</v>
      </c>
    </row>
    <row r="94" spans="1:10" s="265" customFormat="1">
      <c r="A94" s="267" t="s">
        <v>180</v>
      </c>
      <c r="B94" s="292" t="s">
        <v>669</v>
      </c>
      <c r="C94" s="114" t="s">
        <v>669</v>
      </c>
      <c r="D94" s="287">
        <v>357</v>
      </c>
      <c r="E94" s="287" t="s">
        <v>305</v>
      </c>
      <c r="F94" s="265" t="s">
        <v>337</v>
      </c>
      <c r="G94" s="265" t="s">
        <v>303</v>
      </c>
      <c r="H94" s="288">
        <v>357102</v>
      </c>
      <c r="I94" s="266">
        <v>9570</v>
      </c>
      <c r="J94" s="290">
        <v>5828.9</v>
      </c>
    </row>
    <row r="95" spans="1:10" s="265" customFormat="1">
      <c r="A95" s="267" t="s">
        <v>180</v>
      </c>
      <c r="B95" s="292" t="s">
        <v>669</v>
      </c>
      <c r="C95" s="114" t="s">
        <v>669</v>
      </c>
      <c r="D95" s="287">
        <v>357</v>
      </c>
      <c r="E95" s="287" t="s">
        <v>305</v>
      </c>
      <c r="F95" s="265" t="s">
        <v>355</v>
      </c>
      <c r="G95" s="265" t="s">
        <v>303</v>
      </c>
      <c r="H95" s="288">
        <v>357105</v>
      </c>
      <c r="I95" s="266">
        <v>9570</v>
      </c>
      <c r="J95" s="290">
        <v>1320.8</v>
      </c>
    </row>
    <row r="96" spans="1:10" s="265" customFormat="1">
      <c r="A96" s="267" t="s">
        <v>180</v>
      </c>
      <c r="B96" s="292" t="s">
        <v>669</v>
      </c>
      <c r="C96" s="114" t="s">
        <v>669</v>
      </c>
      <c r="D96" s="287">
        <v>356</v>
      </c>
      <c r="E96" s="287" t="s">
        <v>304</v>
      </c>
      <c r="F96" s="265" t="s">
        <v>362</v>
      </c>
      <c r="G96" s="265" t="s">
        <v>303</v>
      </c>
      <c r="H96" s="288">
        <v>356102</v>
      </c>
      <c r="I96" s="266">
        <v>9570</v>
      </c>
      <c r="J96" s="290">
        <v>494</v>
      </c>
    </row>
    <row r="97" spans="1:10" s="265" customFormat="1">
      <c r="A97" s="267" t="s">
        <v>180</v>
      </c>
      <c r="B97" s="292" t="s">
        <v>669</v>
      </c>
      <c r="C97" s="114" t="s">
        <v>669</v>
      </c>
      <c r="D97" s="287">
        <v>356</v>
      </c>
      <c r="E97" s="287" t="s">
        <v>304</v>
      </c>
      <c r="F97" s="265" t="s">
        <v>356</v>
      </c>
      <c r="G97" s="265" t="s">
        <v>303</v>
      </c>
      <c r="H97" s="288">
        <v>356105</v>
      </c>
      <c r="I97" s="266">
        <v>9570</v>
      </c>
      <c r="J97" s="290">
        <v>2084.6</v>
      </c>
    </row>
    <row r="98" spans="1:10" s="265" customFormat="1">
      <c r="A98" s="267" t="s">
        <v>180</v>
      </c>
      <c r="B98" s="292" t="s">
        <v>669</v>
      </c>
      <c r="C98" s="114" t="s">
        <v>669</v>
      </c>
      <c r="D98" s="287">
        <v>356</v>
      </c>
      <c r="E98" s="287" t="s">
        <v>304</v>
      </c>
      <c r="F98" s="265" t="s">
        <v>357</v>
      </c>
      <c r="G98" s="265" t="s">
        <v>303</v>
      </c>
      <c r="H98" s="288">
        <v>356108</v>
      </c>
      <c r="I98" s="266">
        <v>9570</v>
      </c>
      <c r="J98" s="290">
        <v>665.3</v>
      </c>
    </row>
    <row r="99" spans="1:10" s="265" customFormat="1">
      <c r="A99" s="267" t="s">
        <v>180</v>
      </c>
      <c r="B99" s="292" t="s">
        <v>669</v>
      </c>
      <c r="C99" s="114" t="s">
        <v>669</v>
      </c>
      <c r="D99" s="287">
        <v>356</v>
      </c>
      <c r="E99" s="287" t="s">
        <v>304</v>
      </c>
      <c r="F99" s="265" t="s">
        <v>370</v>
      </c>
      <c r="G99" s="265" t="s">
        <v>303</v>
      </c>
      <c r="H99" s="288">
        <v>356111</v>
      </c>
      <c r="I99" s="266">
        <v>9570</v>
      </c>
      <c r="J99" s="290">
        <v>665.5</v>
      </c>
    </row>
    <row r="100" spans="1:10" s="265" customFormat="1">
      <c r="A100" s="267" t="s">
        <v>180</v>
      </c>
      <c r="B100" s="292" t="s">
        <v>669</v>
      </c>
      <c r="C100" s="114" t="s">
        <v>669</v>
      </c>
      <c r="D100" s="287">
        <v>356</v>
      </c>
      <c r="E100" s="287" t="s">
        <v>304</v>
      </c>
      <c r="F100" s="265" t="s">
        <v>364</v>
      </c>
      <c r="G100" s="265" t="s">
        <v>303</v>
      </c>
      <c r="H100" s="288">
        <v>356114</v>
      </c>
      <c r="I100" s="266">
        <v>9570</v>
      </c>
      <c r="J100" s="290">
        <v>408</v>
      </c>
    </row>
    <row r="101" spans="1:10" s="265" customFormat="1">
      <c r="A101" s="267" t="s">
        <v>180</v>
      </c>
      <c r="B101" s="292" t="s">
        <v>669</v>
      </c>
      <c r="C101" s="114" t="s">
        <v>669</v>
      </c>
      <c r="D101" s="287">
        <v>356</v>
      </c>
      <c r="E101" s="287" t="s">
        <v>304</v>
      </c>
      <c r="F101" s="265" t="s">
        <v>353</v>
      </c>
      <c r="G101" s="265" t="s">
        <v>303</v>
      </c>
      <c r="H101" s="288">
        <v>356117</v>
      </c>
      <c r="I101" s="266">
        <v>9570</v>
      </c>
      <c r="J101" s="290">
        <v>564.70000000000005</v>
      </c>
    </row>
    <row r="102" spans="1:10" s="265" customFormat="1">
      <c r="A102" s="267" t="s">
        <v>180</v>
      </c>
      <c r="B102" s="292" t="s">
        <v>669</v>
      </c>
      <c r="C102" s="114" t="s">
        <v>669</v>
      </c>
      <c r="D102" s="287">
        <v>356</v>
      </c>
      <c r="E102" s="287" t="s">
        <v>304</v>
      </c>
      <c r="F102" s="265" t="s">
        <v>361</v>
      </c>
      <c r="G102" s="265" t="s">
        <v>303</v>
      </c>
      <c r="H102" s="288">
        <v>356120</v>
      </c>
      <c r="I102" s="266">
        <v>9570</v>
      </c>
      <c r="J102" s="290">
        <v>52.5</v>
      </c>
    </row>
    <row r="103" spans="1:10" s="265" customFormat="1">
      <c r="A103" s="267" t="s">
        <v>180</v>
      </c>
      <c r="B103" s="292" t="s">
        <v>669</v>
      </c>
      <c r="C103" s="114" t="s">
        <v>669</v>
      </c>
      <c r="D103" s="287">
        <v>356</v>
      </c>
      <c r="E103" s="287" t="s">
        <v>304</v>
      </c>
      <c r="F103" s="265" t="s">
        <v>358</v>
      </c>
      <c r="G103" s="265" t="s">
        <v>303</v>
      </c>
      <c r="H103" s="288">
        <v>356121</v>
      </c>
      <c r="I103" s="266">
        <v>9570</v>
      </c>
      <c r="J103" s="290">
        <v>49.4</v>
      </c>
    </row>
    <row r="104" spans="1:10" s="265" customFormat="1">
      <c r="A104" s="267" t="s">
        <v>180</v>
      </c>
      <c r="B104" s="292" t="s">
        <v>669</v>
      </c>
      <c r="C104" s="114" t="s">
        <v>669</v>
      </c>
      <c r="D104" s="287">
        <v>356</v>
      </c>
      <c r="E104" s="287" t="s">
        <v>304</v>
      </c>
      <c r="F104" s="265" t="s">
        <v>371</v>
      </c>
      <c r="G104" s="265" t="s">
        <v>303</v>
      </c>
      <c r="H104" s="288">
        <v>356124</v>
      </c>
      <c r="I104" s="266">
        <v>9570</v>
      </c>
      <c r="J104" s="290">
        <v>164</v>
      </c>
    </row>
    <row r="105" spans="1:10" s="265" customFormat="1">
      <c r="A105" s="267" t="s">
        <v>180</v>
      </c>
      <c r="B105" s="292" t="s">
        <v>669</v>
      </c>
      <c r="C105" s="114" t="s">
        <v>669</v>
      </c>
      <c r="D105" s="287">
        <v>356</v>
      </c>
      <c r="E105" s="287" t="s">
        <v>304</v>
      </c>
      <c r="F105" s="265" t="s">
        <v>369</v>
      </c>
      <c r="G105" s="265" t="s">
        <v>303</v>
      </c>
      <c r="H105" s="288">
        <v>356127</v>
      </c>
      <c r="I105" s="266">
        <v>9570</v>
      </c>
      <c r="J105" s="290">
        <v>115</v>
      </c>
    </row>
    <row r="106" spans="1:10" s="265" customFormat="1">
      <c r="A106" s="267" t="s">
        <v>180</v>
      </c>
      <c r="B106" s="292" t="s">
        <v>669</v>
      </c>
      <c r="C106" s="114" t="s">
        <v>669</v>
      </c>
      <c r="D106" s="287">
        <v>357</v>
      </c>
      <c r="E106" s="287" t="s">
        <v>305</v>
      </c>
      <c r="F106" s="265" t="s">
        <v>338</v>
      </c>
      <c r="G106" s="265" t="s">
        <v>303</v>
      </c>
      <c r="H106" s="288">
        <v>357101</v>
      </c>
      <c r="I106" s="266">
        <v>9570</v>
      </c>
      <c r="J106" s="290">
        <v>5297.6</v>
      </c>
    </row>
    <row r="107" spans="1:10" s="265" customFormat="1">
      <c r="A107" s="267" t="s">
        <v>180</v>
      </c>
      <c r="B107" s="292" t="s">
        <v>669</v>
      </c>
      <c r="C107" s="114" t="s">
        <v>669</v>
      </c>
      <c r="D107" s="287">
        <v>357</v>
      </c>
      <c r="E107" s="287" t="s">
        <v>305</v>
      </c>
      <c r="F107" s="265" t="s">
        <v>363</v>
      </c>
      <c r="G107" s="265" t="s">
        <v>303</v>
      </c>
      <c r="H107" s="288">
        <v>357104</v>
      </c>
      <c r="I107" s="266">
        <v>9570</v>
      </c>
      <c r="J107" s="290">
        <v>1549.8</v>
      </c>
    </row>
    <row r="108" spans="1:10">
      <c r="A108" s="297" t="s">
        <v>180</v>
      </c>
      <c r="B108" s="298" t="s">
        <v>669</v>
      </c>
      <c r="C108" s="299" t="s">
        <v>669</v>
      </c>
      <c r="D108" s="300">
        <v>357</v>
      </c>
      <c r="E108" s="287" t="s">
        <v>305</v>
      </c>
      <c r="F108" s="296" t="s">
        <v>1565</v>
      </c>
      <c r="G108" s="296" t="s">
        <v>303</v>
      </c>
      <c r="H108" s="301">
        <v>357108</v>
      </c>
      <c r="I108" s="302">
        <v>9570</v>
      </c>
      <c r="J108" s="303">
        <v>25</v>
      </c>
    </row>
    <row r="109" spans="1:10">
      <c r="A109" s="297" t="s">
        <v>180</v>
      </c>
      <c r="B109" s="298" t="s">
        <v>669</v>
      </c>
      <c r="C109" s="299" t="s">
        <v>669</v>
      </c>
      <c r="D109" s="300">
        <v>357</v>
      </c>
      <c r="E109" s="287" t="s">
        <v>305</v>
      </c>
      <c r="F109" s="296" t="s">
        <v>1566</v>
      </c>
      <c r="G109" s="296" t="s">
        <v>303</v>
      </c>
      <c r="H109" s="301">
        <v>357126</v>
      </c>
      <c r="I109" s="302">
        <v>9570</v>
      </c>
      <c r="J109" s="303">
        <v>151</v>
      </c>
    </row>
    <row r="110" spans="1:10">
      <c r="A110" s="297" t="s">
        <v>180</v>
      </c>
      <c r="B110" s="298" t="s">
        <v>669</v>
      </c>
      <c r="C110" s="299" t="s">
        <v>669</v>
      </c>
      <c r="D110" s="300">
        <v>357</v>
      </c>
      <c r="E110" s="287" t="s">
        <v>305</v>
      </c>
      <c r="F110" s="296" t="s">
        <v>1567</v>
      </c>
      <c r="G110" s="296" t="s">
        <v>303</v>
      </c>
      <c r="H110" s="301">
        <v>357109</v>
      </c>
      <c r="I110" s="302">
        <v>9570</v>
      </c>
      <c r="J110" s="303">
        <v>13</v>
      </c>
    </row>
    <row r="111" spans="1:10">
      <c r="A111" s="297" t="s">
        <v>180</v>
      </c>
      <c r="B111" s="298" t="s">
        <v>669</v>
      </c>
      <c r="C111" s="299" t="s">
        <v>669</v>
      </c>
      <c r="D111" s="300">
        <v>357</v>
      </c>
      <c r="E111" s="287" t="s">
        <v>305</v>
      </c>
      <c r="F111" s="296" t="s">
        <v>1568</v>
      </c>
      <c r="G111" s="296" t="s">
        <v>303</v>
      </c>
      <c r="H111" s="301">
        <v>357110</v>
      </c>
      <c r="I111" s="302">
        <v>9570</v>
      </c>
      <c r="J111" s="303">
        <v>9</v>
      </c>
    </row>
    <row r="112" spans="1:10">
      <c r="A112" s="297" t="s">
        <v>180</v>
      </c>
      <c r="B112" s="298" t="s">
        <v>669</v>
      </c>
      <c r="C112" s="299" t="s">
        <v>669</v>
      </c>
      <c r="D112" s="300">
        <v>357</v>
      </c>
      <c r="E112" s="287" t="s">
        <v>305</v>
      </c>
      <c r="F112" s="296" t="s">
        <v>1569</v>
      </c>
      <c r="G112" s="296" t="s">
        <v>303</v>
      </c>
      <c r="H112" s="301">
        <v>357112</v>
      </c>
      <c r="I112" s="302">
        <v>9570</v>
      </c>
      <c r="J112" s="303">
        <v>95</v>
      </c>
    </row>
    <row r="113" spans="1:10">
      <c r="A113" s="297" t="s">
        <v>180</v>
      </c>
      <c r="B113" s="298" t="s">
        <v>669</v>
      </c>
      <c r="C113" s="299" t="s">
        <v>669</v>
      </c>
      <c r="D113" s="300">
        <v>357</v>
      </c>
      <c r="E113" s="287" t="s">
        <v>305</v>
      </c>
      <c r="F113" s="296" t="s">
        <v>1570</v>
      </c>
      <c r="G113" s="296" t="s">
        <v>303</v>
      </c>
      <c r="H113" s="301">
        <v>357113</v>
      </c>
      <c r="I113" s="302">
        <v>9570</v>
      </c>
      <c r="J113" s="303">
        <v>68</v>
      </c>
    </row>
    <row r="114" spans="1:10">
      <c r="A114" s="297" t="s">
        <v>180</v>
      </c>
      <c r="B114" s="298" t="s">
        <v>669</v>
      </c>
      <c r="C114" s="299" t="s">
        <v>669</v>
      </c>
      <c r="D114" s="300">
        <v>357</v>
      </c>
      <c r="E114" s="287" t="s">
        <v>305</v>
      </c>
      <c r="F114" s="296" t="s">
        <v>1571</v>
      </c>
      <c r="G114" s="296" t="s">
        <v>303</v>
      </c>
      <c r="H114" s="301">
        <v>357115</v>
      </c>
      <c r="I114" s="302">
        <v>9570</v>
      </c>
      <c r="J114" s="303">
        <v>102</v>
      </c>
    </row>
    <row r="115" spans="1:10">
      <c r="A115" s="297" t="s">
        <v>180</v>
      </c>
      <c r="B115" s="298" t="s">
        <v>669</v>
      </c>
      <c r="C115" s="299" t="s">
        <v>669</v>
      </c>
      <c r="D115" s="300">
        <v>357</v>
      </c>
      <c r="E115" s="287" t="s">
        <v>305</v>
      </c>
      <c r="F115" s="296" t="s">
        <v>1572</v>
      </c>
      <c r="G115" s="296" t="s">
        <v>303</v>
      </c>
      <c r="H115" s="301">
        <v>357116</v>
      </c>
      <c r="I115" s="302">
        <v>9570</v>
      </c>
      <c r="J115" s="303">
        <v>16</v>
      </c>
    </row>
    <row r="116" spans="1:10">
      <c r="A116" s="297" t="s">
        <v>180</v>
      </c>
      <c r="B116" s="298" t="s">
        <v>669</v>
      </c>
      <c r="C116" s="299" t="s">
        <v>669</v>
      </c>
      <c r="D116" s="300">
        <v>357</v>
      </c>
      <c r="E116" s="287" t="s">
        <v>305</v>
      </c>
      <c r="F116" s="296" t="s">
        <v>1573</v>
      </c>
      <c r="G116" s="296" t="s">
        <v>303</v>
      </c>
      <c r="H116" s="301">
        <v>357118</v>
      </c>
      <c r="I116" s="302">
        <v>9570</v>
      </c>
      <c r="J116" s="303">
        <v>43</v>
      </c>
    </row>
    <row r="117" spans="1:10">
      <c r="A117" s="297" t="s">
        <v>180</v>
      </c>
      <c r="B117" s="298" t="s">
        <v>669</v>
      </c>
      <c r="C117" s="299" t="s">
        <v>669</v>
      </c>
      <c r="D117" s="300">
        <v>357</v>
      </c>
      <c r="E117" s="287" t="s">
        <v>305</v>
      </c>
      <c r="F117" s="296" t="s">
        <v>1574</v>
      </c>
      <c r="G117" s="296" t="s">
        <v>303</v>
      </c>
      <c r="H117" s="301">
        <v>357119</v>
      </c>
      <c r="I117" s="302">
        <v>9570</v>
      </c>
      <c r="J117" s="303">
        <v>54</v>
      </c>
    </row>
    <row r="118" spans="1:10">
      <c r="A118" s="297" t="s">
        <v>180</v>
      </c>
      <c r="B118" s="298" t="s">
        <v>669</v>
      </c>
      <c r="C118" s="299" t="s">
        <v>669</v>
      </c>
      <c r="D118" s="300">
        <v>357</v>
      </c>
      <c r="E118" s="287" t="s">
        <v>305</v>
      </c>
      <c r="F118" s="296" t="s">
        <v>1575</v>
      </c>
      <c r="G118" s="296" t="s">
        <v>303</v>
      </c>
      <c r="H118" s="301">
        <v>357120</v>
      </c>
      <c r="I118" s="302">
        <v>9570</v>
      </c>
      <c r="J118" s="303">
        <v>83</v>
      </c>
    </row>
    <row r="119" spans="1:10">
      <c r="A119" s="297" t="s">
        <v>180</v>
      </c>
      <c r="B119" s="298" t="s">
        <v>669</v>
      </c>
      <c r="C119" s="299" t="s">
        <v>669</v>
      </c>
      <c r="D119" s="300">
        <v>357</v>
      </c>
      <c r="E119" s="287" t="s">
        <v>305</v>
      </c>
      <c r="F119" s="296" t="s">
        <v>1576</v>
      </c>
      <c r="G119" s="296" t="s">
        <v>303</v>
      </c>
      <c r="H119" s="301">
        <v>357121</v>
      </c>
      <c r="I119" s="302">
        <v>9570</v>
      </c>
      <c r="J119" s="303">
        <v>67</v>
      </c>
    </row>
    <row r="120" spans="1:10">
      <c r="A120" s="297" t="s">
        <v>180</v>
      </c>
      <c r="B120" s="298" t="s">
        <v>669</v>
      </c>
      <c r="C120" s="299" t="s">
        <v>669</v>
      </c>
      <c r="D120" s="300">
        <v>357</v>
      </c>
      <c r="E120" s="287" t="s">
        <v>305</v>
      </c>
      <c r="F120" s="296" t="s">
        <v>1577</v>
      </c>
      <c r="G120" s="296" t="s">
        <v>303</v>
      </c>
      <c r="H120" s="301">
        <v>357122</v>
      </c>
      <c r="I120" s="302">
        <v>9570</v>
      </c>
      <c r="J120" s="303">
        <v>42</v>
      </c>
    </row>
    <row r="121" spans="1:10">
      <c r="A121" s="297" t="s">
        <v>180</v>
      </c>
      <c r="B121" s="298" t="s">
        <v>669</v>
      </c>
      <c r="C121" s="299" t="s">
        <v>669</v>
      </c>
      <c r="D121" s="300">
        <v>357</v>
      </c>
      <c r="E121" s="287" t="s">
        <v>305</v>
      </c>
      <c r="F121" s="296" t="s">
        <v>1578</v>
      </c>
      <c r="G121" s="296" t="s">
        <v>303</v>
      </c>
      <c r="H121" s="301">
        <v>357123</v>
      </c>
      <c r="I121" s="302">
        <v>9570</v>
      </c>
      <c r="J121" s="303">
        <v>223</v>
      </c>
    </row>
    <row r="122" spans="1:10">
      <c r="A122" s="297" t="s">
        <v>180</v>
      </c>
      <c r="B122" s="298" t="s">
        <v>669</v>
      </c>
      <c r="C122" s="299" t="s">
        <v>669</v>
      </c>
      <c r="D122" s="300">
        <v>357</v>
      </c>
      <c r="E122" s="287" t="s">
        <v>305</v>
      </c>
      <c r="F122" s="296" t="s">
        <v>1579</v>
      </c>
      <c r="G122" s="296" t="s">
        <v>303</v>
      </c>
      <c r="H122" s="301">
        <v>357124</v>
      </c>
      <c r="I122" s="302">
        <v>9570</v>
      </c>
      <c r="J122" s="303">
        <v>20</v>
      </c>
    </row>
    <row r="123" spans="1:10">
      <c r="A123" s="297" t="s">
        <v>180</v>
      </c>
      <c r="B123" s="298" t="s">
        <v>669</v>
      </c>
      <c r="C123" s="299" t="s">
        <v>669</v>
      </c>
      <c r="D123" s="300">
        <v>357</v>
      </c>
      <c r="E123" s="287" t="s">
        <v>305</v>
      </c>
      <c r="F123" s="296" t="s">
        <v>1580</v>
      </c>
      <c r="G123" s="296" t="s">
        <v>303</v>
      </c>
      <c r="H123" s="301">
        <v>357125</v>
      </c>
      <c r="I123" s="302">
        <v>9570</v>
      </c>
      <c r="J123" s="303">
        <v>29</v>
      </c>
    </row>
    <row r="124" spans="1:10">
      <c r="A124" s="297" t="s">
        <v>180</v>
      </c>
      <c r="B124" s="298" t="s">
        <v>669</v>
      </c>
      <c r="C124" s="299" t="s">
        <v>669</v>
      </c>
      <c r="D124" s="300">
        <v>357</v>
      </c>
      <c r="E124" s="287" t="s">
        <v>305</v>
      </c>
      <c r="F124" s="296" t="s">
        <v>1581</v>
      </c>
      <c r="G124" s="296" t="s">
        <v>303</v>
      </c>
      <c r="H124" s="301">
        <v>357127</v>
      </c>
      <c r="I124" s="302">
        <v>9570</v>
      </c>
      <c r="J124" s="303">
        <v>44</v>
      </c>
    </row>
    <row r="125" spans="1:10">
      <c r="A125" s="297" t="s">
        <v>180</v>
      </c>
      <c r="B125" s="298" t="s">
        <v>669</v>
      </c>
      <c r="C125" s="299" t="s">
        <v>669</v>
      </c>
      <c r="D125" s="300">
        <v>357</v>
      </c>
      <c r="E125" s="287" t="s">
        <v>305</v>
      </c>
      <c r="F125" s="296" t="s">
        <v>1583</v>
      </c>
      <c r="G125" s="296" t="s">
        <v>303</v>
      </c>
      <c r="H125" s="301">
        <v>357129</v>
      </c>
      <c r="I125" s="302">
        <v>9570</v>
      </c>
      <c r="J125" s="303">
        <v>3</v>
      </c>
    </row>
    <row r="126" spans="1:10">
      <c r="A126" s="297" t="s">
        <v>180</v>
      </c>
      <c r="B126" s="298" t="s">
        <v>669</v>
      </c>
      <c r="C126" s="299" t="s">
        <v>669</v>
      </c>
      <c r="D126" s="300">
        <v>358</v>
      </c>
      <c r="E126" s="287" t="s">
        <v>1647</v>
      </c>
      <c r="F126" s="296" t="s">
        <v>1588</v>
      </c>
      <c r="G126" s="296" t="s">
        <v>303</v>
      </c>
      <c r="H126" s="301">
        <v>358101</v>
      </c>
      <c r="I126" s="302">
        <v>9570</v>
      </c>
      <c r="J126" s="303">
        <v>11</v>
      </c>
    </row>
    <row r="127" spans="1:10">
      <c r="A127" s="297" t="s">
        <v>180</v>
      </c>
      <c r="B127" s="298" t="s">
        <v>669</v>
      </c>
      <c r="C127" s="299" t="s">
        <v>669</v>
      </c>
      <c r="D127" s="300">
        <v>358</v>
      </c>
      <c r="E127" s="287" t="s">
        <v>1647</v>
      </c>
      <c r="F127" s="296" t="s">
        <v>1589</v>
      </c>
      <c r="G127" s="296" t="s">
        <v>303</v>
      </c>
      <c r="H127" s="301">
        <v>358102</v>
      </c>
      <c r="I127" s="302">
        <v>9570</v>
      </c>
      <c r="J127" s="303">
        <v>30</v>
      </c>
    </row>
    <row r="128" spans="1:10">
      <c r="A128" s="297" t="s">
        <v>180</v>
      </c>
      <c r="B128" s="298" t="s">
        <v>669</v>
      </c>
      <c r="C128" s="299" t="s">
        <v>669</v>
      </c>
      <c r="D128" s="300">
        <v>358</v>
      </c>
      <c r="E128" s="287" t="s">
        <v>1647</v>
      </c>
      <c r="F128" s="296" t="s">
        <v>1590</v>
      </c>
      <c r="G128" s="296" t="s">
        <v>303</v>
      </c>
      <c r="H128" s="301">
        <v>358103</v>
      </c>
      <c r="I128" s="302">
        <v>9570</v>
      </c>
      <c r="J128" s="303">
        <v>185.36</v>
      </c>
    </row>
    <row r="129" spans="1:10">
      <c r="A129" s="297" t="s">
        <v>180</v>
      </c>
      <c r="B129" s="298" t="s">
        <v>669</v>
      </c>
      <c r="C129" s="299" t="s">
        <v>669</v>
      </c>
      <c r="D129" s="300">
        <v>358</v>
      </c>
      <c r="E129" s="287" t="s">
        <v>1647</v>
      </c>
      <c r="F129" s="296" t="s">
        <v>1591</v>
      </c>
      <c r="G129" s="296" t="s">
        <v>303</v>
      </c>
      <c r="H129" s="301">
        <v>358104</v>
      </c>
      <c r="I129" s="302">
        <v>9570</v>
      </c>
      <c r="J129" s="303">
        <v>33</v>
      </c>
    </row>
    <row r="130" spans="1:10">
      <c r="A130" s="297" t="s">
        <v>180</v>
      </c>
      <c r="B130" s="298" t="s">
        <v>669</v>
      </c>
      <c r="C130" s="299" t="s">
        <v>669</v>
      </c>
      <c r="D130" s="300">
        <v>358</v>
      </c>
      <c r="E130" s="287" t="s">
        <v>1647</v>
      </c>
      <c r="F130" s="296" t="s">
        <v>1592</v>
      </c>
      <c r="G130" s="296" t="s">
        <v>303</v>
      </c>
      <c r="H130" s="301">
        <v>358105</v>
      </c>
      <c r="I130" s="302">
        <v>9570</v>
      </c>
      <c r="J130" s="303">
        <v>111</v>
      </c>
    </row>
    <row r="131" spans="1:10">
      <c r="A131" s="297" t="s">
        <v>180</v>
      </c>
      <c r="B131" s="298" t="s">
        <v>669</v>
      </c>
      <c r="C131" s="299" t="s">
        <v>669</v>
      </c>
      <c r="D131" s="300">
        <v>358</v>
      </c>
      <c r="E131" s="287" t="s">
        <v>1647</v>
      </c>
      <c r="F131" s="296" t="s">
        <v>1593</v>
      </c>
      <c r="G131" s="296" t="s">
        <v>303</v>
      </c>
      <c r="H131" s="301">
        <v>358106</v>
      </c>
      <c r="I131" s="302">
        <v>9570</v>
      </c>
      <c r="J131" s="303">
        <v>16</v>
      </c>
    </row>
    <row r="132" spans="1:10">
      <c r="A132" s="297" t="s">
        <v>180</v>
      </c>
      <c r="B132" s="298" t="s">
        <v>669</v>
      </c>
      <c r="C132" s="299" t="s">
        <v>669</v>
      </c>
      <c r="D132" s="300">
        <v>358</v>
      </c>
      <c r="E132" s="287" t="s">
        <v>1647</v>
      </c>
      <c r="F132" s="296" t="s">
        <v>1594</v>
      </c>
      <c r="G132" s="296" t="s">
        <v>303</v>
      </c>
      <c r="H132" s="301">
        <v>358107</v>
      </c>
      <c r="I132" s="302">
        <v>9570</v>
      </c>
      <c r="J132" s="303">
        <v>253.29</v>
      </c>
    </row>
    <row r="133" spans="1:10">
      <c r="A133" s="297" t="s">
        <v>180</v>
      </c>
      <c r="B133" s="298" t="s">
        <v>669</v>
      </c>
      <c r="C133" s="299" t="s">
        <v>669</v>
      </c>
      <c r="D133" s="300">
        <v>358</v>
      </c>
      <c r="E133" s="287" t="s">
        <v>1647</v>
      </c>
      <c r="F133" s="296" t="s">
        <v>1595</v>
      </c>
      <c r="G133" s="296" t="s">
        <v>303</v>
      </c>
      <c r="H133" s="301">
        <v>358108</v>
      </c>
      <c r="I133" s="302">
        <v>9570</v>
      </c>
      <c r="J133" s="303">
        <v>14</v>
      </c>
    </row>
    <row r="134" spans="1:10">
      <c r="A134" s="297" t="s">
        <v>180</v>
      </c>
      <c r="B134" s="298" t="s">
        <v>669</v>
      </c>
      <c r="C134" s="299" t="s">
        <v>669</v>
      </c>
      <c r="D134" s="300">
        <v>358</v>
      </c>
      <c r="E134" s="287" t="s">
        <v>1647</v>
      </c>
      <c r="F134" s="296" t="s">
        <v>1596</v>
      </c>
      <c r="G134" s="296" t="s">
        <v>303</v>
      </c>
      <c r="H134" s="301">
        <v>358109</v>
      </c>
      <c r="I134" s="302">
        <v>9570</v>
      </c>
      <c r="J134" s="303">
        <v>26</v>
      </c>
    </row>
    <row r="135" spans="1:10">
      <c r="A135" s="297" t="s">
        <v>180</v>
      </c>
      <c r="B135" s="298" t="s">
        <v>669</v>
      </c>
      <c r="C135" s="299" t="s">
        <v>669</v>
      </c>
      <c r="D135" s="300">
        <v>358</v>
      </c>
      <c r="E135" s="287" t="s">
        <v>1647</v>
      </c>
      <c r="F135" s="296" t="s">
        <v>1597</v>
      </c>
      <c r="G135" s="296" t="s">
        <v>303</v>
      </c>
      <c r="H135" s="301">
        <v>358110</v>
      </c>
      <c r="I135" s="302">
        <v>9570</v>
      </c>
      <c r="J135" s="303">
        <v>7</v>
      </c>
    </row>
    <row r="136" spans="1:10">
      <c r="A136" s="297" t="s">
        <v>180</v>
      </c>
      <c r="B136" s="298" t="s">
        <v>669</v>
      </c>
      <c r="C136" s="299" t="s">
        <v>669</v>
      </c>
      <c r="D136" s="300">
        <v>358</v>
      </c>
      <c r="E136" s="287" t="s">
        <v>1647</v>
      </c>
      <c r="F136" s="296" t="s">
        <v>1598</v>
      </c>
      <c r="G136" s="296" t="s">
        <v>303</v>
      </c>
      <c r="H136" s="301">
        <v>358111</v>
      </c>
      <c r="I136" s="302">
        <v>9570</v>
      </c>
      <c r="J136" s="303">
        <v>37</v>
      </c>
    </row>
    <row r="137" spans="1:10">
      <c r="A137" s="297" t="s">
        <v>180</v>
      </c>
      <c r="B137" s="298" t="s">
        <v>669</v>
      </c>
      <c r="C137" s="299" t="s">
        <v>669</v>
      </c>
      <c r="D137" s="300">
        <v>358</v>
      </c>
      <c r="E137" s="287" t="s">
        <v>1647</v>
      </c>
      <c r="F137" s="296" t="s">
        <v>145</v>
      </c>
      <c r="G137" s="296" t="s">
        <v>303</v>
      </c>
      <c r="H137" s="301">
        <v>358112</v>
      </c>
      <c r="I137" s="302">
        <v>9570</v>
      </c>
      <c r="J137" s="303">
        <v>40</v>
      </c>
    </row>
    <row r="138" spans="1:10">
      <c r="A138" s="297" t="s">
        <v>180</v>
      </c>
      <c r="B138" s="298" t="s">
        <v>669</v>
      </c>
      <c r="C138" s="299" t="s">
        <v>669</v>
      </c>
      <c r="D138" s="300">
        <v>358</v>
      </c>
      <c r="E138" s="287" t="s">
        <v>1647</v>
      </c>
      <c r="F138" s="296" t="s">
        <v>1599</v>
      </c>
      <c r="G138" s="296" t="s">
        <v>303</v>
      </c>
      <c r="H138" s="301">
        <v>358113</v>
      </c>
      <c r="I138" s="302">
        <v>9570</v>
      </c>
      <c r="J138" s="303">
        <v>36</v>
      </c>
    </row>
    <row r="139" spans="1:10">
      <c r="A139" s="297" t="s">
        <v>180</v>
      </c>
      <c r="B139" s="298" t="s">
        <v>669</v>
      </c>
      <c r="C139" s="299" t="s">
        <v>669</v>
      </c>
      <c r="D139" s="300">
        <v>358</v>
      </c>
      <c r="E139" s="287" t="s">
        <v>1647</v>
      </c>
      <c r="F139" s="296" t="s">
        <v>1600</v>
      </c>
      <c r="G139" s="296" t="s">
        <v>303</v>
      </c>
      <c r="H139" s="301">
        <v>358114</v>
      </c>
      <c r="I139" s="302">
        <v>9570</v>
      </c>
      <c r="J139" s="303">
        <v>39</v>
      </c>
    </row>
    <row r="140" spans="1:10">
      <c r="A140" s="297" t="s">
        <v>180</v>
      </c>
      <c r="B140" s="298" t="s">
        <v>669</v>
      </c>
      <c r="C140" s="299" t="s">
        <v>669</v>
      </c>
      <c r="D140" s="300">
        <v>358</v>
      </c>
      <c r="E140" s="287" t="s">
        <v>1647</v>
      </c>
      <c r="F140" s="296" t="s">
        <v>1601</v>
      </c>
      <c r="G140" s="296" t="s">
        <v>303</v>
      </c>
      <c r="H140" s="301">
        <v>358115</v>
      </c>
      <c r="I140" s="302">
        <v>9570</v>
      </c>
      <c r="J140" s="303">
        <v>32</v>
      </c>
    </row>
    <row r="141" spans="1:10">
      <c r="A141" s="297" t="s">
        <v>180</v>
      </c>
      <c r="B141" s="298" t="s">
        <v>669</v>
      </c>
      <c r="C141" s="299" t="s">
        <v>669</v>
      </c>
      <c r="D141" s="300">
        <v>358</v>
      </c>
      <c r="E141" s="287" t="s">
        <v>1647</v>
      </c>
      <c r="F141" s="296" t="s">
        <v>1602</v>
      </c>
      <c r="G141" s="296" t="s">
        <v>303</v>
      </c>
      <c r="H141" s="301">
        <v>358116</v>
      </c>
      <c r="I141" s="302">
        <v>9570</v>
      </c>
      <c r="J141" s="303">
        <v>28</v>
      </c>
    </row>
    <row r="142" spans="1:10">
      <c r="A142" s="297" t="s">
        <v>180</v>
      </c>
      <c r="B142" s="298" t="s">
        <v>669</v>
      </c>
      <c r="C142" s="299" t="s">
        <v>669</v>
      </c>
      <c r="D142" s="300">
        <v>358</v>
      </c>
      <c r="E142" s="287" t="s">
        <v>1647</v>
      </c>
      <c r="F142" s="296" t="s">
        <v>1603</v>
      </c>
      <c r="G142" s="296" t="s">
        <v>303</v>
      </c>
      <c r="H142" s="301">
        <v>358117</v>
      </c>
      <c r="I142" s="302">
        <v>9570</v>
      </c>
      <c r="J142" s="303">
        <v>114.47</v>
      </c>
    </row>
    <row r="143" spans="1:10">
      <c r="A143" s="297" t="s">
        <v>180</v>
      </c>
      <c r="B143" s="298" t="s">
        <v>669</v>
      </c>
      <c r="C143" s="299" t="s">
        <v>669</v>
      </c>
      <c r="D143" s="300">
        <v>358</v>
      </c>
      <c r="E143" s="287" t="s">
        <v>1647</v>
      </c>
      <c r="F143" s="296" t="s">
        <v>1604</v>
      </c>
      <c r="G143" s="296" t="s">
        <v>303</v>
      </c>
      <c r="H143" s="301">
        <v>358118</v>
      </c>
      <c r="I143" s="302">
        <v>9570</v>
      </c>
      <c r="J143" s="303">
        <v>20</v>
      </c>
    </row>
    <row r="144" spans="1:10">
      <c r="A144" s="297" t="s">
        <v>180</v>
      </c>
      <c r="B144" s="298" t="s">
        <v>669</v>
      </c>
      <c r="C144" s="299" t="s">
        <v>669</v>
      </c>
      <c r="D144" s="300">
        <v>358</v>
      </c>
      <c r="E144" s="287" t="s">
        <v>1647</v>
      </c>
      <c r="F144" s="296" t="s">
        <v>1605</v>
      </c>
      <c r="G144" s="296" t="s">
        <v>303</v>
      </c>
      <c r="H144" s="301">
        <v>358119</v>
      </c>
      <c r="I144" s="302">
        <v>9570</v>
      </c>
      <c r="J144" s="303">
        <v>14</v>
      </c>
    </row>
    <row r="145" spans="1:10">
      <c r="A145" s="297" t="s">
        <v>180</v>
      </c>
      <c r="B145" s="298" t="s">
        <v>669</v>
      </c>
      <c r="C145" s="299" t="s">
        <v>669</v>
      </c>
      <c r="D145" s="300">
        <v>358</v>
      </c>
      <c r="E145" s="287" t="s">
        <v>1647</v>
      </c>
      <c r="F145" s="296" t="s">
        <v>1606</v>
      </c>
      <c r="G145" s="296" t="s">
        <v>303</v>
      </c>
      <c r="H145" s="301">
        <v>358120</v>
      </c>
      <c r="I145" s="302">
        <v>9570</v>
      </c>
      <c r="J145" s="303">
        <v>39</v>
      </c>
    </row>
    <row r="146" spans="1:10">
      <c r="A146" s="297" t="s">
        <v>180</v>
      </c>
      <c r="B146" s="298" t="s">
        <v>669</v>
      </c>
      <c r="C146" s="299" t="s">
        <v>669</v>
      </c>
      <c r="D146" s="300">
        <v>358</v>
      </c>
      <c r="E146" s="287" t="s">
        <v>1647</v>
      </c>
      <c r="F146" s="296" t="s">
        <v>1607</v>
      </c>
      <c r="G146" s="296" t="s">
        <v>303</v>
      </c>
      <c r="H146" s="301">
        <v>358121</v>
      </c>
      <c r="I146" s="302">
        <v>9570</v>
      </c>
      <c r="J146" s="303">
        <v>40</v>
      </c>
    </row>
    <row r="147" spans="1:10">
      <c r="A147" s="297" t="s">
        <v>180</v>
      </c>
      <c r="B147" s="298" t="s">
        <v>669</v>
      </c>
      <c r="C147" s="299" t="s">
        <v>669</v>
      </c>
      <c r="D147" s="300">
        <v>358</v>
      </c>
      <c r="E147" s="287" t="s">
        <v>1647</v>
      </c>
      <c r="F147" s="296" t="s">
        <v>1608</v>
      </c>
      <c r="G147" s="296" t="s">
        <v>303</v>
      </c>
      <c r="H147" s="301">
        <v>358122</v>
      </c>
      <c r="I147" s="302">
        <v>9570</v>
      </c>
      <c r="J147" s="303">
        <v>27</v>
      </c>
    </row>
    <row r="148" spans="1:10">
      <c r="A148" s="297" t="s">
        <v>180</v>
      </c>
      <c r="B148" s="298" t="s">
        <v>669</v>
      </c>
      <c r="C148" s="299" t="s">
        <v>669</v>
      </c>
      <c r="D148" s="300">
        <v>358</v>
      </c>
      <c r="E148" s="287" t="s">
        <v>1647</v>
      </c>
      <c r="F148" s="296" t="s">
        <v>1609</v>
      </c>
      <c r="G148" s="296" t="s">
        <v>303</v>
      </c>
      <c r="H148" s="301">
        <v>358123</v>
      </c>
      <c r="I148" s="302">
        <v>9570</v>
      </c>
      <c r="J148" s="303">
        <v>38</v>
      </c>
    </row>
    <row r="149" spans="1:10">
      <c r="A149" s="297" t="s">
        <v>180</v>
      </c>
      <c r="B149" s="298" t="s">
        <v>669</v>
      </c>
      <c r="C149" s="299" t="s">
        <v>669</v>
      </c>
      <c r="D149" s="300">
        <v>358</v>
      </c>
      <c r="E149" s="287" t="s">
        <v>1647</v>
      </c>
      <c r="F149" s="296" t="s">
        <v>622</v>
      </c>
      <c r="G149" s="296" t="s">
        <v>303</v>
      </c>
      <c r="H149" s="301">
        <v>358124</v>
      </c>
      <c r="I149" s="302">
        <v>9570</v>
      </c>
      <c r="J149" s="303">
        <v>39</v>
      </c>
    </row>
    <row r="150" spans="1:10">
      <c r="A150" s="297" t="s">
        <v>180</v>
      </c>
      <c r="B150" s="298" t="s">
        <v>669</v>
      </c>
      <c r="C150" s="299" t="s">
        <v>669</v>
      </c>
      <c r="D150" s="300">
        <v>358</v>
      </c>
      <c r="E150" s="287" t="s">
        <v>1647</v>
      </c>
      <c r="F150" s="296" t="s">
        <v>1610</v>
      </c>
      <c r="G150" s="296" t="s">
        <v>303</v>
      </c>
      <c r="H150" s="301">
        <v>358125</v>
      </c>
      <c r="I150" s="302">
        <v>9570</v>
      </c>
      <c r="J150" s="303">
        <v>33</v>
      </c>
    </row>
    <row r="151" spans="1:10">
      <c r="A151" s="297" t="s">
        <v>180</v>
      </c>
      <c r="B151" s="298" t="s">
        <v>669</v>
      </c>
      <c r="C151" s="299" t="s">
        <v>669</v>
      </c>
      <c r="D151" s="300">
        <v>358</v>
      </c>
      <c r="E151" s="287" t="s">
        <v>1647</v>
      </c>
      <c r="F151" s="296" t="s">
        <v>1611</v>
      </c>
      <c r="G151" s="296" t="s">
        <v>303</v>
      </c>
      <c r="H151" s="301">
        <v>358126</v>
      </c>
      <c r="I151" s="302">
        <v>9570</v>
      </c>
      <c r="J151" s="303">
        <v>87.1</v>
      </c>
    </row>
    <row r="152" spans="1:10">
      <c r="A152" s="297" t="s">
        <v>180</v>
      </c>
      <c r="B152" s="298" t="s">
        <v>669</v>
      </c>
      <c r="C152" s="299" t="s">
        <v>669</v>
      </c>
      <c r="D152" s="300">
        <v>358</v>
      </c>
      <c r="E152" s="287" t="s">
        <v>1647</v>
      </c>
      <c r="F152" s="296" t="s">
        <v>1612</v>
      </c>
      <c r="G152" s="296" t="s">
        <v>303</v>
      </c>
      <c r="H152" s="301">
        <v>358127</v>
      </c>
      <c r="I152" s="302">
        <v>9570</v>
      </c>
      <c r="J152" s="303">
        <v>51</v>
      </c>
    </row>
    <row r="153" spans="1:10">
      <c r="A153" s="297" t="s">
        <v>180</v>
      </c>
      <c r="B153" s="298" t="s">
        <v>669</v>
      </c>
      <c r="C153" s="299" t="s">
        <v>669</v>
      </c>
      <c r="D153" s="300">
        <v>358</v>
      </c>
      <c r="E153" s="287" t="s">
        <v>1647</v>
      </c>
      <c r="F153" s="296" t="s">
        <v>1613</v>
      </c>
      <c r="G153" s="296" t="s">
        <v>303</v>
      </c>
      <c r="H153" s="301">
        <v>358128</v>
      </c>
      <c r="I153" s="302">
        <v>9570</v>
      </c>
      <c r="J153" s="303">
        <v>45</v>
      </c>
    </row>
    <row r="154" spans="1:10">
      <c r="A154" s="297" t="s">
        <v>180</v>
      </c>
      <c r="B154" s="298" t="s">
        <v>669</v>
      </c>
      <c r="C154" s="299" t="s">
        <v>669</v>
      </c>
      <c r="D154" s="300">
        <v>358</v>
      </c>
      <c r="E154" s="287" t="s">
        <v>1647</v>
      </c>
      <c r="F154" s="296" t="s">
        <v>1614</v>
      </c>
      <c r="G154" s="296" t="s">
        <v>303</v>
      </c>
      <c r="H154" s="301">
        <v>358129</v>
      </c>
      <c r="I154" s="302">
        <v>9570</v>
      </c>
      <c r="J154" s="303">
        <v>35</v>
      </c>
    </row>
    <row r="155" spans="1:10">
      <c r="A155" s="297" t="s">
        <v>180</v>
      </c>
      <c r="B155" s="298" t="s">
        <v>669</v>
      </c>
      <c r="C155" s="299" t="s">
        <v>669</v>
      </c>
      <c r="D155" s="300">
        <v>358</v>
      </c>
      <c r="E155" s="287" t="s">
        <v>1647</v>
      </c>
      <c r="F155" s="296" t="s">
        <v>1615</v>
      </c>
      <c r="G155" s="296" t="s">
        <v>303</v>
      </c>
      <c r="H155" s="301">
        <v>358130</v>
      </c>
      <c r="I155" s="302">
        <v>9570</v>
      </c>
      <c r="J155" s="303">
        <v>37</v>
      </c>
    </row>
    <row r="156" spans="1:10">
      <c r="A156" s="297" t="s">
        <v>180</v>
      </c>
      <c r="B156" s="298" t="s">
        <v>669</v>
      </c>
      <c r="C156" s="299" t="s">
        <v>669</v>
      </c>
      <c r="D156" s="300">
        <v>358</v>
      </c>
      <c r="E156" s="287" t="s">
        <v>1647</v>
      </c>
      <c r="F156" s="296" t="s">
        <v>1616</v>
      </c>
      <c r="G156" s="296" t="s">
        <v>303</v>
      </c>
      <c r="H156" s="301">
        <v>358131</v>
      </c>
      <c r="I156" s="302">
        <v>9570</v>
      </c>
      <c r="J156" s="303">
        <v>39</v>
      </c>
    </row>
    <row r="157" spans="1:10">
      <c r="A157" s="297" t="s">
        <v>180</v>
      </c>
      <c r="B157" s="298" t="s">
        <v>669</v>
      </c>
      <c r="C157" s="299" t="s">
        <v>669</v>
      </c>
      <c r="D157" s="300">
        <v>358</v>
      </c>
      <c r="E157" s="287" t="s">
        <v>1647</v>
      </c>
      <c r="F157" s="296" t="s">
        <v>1617</v>
      </c>
      <c r="G157" s="296" t="s">
        <v>303</v>
      </c>
      <c r="H157" s="301">
        <v>358132</v>
      </c>
      <c r="I157" s="302">
        <v>9570</v>
      </c>
      <c r="J157" s="303">
        <v>11</v>
      </c>
    </row>
    <row r="158" spans="1:10">
      <c r="A158" s="297" t="s">
        <v>180</v>
      </c>
      <c r="B158" s="298" t="s">
        <v>669</v>
      </c>
      <c r="C158" s="299" t="s">
        <v>669</v>
      </c>
      <c r="D158" s="300">
        <v>358</v>
      </c>
      <c r="E158" s="287" t="s">
        <v>1647</v>
      </c>
      <c r="F158" s="296" t="s">
        <v>1618</v>
      </c>
      <c r="G158" s="296" t="s">
        <v>303</v>
      </c>
      <c r="H158" s="301">
        <v>358133</v>
      </c>
      <c r="I158" s="302">
        <v>9570</v>
      </c>
      <c r="J158" s="303">
        <v>86</v>
      </c>
    </row>
    <row r="159" spans="1:10">
      <c r="A159" s="297" t="s">
        <v>180</v>
      </c>
      <c r="B159" s="298" t="s">
        <v>669</v>
      </c>
      <c r="C159" s="299" t="s">
        <v>669</v>
      </c>
      <c r="D159" s="300">
        <v>358</v>
      </c>
      <c r="E159" s="287" t="s">
        <v>1647</v>
      </c>
      <c r="F159" s="296" t="s">
        <v>1619</v>
      </c>
      <c r="G159" s="296" t="s">
        <v>303</v>
      </c>
      <c r="H159" s="301">
        <v>358134</v>
      </c>
      <c r="I159" s="302">
        <v>9570</v>
      </c>
      <c r="J159" s="303">
        <v>15</v>
      </c>
    </row>
    <row r="160" spans="1:10">
      <c r="A160" s="297" t="s">
        <v>180</v>
      </c>
      <c r="B160" s="298" t="s">
        <v>669</v>
      </c>
      <c r="C160" s="299" t="s">
        <v>669</v>
      </c>
      <c r="D160" s="300">
        <v>358</v>
      </c>
      <c r="E160" s="287" t="s">
        <v>1647</v>
      </c>
      <c r="F160" s="296" t="s">
        <v>1620</v>
      </c>
      <c r="G160" s="296" t="s">
        <v>303</v>
      </c>
      <c r="H160" s="301">
        <v>358135</v>
      </c>
      <c r="I160" s="302">
        <v>9570</v>
      </c>
      <c r="J160" s="303">
        <v>25</v>
      </c>
    </row>
    <row r="161" spans="1:10">
      <c r="A161" s="297" t="s">
        <v>180</v>
      </c>
      <c r="B161" s="298" t="s">
        <v>669</v>
      </c>
      <c r="C161" s="299" t="s">
        <v>669</v>
      </c>
      <c r="D161" s="300">
        <v>358</v>
      </c>
      <c r="E161" s="287" t="s">
        <v>1647</v>
      </c>
      <c r="F161" s="296" t="s">
        <v>1621</v>
      </c>
      <c r="G161" s="296" t="s">
        <v>303</v>
      </c>
      <c r="H161" s="301">
        <v>358136</v>
      </c>
      <c r="I161" s="302">
        <v>9570</v>
      </c>
      <c r="J161" s="303">
        <v>30</v>
      </c>
    </row>
    <row r="162" spans="1:10">
      <c r="A162" s="297" t="s">
        <v>180</v>
      </c>
      <c r="B162" s="298" t="s">
        <v>669</v>
      </c>
      <c r="C162" s="299" t="s">
        <v>669</v>
      </c>
      <c r="D162" s="300">
        <v>358</v>
      </c>
      <c r="E162" s="287" t="s">
        <v>1647</v>
      </c>
      <c r="F162" s="296" t="s">
        <v>1588</v>
      </c>
      <c r="G162" s="296" t="s">
        <v>303</v>
      </c>
      <c r="H162" s="301">
        <v>358137</v>
      </c>
      <c r="I162" s="302">
        <v>9570</v>
      </c>
      <c r="J162" s="303">
        <v>15</v>
      </c>
    </row>
    <row r="163" spans="1:10">
      <c r="A163" s="297" t="s">
        <v>180</v>
      </c>
      <c r="B163" s="298" t="s">
        <v>669</v>
      </c>
      <c r="C163" s="299" t="s">
        <v>669</v>
      </c>
      <c r="D163" s="300">
        <v>358</v>
      </c>
      <c r="E163" s="287" t="s">
        <v>1647</v>
      </c>
      <c r="F163" s="296" t="s">
        <v>1622</v>
      </c>
      <c r="G163" s="296" t="s">
        <v>303</v>
      </c>
      <c r="H163" s="301">
        <v>358138</v>
      </c>
      <c r="I163" s="302">
        <v>9570</v>
      </c>
      <c r="J163" s="303">
        <v>88</v>
      </c>
    </row>
    <row r="164" spans="1:10">
      <c r="A164" s="297" t="s">
        <v>180</v>
      </c>
      <c r="B164" s="298" t="s">
        <v>669</v>
      </c>
      <c r="C164" s="299" t="s">
        <v>669</v>
      </c>
      <c r="D164" s="300">
        <v>358</v>
      </c>
      <c r="E164" s="287" t="s">
        <v>1647</v>
      </c>
      <c r="F164" s="296" t="s">
        <v>1623</v>
      </c>
      <c r="G164" s="296" t="s">
        <v>303</v>
      </c>
      <c r="H164" s="301">
        <v>358139</v>
      </c>
      <c r="I164" s="302">
        <v>9570</v>
      </c>
      <c r="J164" s="303">
        <v>41</v>
      </c>
    </row>
    <row r="165" spans="1:10">
      <c r="A165" s="297" t="s">
        <v>180</v>
      </c>
      <c r="B165" s="298" t="s">
        <v>669</v>
      </c>
      <c r="C165" s="299" t="s">
        <v>669</v>
      </c>
      <c r="D165" s="300">
        <v>358</v>
      </c>
      <c r="E165" s="287" t="s">
        <v>1647</v>
      </c>
      <c r="F165" s="296" t="s">
        <v>1624</v>
      </c>
      <c r="G165" s="296" t="s">
        <v>303</v>
      </c>
      <c r="H165" s="301">
        <v>358140</v>
      </c>
      <c r="I165" s="302">
        <v>9570</v>
      </c>
      <c r="J165" s="303">
        <v>48</v>
      </c>
    </row>
    <row r="166" spans="1:10">
      <c r="A166" s="297" t="s">
        <v>180</v>
      </c>
      <c r="B166" s="298" t="s">
        <v>669</v>
      </c>
      <c r="C166" s="299" t="s">
        <v>669</v>
      </c>
      <c r="D166" s="300">
        <v>358</v>
      </c>
      <c r="E166" s="287" t="s">
        <v>1647</v>
      </c>
      <c r="F166" s="296" t="s">
        <v>1625</v>
      </c>
      <c r="G166" s="296" t="s">
        <v>303</v>
      </c>
      <c r="H166" s="301">
        <v>358141</v>
      </c>
      <c r="I166" s="302">
        <v>9570</v>
      </c>
      <c r="J166" s="303">
        <v>31</v>
      </c>
    </row>
    <row r="167" spans="1:10">
      <c r="A167" s="297" t="s">
        <v>180</v>
      </c>
      <c r="B167" s="298" t="s">
        <v>669</v>
      </c>
      <c r="C167" s="299" t="s">
        <v>669</v>
      </c>
      <c r="D167" s="300">
        <v>358</v>
      </c>
      <c r="E167" s="287" t="s">
        <v>1647</v>
      </c>
      <c r="F167" s="296" t="s">
        <v>1626</v>
      </c>
      <c r="G167" s="296" t="s">
        <v>303</v>
      </c>
      <c r="H167" s="301">
        <v>358142</v>
      </c>
      <c r="I167" s="302">
        <v>9570</v>
      </c>
      <c r="J167" s="303">
        <v>68.209999999999994</v>
      </c>
    </row>
    <row r="168" spans="1:10">
      <c r="A168" s="297" t="s">
        <v>180</v>
      </c>
      <c r="B168" s="298" t="s">
        <v>669</v>
      </c>
      <c r="C168" s="299" t="s">
        <v>669</v>
      </c>
      <c r="D168" s="300">
        <v>358</v>
      </c>
      <c r="E168" s="287" t="s">
        <v>1647</v>
      </c>
      <c r="F168" s="296" t="s">
        <v>1627</v>
      </c>
      <c r="G168" s="296" t="s">
        <v>303</v>
      </c>
      <c r="H168" s="301">
        <v>358143</v>
      </c>
      <c r="I168" s="302">
        <v>9570</v>
      </c>
      <c r="J168" s="303">
        <v>19</v>
      </c>
    </row>
    <row r="169" spans="1:10">
      <c r="A169" s="297" t="s">
        <v>180</v>
      </c>
      <c r="B169" s="298" t="s">
        <v>669</v>
      </c>
      <c r="C169" s="299" t="s">
        <v>669</v>
      </c>
      <c r="D169" s="300">
        <v>358</v>
      </c>
      <c r="E169" s="287" t="s">
        <v>1647</v>
      </c>
      <c r="F169" s="296" t="s">
        <v>1628</v>
      </c>
      <c r="G169" s="296" t="s">
        <v>303</v>
      </c>
      <c r="H169" s="301">
        <v>358144</v>
      </c>
      <c r="I169" s="302">
        <v>9570</v>
      </c>
      <c r="J169" s="303">
        <v>40</v>
      </c>
    </row>
    <row r="170" spans="1:10">
      <c r="A170" s="297" t="s">
        <v>180</v>
      </c>
      <c r="B170" s="298" t="s">
        <v>669</v>
      </c>
      <c r="C170" s="299" t="s">
        <v>669</v>
      </c>
      <c r="D170" s="300">
        <v>358</v>
      </c>
      <c r="E170" s="287" t="s">
        <v>1647</v>
      </c>
      <c r="F170" s="296" t="s">
        <v>1629</v>
      </c>
      <c r="G170" s="296" t="s">
        <v>303</v>
      </c>
      <c r="H170" s="301">
        <v>358145</v>
      </c>
      <c r="I170" s="302">
        <v>9570</v>
      </c>
      <c r="J170" s="303">
        <v>61</v>
      </c>
    </row>
    <row r="171" spans="1:10">
      <c r="A171" s="297" t="s">
        <v>180</v>
      </c>
      <c r="B171" s="298" t="s">
        <v>669</v>
      </c>
      <c r="C171" s="299" t="s">
        <v>669</v>
      </c>
      <c r="D171" s="300">
        <v>358</v>
      </c>
      <c r="E171" s="287" t="s">
        <v>1647</v>
      </c>
      <c r="F171" s="296" t="s">
        <v>1630</v>
      </c>
      <c r="G171" s="296" t="s">
        <v>303</v>
      </c>
      <c r="H171" s="301">
        <v>358146</v>
      </c>
      <c r="I171" s="302">
        <v>9570</v>
      </c>
      <c r="J171" s="303">
        <v>16</v>
      </c>
    </row>
    <row r="172" spans="1:10">
      <c r="A172" s="297" t="s">
        <v>180</v>
      </c>
      <c r="B172" s="298" t="s">
        <v>669</v>
      </c>
      <c r="C172" s="299" t="s">
        <v>669</v>
      </c>
      <c r="D172" s="300">
        <v>358</v>
      </c>
      <c r="E172" s="287" t="s">
        <v>1647</v>
      </c>
      <c r="F172" s="296" t="s">
        <v>1631</v>
      </c>
      <c r="G172" s="296" t="s">
        <v>303</v>
      </c>
      <c r="H172" s="301">
        <v>358147</v>
      </c>
      <c r="I172" s="302">
        <v>9570</v>
      </c>
      <c r="J172" s="303">
        <v>54</v>
      </c>
    </row>
    <row r="173" spans="1:10">
      <c r="A173" s="297" t="s">
        <v>180</v>
      </c>
      <c r="B173" s="298" t="s">
        <v>669</v>
      </c>
      <c r="C173" s="299" t="s">
        <v>669</v>
      </c>
      <c r="D173" s="300">
        <v>358</v>
      </c>
      <c r="E173" s="287" t="s">
        <v>1647</v>
      </c>
      <c r="F173" s="296" t="s">
        <v>1632</v>
      </c>
      <c r="G173" s="296" t="s">
        <v>303</v>
      </c>
      <c r="H173" s="301">
        <v>358148</v>
      </c>
      <c r="I173" s="302">
        <v>9570</v>
      </c>
      <c r="J173" s="303">
        <v>182.39</v>
      </c>
    </row>
    <row r="174" spans="1:10">
      <c r="A174" s="297" t="s">
        <v>180</v>
      </c>
      <c r="B174" s="298" t="s">
        <v>669</v>
      </c>
      <c r="C174" s="299" t="s">
        <v>669</v>
      </c>
      <c r="D174" s="300">
        <v>358</v>
      </c>
      <c r="E174" s="287" t="s">
        <v>1647</v>
      </c>
      <c r="F174" s="296" t="s">
        <v>1633</v>
      </c>
      <c r="G174" s="296" t="s">
        <v>303</v>
      </c>
      <c r="H174" s="301">
        <v>358149</v>
      </c>
      <c r="I174" s="302">
        <v>9570</v>
      </c>
      <c r="J174" s="303">
        <v>32</v>
      </c>
    </row>
    <row r="175" spans="1:10">
      <c r="A175" s="297" t="s">
        <v>180</v>
      </c>
      <c r="B175" s="298" t="s">
        <v>669</v>
      </c>
      <c r="C175" s="299" t="s">
        <v>669</v>
      </c>
      <c r="D175" s="300">
        <v>357</v>
      </c>
      <c r="E175" s="287" t="s">
        <v>305</v>
      </c>
      <c r="F175" s="296" t="s">
        <v>1634</v>
      </c>
      <c r="G175" s="296" t="s">
        <v>303</v>
      </c>
      <c r="H175" s="301">
        <v>357130</v>
      </c>
      <c r="I175" s="302">
        <v>9570</v>
      </c>
      <c r="J175" s="303">
        <v>12</v>
      </c>
    </row>
    <row r="176" spans="1:10">
      <c r="A176" s="297" t="s">
        <v>180</v>
      </c>
      <c r="B176" s="298" t="s">
        <v>669</v>
      </c>
      <c r="C176" s="299" t="s">
        <v>669</v>
      </c>
      <c r="D176" s="300">
        <v>357</v>
      </c>
      <c r="E176" s="287" t="s">
        <v>305</v>
      </c>
      <c r="F176" s="296" t="s">
        <v>1635</v>
      </c>
      <c r="G176" s="296" t="s">
        <v>303</v>
      </c>
      <c r="H176" s="301">
        <v>357131</v>
      </c>
      <c r="I176" s="302">
        <v>9570</v>
      </c>
      <c r="J176" s="303">
        <v>55</v>
      </c>
    </row>
    <row r="177" spans="1:10" s="265" customFormat="1">
      <c r="A177" s="267" t="s">
        <v>180</v>
      </c>
      <c r="B177" s="114" t="s">
        <v>667</v>
      </c>
      <c r="C177" s="291" t="s">
        <v>262</v>
      </c>
      <c r="D177" s="287">
        <v>120</v>
      </c>
      <c r="E177" s="287" t="s">
        <v>272</v>
      </c>
      <c r="F177" s="265" t="s">
        <v>272</v>
      </c>
      <c r="G177" s="265" t="s">
        <v>263</v>
      </c>
      <c r="H177" s="288">
        <v>120100</v>
      </c>
      <c r="I177" s="266">
        <v>9570</v>
      </c>
      <c r="J177" s="290">
        <v>349.5</v>
      </c>
    </row>
    <row r="178" spans="1:10" s="265" customFormat="1">
      <c r="A178" s="267" t="s">
        <v>180</v>
      </c>
      <c r="B178" s="114" t="s">
        <v>667</v>
      </c>
      <c r="C178" s="291" t="s">
        <v>262</v>
      </c>
      <c r="D178" s="287">
        <v>121</v>
      </c>
      <c r="E178" s="287" t="s">
        <v>273</v>
      </c>
      <c r="F178" s="265" t="s">
        <v>403</v>
      </c>
      <c r="G178" s="265" t="s">
        <v>263</v>
      </c>
      <c r="H178" s="288">
        <v>121100</v>
      </c>
      <c r="I178" s="266">
        <v>9570</v>
      </c>
      <c r="J178" s="290">
        <v>2047.5</v>
      </c>
    </row>
    <row r="179" spans="1:10" s="265" customFormat="1">
      <c r="A179" s="267" t="s">
        <v>180</v>
      </c>
      <c r="B179" s="114" t="s">
        <v>667</v>
      </c>
      <c r="C179" s="291" t="s">
        <v>262</v>
      </c>
      <c r="D179" s="287">
        <v>122</v>
      </c>
      <c r="E179" s="287" t="s">
        <v>274</v>
      </c>
      <c r="F179" s="265" t="s">
        <v>582</v>
      </c>
      <c r="G179" s="265" t="s">
        <v>263</v>
      </c>
      <c r="H179" s="288">
        <v>122100</v>
      </c>
      <c r="I179" s="266">
        <v>9570</v>
      </c>
      <c r="J179" s="290">
        <v>1405.5</v>
      </c>
    </row>
    <row r="180" spans="1:10" s="265" customFormat="1">
      <c r="A180" s="267" t="s">
        <v>180</v>
      </c>
      <c r="B180" s="114" t="s">
        <v>667</v>
      </c>
      <c r="C180" s="291" t="s">
        <v>262</v>
      </c>
      <c r="D180" s="287">
        <v>123</v>
      </c>
      <c r="E180" s="287" t="s">
        <v>275</v>
      </c>
      <c r="F180" s="265" t="s">
        <v>587</v>
      </c>
      <c r="G180" s="265" t="s">
        <v>263</v>
      </c>
      <c r="H180" s="288">
        <v>123100</v>
      </c>
      <c r="I180" s="266">
        <v>9570</v>
      </c>
      <c r="J180" s="290">
        <v>169</v>
      </c>
    </row>
    <row r="181" spans="1:10" s="265" customFormat="1">
      <c r="A181" s="267" t="s">
        <v>180</v>
      </c>
      <c r="B181" s="114" t="s">
        <v>667</v>
      </c>
      <c r="C181" s="291" t="s">
        <v>262</v>
      </c>
      <c r="D181" s="287">
        <v>110</v>
      </c>
      <c r="E181" s="287" t="s">
        <v>264</v>
      </c>
      <c r="F181" s="265" t="s">
        <v>264</v>
      </c>
      <c r="G181" s="265" t="s">
        <v>263</v>
      </c>
      <c r="H181" s="288">
        <v>110100</v>
      </c>
      <c r="I181" s="266">
        <v>9570</v>
      </c>
      <c r="J181" s="290">
        <v>2636.5</v>
      </c>
    </row>
    <row r="182" spans="1:10" s="265" customFormat="1">
      <c r="A182" s="267" t="s">
        <v>180</v>
      </c>
      <c r="B182" s="114" t="s">
        <v>667</v>
      </c>
      <c r="C182" s="291" t="s">
        <v>262</v>
      </c>
      <c r="D182" s="287">
        <v>123</v>
      </c>
      <c r="E182" s="287" t="s">
        <v>275</v>
      </c>
      <c r="F182" s="265" t="s">
        <v>588</v>
      </c>
      <c r="G182" s="265" t="s">
        <v>263</v>
      </c>
      <c r="H182" s="288">
        <v>123101</v>
      </c>
      <c r="I182" s="266">
        <v>9570</v>
      </c>
      <c r="J182" s="290">
        <v>182</v>
      </c>
    </row>
    <row r="183" spans="1:10" s="265" customFormat="1">
      <c r="A183" s="267" t="s">
        <v>180</v>
      </c>
      <c r="B183" s="114" t="s">
        <v>667</v>
      </c>
      <c r="C183" s="291" t="s">
        <v>262</v>
      </c>
      <c r="D183" s="287">
        <v>111</v>
      </c>
      <c r="E183" s="287" t="s">
        <v>265</v>
      </c>
      <c r="F183" s="265" t="s">
        <v>405</v>
      </c>
      <c r="G183" s="265" t="s">
        <v>263</v>
      </c>
      <c r="H183" s="288">
        <v>111100</v>
      </c>
      <c r="I183" s="266">
        <v>9570</v>
      </c>
      <c r="J183" s="290">
        <v>218</v>
      </c>
    </row>
    <row r="184" spans="1:10" s="265" customFormat="1">
      <c r="A184" s="267" t="s">
        <v>180</v>
      </c>
      <c r="B184" s="114" t="s">
        <v>667</v>
      </c>
      <c r="C184" s="291" t="s">
        <v>262</v>
      </c>
      <c r="D184" s="287">
        <v>111</v>
      </c>
      <c r="E184" s="287" t="s">
        <v>265</v>
      </c>
      <c r="F184" s="265" t="s">
        <v>404</v>
      </c>
      <c r="G184" s="265" t="s">
        <v>263</v>
      </c>
      <c r="H184" s="288">
        <v>111101</v>
      </c>
      <c r="I184" s="266">
        <v>9570</v>
      </c>
      <c r="J184" s="290">
        <v>218</v>
      </c>
    </row>
    <row r="185" spans="1:10" s="265" customFormat="1">
      <c r="A185" s="267" t="s">
        <v>180</v>
      </c>
      <c r="B185" s="114" t="s">
        <v>667</v>
      </c>
      <c r="C185" s="291" t="s">
        <v>262</v>
      </c>
      <c r="D185" s="287">
        <v>118</v>
      </c>
      <c r="E185" s="287" t="s">
        <v>270</v>
      </c>
      <c r="F185" s="265" t="s">
        <v>407</v>
      </c>
      <c r="G185" s="265" t="s">
        <v>263</v>
      </c>
      <c r="H185" s="288">
        <v>118101</v>
      </c>
      <c r="I185" s="266">
        <v>9570</v>
      </c>
      <c r="J185" s="290">
        <v>382</v>
      </c>
    </row>
    <row r="186" spans="1:10" s="265" customFormat="1">
      <c r="A186" s="267" t="s">
        <v>180</v>
      </c>
      <c r="B186" s="114" t="s">
        <v>667</v>
      </c>
      <c r="C186" s="291" t="s">
        <v>262</v>
      </c>
      <c r="D186" s="287">
        <v>119</v>
      </c>
      <c r="E186" s="287" t="s">
        <v>271</v>
      </c>
      <c r="F186" s="265" t="s">
        <v>591</v>
      </c>
      <c r="G186" s="265" t="s">
        <v>263</v>
      </c>
      <c r="H186" s="288">
        <v>119101</v>
      </c>
      <c r="I186" s="266">
        <v>9570</v>
      </c>
      <c r="J186" s="290">
        <v>824.7</v>
      </c>
    </row>
    <row r="187" spans="1:10" s="265" customFormat="1">
      <c r="A187" s="267" t="s">
        <v>180</v>
      </c>
      <c r="B187" s="114" t="s">
        <v>667</v>
      </c>
      <c r="C187" s="291" t="s">
        <v>262</v>
      </c>
      <c r="D187" s="287">
        <v>112</v>
      </c>
      <c r="E187" s="287" t="s">
        <v>266</v>
      </c>
      <c r="F187" s="265" t="s">
        <v>572</v>
      </c>
      <c r="G187" s="265" t="s">
        <v>263</v>
      </c>
      <c r="H187" s="288">
        <v>112100</v>
      </c>
      <c r="I187" s="266">
        <v>9570</v>
      </c>
      <c r="J187" s="290">
        <v>50</v>
      </c>
    </row>
    <row r="188" spans="1:10" s="265" customFormat="1">
      <c r="A188" s="267" t="s">
        <v>180</v>
      </c>
      <c r="B188" s="114" t="s">
        <v>667</v>
      </c>
      <c r="C188" s="291" t="s">
        <v>262</v>
      </c>
      <c r="D188" s="287">
        <v>113</v>
      </c>
      <c r="E188" s="287" t="s">
        <v>267</v>
      </c>
      <c r="F188" s="265" t="s">
        <v>402</v>
      </c>
      <c r="G188" s="265" t="s">
        <v>263</v>
      </c>
      <c r="H188" s="288">
        <v>113100</v>
      </c>
      <c r="I188" s="266">
        <v>9570</v>
      </c>
      <c r="J188" s="290">
        <v>257.60000000000002</v>
      </c>
    </row>
    <row r="189" spans="1:10" s="265" customFormat="1">
      <c r="A189" s="267" t="s">
        <v>180</v>
      </c>
      <c r="B189" s="114" t="s">
        <v>667</v>
      </c>
      <c r="C189" s="291" t="s">
        <v>262</v>
      </c>
      <c r="D189" s="287">
        <v>114</v>
      </c>
      <c r="E189" s="287" t="s">
        <v>268</v>
      </c>
      <c r="F189" s="265" t="s">
        <v>401</v>
      </c>
      <c r="G189" s="265" t="s">
        <v>263</v>
      </c>
      <c r="H189" s="288">
        <v>114100</v>
      </c>
      <c r="I189" s="266">
        <v>9570</v>
      </c>
      <c r="J189" s="290">
        <v>305.5</v>
      </c>
    </row>
    <row r="190" spans="1:10" s="265" customFormat="1">
      <c r="A190" s="267" t="s">
        <v>180</v>
      </c>
      <c r="B190" s="114" t="s">
        <v>667</v>
      </c>
      <c r="C190" s="291" t="s">
        <v>262</v>
      </c>
      <c r="D190" s="287">
        <v>117</v>
      </c>
      <c r="E190" s="287" t="s">
        <v>269</v>
      </c>
      <c r="F190" s="265" t="s">
        <v>269</v>
      </c>
      <c r="G190" s="265" t="s">
        <v>263</v>
      </c>
      <c r="H190" s="288">
        <v>117100</v>
      </c>
      <c r="I190" s="266">
        <v>9570</v>
      </c>
      <c r="J190" s="290">
        <v>81</v>
      </c>
    </row>
    <row r="191" spans="1:10" s="265" customFormat="1">
      <c r="A191" s="267" t="s">
        <v>180</v>
      </c>
      <c r="B191" s="114" t="s">
        <v>667</v>
      </c>
      <c r="C191" s="291" t="s">
        <v>262</v>
      </c>
      <c r="D191" s="287">
        <v>118</v>
      </c>
      <c r="E191" s="287" t="s">
        <v>270</v>
      </c>
      <c r="F191" s="265" t="s">
        <v>406</v>
      </c>
      <c r="G191" s="265" t="s">
        <v>263</v>
      </c>
      <c r="H191" s="288">
        <v>118100</v>
      </c>
      <c r="I191" s="266">
        <v>9570</v>
      </c>
      <c r="J191" s="290">
        <v>383</v>
      </c>
    </row>
    <row r="192" spans="1:10" s="265" customFormat="1">
      <c r="A192" s="267" t="s">
        <v>180</v>
      </c>
      <c r="B192" s="114" t="s">
        <v>667</v>
      </c>
      <c r="C192" s="291" t="s">
        <v>262</v>
      </c>
      <c r="D192" s="287">
        <v>119</v>
      </c>
      <c r="E192" s="287" t="s">
        <v>271</v>
      </c>
      <c r="F192" s="265" t="s">
        <v>585</v>
      </c>
      <c r="G192" s="265" t="s">
        <v>263</v>
      </c>
      <c r="H192" s="288">
        <v>119100</v>
      </c>
      <c r="I192" s="266">
        <v>9570</v>
      </c>
      <c r="J192" s="290">
        <v>2269.9</v>
      </c>
    </row>
    <row r="193" spans="1:10" s="265" customFormat="1">
      <c r="A193" s="267" t="s">
        <v>180</v>
      </c>
      <c r="B193" s="114" t="s">
        <v>667</v>
      </c>
      <c r="C193" s="291" t="s">
        <v>262</v>
      </c>
      <c r="D193" s="287">
        <v>130</v>
      </c>
      <c r="E193" s="287" t="s">
        <v>282</v>
      </c>
      <c r="F193" s="265" t="s">
        <v>583</v>
      </c>
      <c r="G193" s="265" t="s">
        <v>263</v>
      </c>
      <c r="H193" s="288">
        <v>130100</v>
      </c>
      <c r="I193" s="266">
        <v>9570</v>
      </c>
      <c r="J193" s="290">
        <v>434.2</v>
      </c>
    </row>
    <row r="194" spans="1:10" s="265" customFormat="1">
      <c r="A194" s="267" t="s">
        <v>180</v>
      </c>
      <c r="B194" s="114" t="s">
        <v>667</v>
      </c>
      <c r="C194" s="291" t="s">
        <v>262</v>
      </c>
      <c r="D194" s="287">
        <v>131</v>
      </c>
      <c r="E194" s="287" t="s">
        <v>283</v>
      </c>
      <c r="F194" s="265" t="s">
        <v>584</v>
      </c>
      <c r="G194" s="265" t="s">
        <v>263</v>
      </c>
      <c r="H194" s="288">
        <v>131101</v>
      </c>
      <c r="I194" s="266">
        <v>9570</v>
      </c>
      <c r="J194" s="290">
        <v>505.4</v>
      </c>
    </row>
    <row r="195" spans="1:10" s="265" customFormat="1">
      <c r="A195" s="267" t="s">
        <v>180</v>
      </c>
      <c r="B195" s="114" t="s">
        <v>667</v>
      </c>
      <c r="C195" s="291" t="s">
        <v>262</v>
      </c>
      <c r="D195" s="287">
        <v>132</v>
      </c>
      <c r="E195" s="287" t="s">
        <v>284</v>
      </c>
      <c r="F195" s="265" t="s">
        <v>284</v>
      </c>
      <c r="G195" s="265" t="s">
        <v>263</v>
      </c>
      <c r="H195" s="288">
        <v>132100</v>
      </c>
      <c r="I195" s="266">
        <v>9570</v>
      </c>
      <c r="J195" s="290">
        <v>100</v>
      </c>
    </row>
    <row r="196" spans="1:10" s="265" customFormat="1">
      <c r="A196" s="267" t="s">
        <v>180</v>
      </c>
      <c r="B196" s="114" t="s">
        <v>667</v>
      </c>
      <c r="C196" s="291" t="s">
        <v>262</v>
      </c>
      <c r="D196" s="287">
        <v>133</v>
      </c>
      <c r="E196" s="287" t="s">
        <v>285</v>
      </c>
      <c r="F196" s="265" t="s">
        <v>573</v>
      </c>
      <c r="G196" s="265" t="s">
        <v>263</v>
      </c>
      <c r="H196" s="288">
        <v>133101</v>
      </c>
      <c r="I196" s="266">
        <v>9570</v>
      </c>
      <c r="J196" s="290">
        <v>317</v>
      </c>
    </row>
    <row r="197" spans="1:10" s="265" customFormat="1">
      <c r="A197" s="267" t="s">
        <v>180</v>
      </c>
      <c r="B197" s="114" t="s">
        <v>667</v>
      </c>
      <c r="C197" s="291" t="s">
        <v>262</v>
      </c>
      <c r="D197" s="287">
        <v>124</v>
      </c>
      <c r="E197" s="287" t="s">
        <v>276</v>
      </c>
      <c r="F197" s="265" t="s">
        <v>276</v>
      </c>
      <c r="G197" s="265" t="s">
        <v>263</v>
      </c>
      <c r="H197" s="288">
        <v>124100</v>
      </c>
      <c r="I197" s="266">
        <v>9570</v>
      </c>
      <c r="J197" s="290">
        <v>293</v>
      </c>
    </row>
    <row r="198" spans="1:10" s="265" customFormat="1">
      <c r="A198" s="267" t="s">
        <v>180</v>
      </c>
      <c r="B198" s="114" t="s">
        <v>667</v>
      </c>
      <c r="C198" s="291" t="s">
        <v>262</v>
      </c>
      <c r="D198" s="287">
        <v>125</v>
      </c>
      <c r="E198" s="287" t="s">
        <v>277</v>
      </c>
      <c r="F198" s="265" t="s">
        <v>589</v>
      </c>
      <c r="G198" s="265" t="s">
        <v>263</v>
      </c>
      <c r="H198" s="288">
        <v>125100</v>
      </c>
      <c r="I198" s="266">
        <v>9570</v>
      </c>
      <c r="J198" s="290">
        <v>193</v>
      </c>
    </row>
    <row r="199" spans="1:10" s="265" customFormat="1">
      <c r="A199" s="267" t="s">
        <v>180</v>
      </c>
      <c r="B199" s="114" t="s">
        <v>667</v>
      </c>
      <c r="C199" s="291" t="s">
        <v>262</v>
      </c>
      <c r="D199" s="287">
        <v>126</v>
      </c>
      <c r="E199" s="287" t="s">
        <v>278</v>
      </c>
      <c r="F199" s="265" t="s">
        <v>569</v>
      </c>
      <c r="G199" s="265" t="s">
        <v>263</v>
      </c>
      <c r="H199" s="288">
        <v>126100</v>
      </c>
      <c r="I199" s="266">
        <v>9570</v>
      </c>
      <c r="J199" s="290">
        <v>71</v>
      </c>
    </row>
    <row r="200" spans="1:10" s="265" customFormat="1">
      <c r="A200" s="267" t="s">
        <v>180</v>
      </c>
      <c r="B200" s="114" t="s">
        <v>667</v>
      </c>
      <c r="C200" s="291" t="s">
        <v>262</v>
      </c>
      <c r="D200" s="287">
        <v>127</v>
      </c>
      <c r="E200" s="287" t="s">
        <v>279</v>
      </c>
      <c r="F200" s="265" t="s">
        <v>575</v>
      </c>
      <c r="G200" s="265" t="s">
        <v>263</v>
      </c>
      <c r="H200" s="288">
        <v>127100</v>
      </c>
      <c r="I200" s="266">
        <v>9570</v>
      </c>
      <c r="J200" s="290">
        <v>218</v>
      </c>
    </row>
    <row r="201" spans="1:10" s="265" customFormat="1">
      <c r="A201" s="267" t="s">
        <v>180</v>
      </c>
      <c r="B201" s="114" t="s">
        <v>667</v>
      </c>
      <c r="C201" s="291" t="s">
        <v>262</v>
      </c>
      <c r="D201" s="287">
        <v>128</v>
      </c>
      <c r="E201" s="287" t="s">
        <v>280</v>
      </c>
      <c r="F201" s="265" t="s">
        <v>574</v>
      </c>
      <c r="G201" s="265" t="s">
        <v>263</v>
      </c>
      <c r="H201" s="288">
        <v>128100</v>
      </c>
      <c r="I201" s="266">
        <v>9570</v>
      </c>
      <c r="J201" s="290">
        <v>2334.5</v>
      </c>
    </row>
    <row r="202" spans="1:10" s="265" customFormat="1">
      <c r="A202" s="267" t="s">
        <v>180</v>
      </c>
      <c r="B202" s="114" t="s">
        <v>667</v>
      </c>
      <c r="C202" s="291" t="s">
        <v>262</v>
      </c>
      <c r="D202" s="287">
        <v>129</v>
      </c>
      <c r="E202" s="287" t="s">
        <v>281</v>
      </c>
      <c r="F202" s="265" t="s">
        <v>571</v>
      </c>
      <c r="G202" s="265" t="s">
        <v>263</v>
      </c>
      <c r="H202" s="288">
        <v>129100</v>
      </c>
      <c r="I202" s="266">
        <v>9570</v>
      </c>
      <c r="J202" s="290">
        <v>245</v>
      </c>
    </row>
    <row r="203" spans="1:10" s="265" customFormat="1">
      <c r="A203" s="267" t="s">
        <v>180</v>
      </c>
      <c r="B203" s="114" t="s">
        <v>667</v>
      </c>
      <c r="C203" s="291" t="s">
        <v>262</v>
      </c>
      <c r="D203" s="287">
        <v>131</v>
      </c>
      <c r="E203" s="287" t="s">
        <v>283</v>
      </c>
      <c r="F203" s="265" t="s">
        <v>586</v>
      </c>
      <c r="G203" s="265" t="s">
        <v>263</v>
      </c>
      <c r="H203" s="288">
        <v>131100</v>
      </c>
      <c r="I203" s="266">
        <v>9570</v>
      </c>
      <c r="J203" s="290">
        <v>517.4</v>
      </c>
    </row>
    <row r="204" spans="1:10" s="265" customFormat="1">
      <c r="A204" s="267" t="s">
        <v>180</v>
      </c>
      <c r="B204" s="114" t="s">
        <v>667</v>
      </c>
      <c r="C204" s="291" t="s">
        <v>262</v>
      </c>
      <c r="D204" s="287">
        <v>133</v>
      </c>
      <c r="E204" s="287" t="s">
        <v>285</v>
      </c>
      <c r="F204" s="265" t="s">
        <v>570</v>
      </c>
      <c r="G204" s="265" t="s">
        <v>263</v>
      </c>
      <c r="H204" s="288">
        <v>133100</v>
      </c>
      <c r="I204" s="266">
        <v>9570</v>
      </c>
      <c r="J204" s="290">
        <v>319</v>
      </c>
    </row>
    <row r="205" spans="1:10" s="265" customFormat="1">
      <c r="A205" s="267" t="s">
        <v>180</v>
      </c>
      <c r="B205" s="114" t="s">
        <v>667</v>
      </c>
      <c r="C205" s="291" t="s">
        <v>262</v>
      </c>
      <c r="D205" s="287">
        <v>134</v>
      </c>
      <c r="E205" s="287" t="s">
        <v>286</v>
      </c>
      <c r="F205" s="265" t="s">
        <v>590</v>
      </c>
      <c r="G205" s="265" t="s">
        <v>263</v>
      </c>
      <c r="H205" s="288">
        <v>134100</v>
      </c>
      <c r="I205" s="266">
        <v>9570</v>
      </c>
      <c r="J205" s="290">
        <v>354</v>
      </c>
    </row>
    <row r="206" spans="1:10">
      <c r="A206" s="297" t="s">
        <v>180</v>
      </c>
      <c r="B206" s="299" t="s">
        <v>667</v>
      </c>
      <c r="C206" s="304" t="s">
        <v>262</v>
      </c>
      <c r="D206" s="300">
        <v>136</v>
      </c>
      <c r="E206" s="287" t="s">
        <v>1648</v>
      </c>
      <c r="F206" s="296" t="s">
        <v>564</v>
      </c>
      <c r="G206" s="296" t="s">
        <v>263</v>
      </c>
      <c r="H206" s="301">
        <v>136100</v>
      </c>
      <c r="I206" s="302">
        <v>9570</v>
      </c>
      <c r="J206" s="303">
        <v>707</v>
      </c>
    </row>
    <row r="207" spans="1:10">
      <c r="A207" s="297" t="s">
        <v>180</v>
      </c>
      <c r="B207" s="299" t="s">
        <v>667</v>
      </c>
      <c r="C207" s="304" t="s">
        <v>262</v>
      </c>
      <c r="D207" s="300">
        <v>136</v>
      </c>
      <c r="E207" s="287" t="s">
        <v>1648</v>
      </c>
      <c r="F207" s="296" t="s">
        <v>563</v>
      </c>
      <c r="G207" s="296" t="s">
        <v>263</v>
      </c>
      <c r="H207" s="301">
        <v>136101</v>
      </c>
      <c r="I207" s="302">
        <v>9570</v>
      </c>
      <c r="J207" s="303">
        <v>660</v>
      </c>
    </row>
    <row r="208" spans="1:10" s="265" customFormat="1">
      <c r="A208" s="267" t="s">
        <v>180</v>
      </c>
      <c r="B208" s="114" t="s">
        <v>667</v>
      </c>
      <c r="C208" s="291" t="s">
        <v>262</v>
      </c>
      <c r="D208" s="287">
        <v>150</v>
      </c>
      <c r="E208" s="287" t="s">
        <v>289</v>
      </c>
      <c r="F208" s="265" t="s">
        <v>568</v>
      </c>
      <c r="G208" s="265" t="s">
        <v>288</v>
      </c>
      <c r="H208" s="288">
        <v>150101</v>
      </c>
      <c r="I208" s="266">
        <v>9570</v>
      </c>
      <c r="J208" s="290">
        <v>3103.2</v>
      </c>
    </row>
    <row r="209" spans="1:10" s="265" customFormat="1">
      <c r="A209" s="267" t="s">
        <v>180</v>
      </c>
      <c r="B209" s="114" t="s">
        <v>667</v>
      </c>
      <c r="C209" s="291" t="s">
        <v>262</v>
      </c>
      <c r="D209" s="287">
        <v>151</v>
      </c>
      <c r="E209" s="287" t="s">
        <v>290</v>
      </c>
      <c r="F209" s="265" t="s">
        <v>567</v>
      </c>
      <c r="G209" s="265" t="s">
        <v>288</v>
      </c>
      <c r="H209" s="288">
        <v>151101</v>
      </c>
      <c r="I209" s="266">
        <v>9570</v>
      </c>
      <c r="J209" s="290">
        <v>183.9</v>
      </c>
    </row>
    <row r="210" spans="1:10" s="265" customFormat="1">
      <c r="A210" s="267" t="s">
        <v>180</v>
      </c>
      <c r="B210" s="114" t="s">
        <v>667</v>
      </c>
      <c r="C210" s="291" t="s">
        <v>262</v>
      </c>
      <c r="D210" s="287">
        <v>150</v>
      </c>
      <c r="E210" s="287" t="s">
        <v>289</v>
      </c>
      <c r="F210" s="265" t="s">
        <v>566</v>
      </c>
      <c r="G210" s="265" t="s">
        <v>288</v>
      </c>
      <c r="H210" s="288">
        <v>150100</v>
      </c>
      <c r="I210" s="266">
        <v>9570</v>
      </c>
      <c r="J210" s="290">
        <v>3134.2</v>
      </c>
    </row>
    <row r="211" spans="1:10" s="265" customFormat="1">
      <c r="A211" s="267" t="s">
        <v>180</v>
      </c>
      <c r="B211" s="114" t="s">
        <v>667</v>
      </c>
      <c r="C211" s="291" t="s">
        <v>262</v>
      </c>
      <c r="D211" s="287">
        <v>151</v>
      </c>
      <c r="E211" s="287" t="s">
        <v>290</v>
      </c>
      <c r="F211" s="265" t="s">
        <v>565</v>
      </c>
      <c r="G211" s="265" t="s">
        <v>288</v>
      </c>
      <c r="H211" s="288">
        <v>151100</v>
      </c>
      <c r="I211" s="266">
        <v>9570</v>
      </c>
      <c r="J211" s="290">
        <v>179.5</v>
      </c>
    </row>
    <row r="212" spans="1:10" s="265" customFormat="1">
      <c r="A212" s="267" t="s">
        <v>180</v>
      </c>
      <c r="B212" s="114" t="s">
        <v>667</v>
      </c>
      <c r="C212" s="291" t="s">
        <v>262</v>
      </c>
      <c r="D212" s="287">
        <v>152</v>
      </c>
      <c r="E212" s="287" t="s">
        <v>291</v>
      </c>
      <c r="F212" s="265" t="s">
        <v>291</v>
      </c>
      <c r="G212" s="265" t="s">
        <v>288</v>
      </c>
      <c r="H212" s="288">
        <v>152100</v>
      </c>
      <c r="I212" s="266">
        <v>9570</v>
      </c>
      <c r="J212" s="290">
        <v>1839.1</v>
      </c>
    </row>
    <row r="213" spans="1:10" s="265" customFormat="1">
      <c r="A213" s="267" t="s">
        <v>180</v>
      </c>
      <c r="B213" s="114" t="s">
        <v>667</v>
      </c>
      <c r="C213" s="291" t="s">
        <v>262</v>
      </c>
      <c r="D213" s="287">
        <v>345</v>
      </c>
      <c r="E213" s="287" t="s">
        <v>294</v>
      </c>
      <c r="F213" s="265" t="s">
        <v>631</v>
      </c>
      <c r="G213" s="265" t="s">
        <v>293</v>
      </c>
      <c r="H213" s="288">
        <v>345101</v>
      </c>
      <c r="I213" s="266">
        <v>9570</v>
      </c>
      <c r="J213" s="290">
        <v>730.8</v>
      </c>
    </row>
    <row r="214" spans="1:10" s="265" customFormat="1">
      <c r="A214" s="267" t="s">
        <v>180</v>
      </c>
      <c r="B214" s="114" t="s">
        <v>667</v>
      </c>
      <c r="C214" s="291" t="s">
        <v>262</v>
      </c>
      <c r="D214" s="287">
        <v>345</v>
      </c>
      <c r="E214" s="287" t="s">
        <v>294</v>
      </c>
      <c r="F214" s="265" t="s">
        <v>626</v>
      </c>
      <c r="G214" s="265" t="s">
        <v>293</v>
      </c>
      <c r="H214" s="288">
        <v>345102</v>
      </c>
      <c r="I214" s="266">
        <v>9570</v>
      </c>
      <c r="J214" s="290">
        <v>6473.6</v>
      </c>
    </row>
    <row r="215" spans="1:10" s="265" customFormat="1">
      <c r="A215" s="267" t="s">
        <v>180</v>
      </c>
      <c r="B215" s="114" t="s">
        <v>667</v>
      </c>
      <c r="C215" s="291" t="s">
        <v>262</v>
      </c>
      <c r="D215" s="287">
        <v>345</v>
      </c>
      <c r="E215" s="287" t="s">
        <v>294</v>
      </c>
      <c r="F215" s="265" t="s">
        <v>632</v>
      </c>
      <c r="G215" s="265" t="s">
        <v>293</v>
      </c>
      <c r="H215" s="288">
        <v>345103</v>
      </c>
      <c r="I215" s="266">
        <v>9570</v>
      </c>
      <c r="J215" s="289"/>
    </row>
    <row r="216" spans="1:10" s="265" customFormat="1">
      <c r="A216" s="267" t="s">
        <v>180</v>
      </c>
      <c r="B216" s="114" t="s">
        <v>667</v>
      </c>
      <c r="C216" s="291" t="s">
        <v>262</v>
      </c>
      <c r="D216" s="287">
        <v>345</v>
      </c>
      <c r="E216" s="287" t="s">
        <v>294</v>
      </c>
      <c r="F216" s="265" t="s">
        <v>1562</v>
      </c>
      <c r="G216" s="265" t="s">
        <v>293</v>
      </c>
      <c r="H216" s="288">
        <v>345105</v>
      </c>
      <c r="I216" s="266">
        <v>9570</v>
      </c>
      <c r="J216" s="289"/>
    </row>
    <row r="217" spans="1:10" s="265" customFormat="1">
      <c r="A217" s="267" t="s">
        <v>180</v>
      </c>
      <c r="B217" s="114" t="s">
        <v>667</v>
      </c>
      <c r="C217" s="350" t="s">
        <v>1853</v>
      </c>
      <c r="D217" s="287">
        <v>288</v>
      </c>
      <c r="E217" s="287" t="s">
        <v>240</v>
      </c>
      <c r="F217" s="265" t="s">
        <v>408</v>
      </c>
      <c r="G217" s="265" t="s">
        <v>237</v>
      </c>
      <c r="H217" s="288">
        <v>288101</v>
      </c>
      <c r="I217" s="266">
        <v>9570</v>
      </c>
      <c r="J217" s="290">
        <v>1068.5999999999999</v>
      </c>
    </row>
    <row r="218" spans="1:10" s="265" customFormat="1">
      <c r="A218" s="267" t="s">
        <v>180</v>
      </c>
      <c r="B218" s="114" t="s">
        <v>667</v>
      </c>
      <c r="C218" s="350" t="s">
        <v>1853</v>
      </c>
      <c r="D218" s="287">
        <v>286</v>
      </c>
      <c r="E218" s="287" t="s">
        <v>238</v>
      </c>
      <c r="F218" s="265" t="s">
        <v>600</v>
      </c>
      <c r="G218" s="265" t="s">
        <v>237</v>
      </c>
      <c r="H218" s="288">
        <v>286100</v>
      </c>
      <c r="I218" s="266">
        <v>9570</v>
      </c>
      <c r="J218" s="290">
        <v>845.8</v>
      </c>
    </row>
    <row r="219" spans="1:10" s="265" customFormat="1">
      <c r="A219" s="267" t="s">
        <v>180</v>
      </c>
      <c r="B219" s="114" t="s">
        <v>667</v>
      </c>
      <c r="C219" s="350" t="s">
        <v>1853</v>
      </c>
      <c r="D219" s="287">
        <v>286</v>
      </c>
      <c r="E219" s="287" t="s">
        <v>238</v>
      </c>
      <c r="F219" s="265" t="s">
        <v>603</v>
      </c>
      <c r="G219" s="265" t="s">
        <v>237</v>
      </c>
      <c r="H219" s="288">
        <v>286101</v>
      </c>
      <c r="I219" s="266">
        <v>9570</v>
      </c>
      <c r="J219" s="290">
        <v>82</v>
      </c>
    </row>
    <row r="220" spans="1:10" s="265" customFormat="1">
      <c r="A220" s="267" t="s">
        <v>180</v>
      </c>
      <c r="B220" s="114" t="s">
        <v>667</v>
      </c>
      <c r="C220" s="350" t="s">
        <v>1853</v>
      </c>
      <c r="D220" s="287">
        <v>287</v>
      </c>
      <c r="E220" s="287" t="s">
        <v>239</v>
      </c>
      <c r="F220" s="265" t="s">
        <v>239</v>
      </c>
      <c r="G220" s="265" t="s">
        <v>237</v>
      </c>
      <c r="H220" s="288">
        <v>287100</v>
      </c>
      <c r="I220" s="266">
        <v>9570</v>
      </c>
      <c r="J220" s="290">
        <v>1484</v>
      </c>
    </row>
    <row r="221" spans="1:10" s="265" customFormat="1">
      <c r="A221" s="267" t="s">
        <v>180</v>
      </c>
      <c r="B221" s="114" t="s">
        <v>667</v>
      </c>
      <c r="C221" s="350" t="s">
        <v>1853</v>
      </c>
      <c r="D221" s="287">
        <v>288</v>
      </c>
      <c r="E221" s="287" t="s">
        <v>240</v>
      </c>
      <c r="F221" s="265" t="s">
        <v>409</v>
      </c>
      <c r="G221" s="265" t="s">
        <v>237</v>
      </c>
      <c r="H221" s="288">
        <v>288100</v>
      </c>
      <c r="I221" s="266">
        <v>9570</v>
      </c>
      <c r="J221" s="290">
        <v>1115.3</v>
      </c>
    </row>
    <row r="222" spans="1:10" s="265" customFormat="1">
      <c r="A222" s="267" t="s">
        <v>180</v>
      </c>
      <c r="B222" s="114" t="s">
        <v>667</v>
      </c>
      <c r="C222" s="350" t="s">
        <v>1853</v>
      </c>
      <c r="D222" s="287">
        <v>300</v>
      </c>
      <c r="E222" s="287" t="s">
        <v>251</v>
      </c>
      <c r="F222" s="265" t="s">
        <v>599</v>
      </c>
      <c r="G222" s="265" t="s">
        <v>250</v>
      </c>
      <c r="H222" s="288">
        <v>300101</v>
      </c>
      <c r="I222" s="266">
        <v>9570</v>
      </c>
      <c r="J222" s="290">
        <v>268.8</v>
      </c>
    </row>
    <row r="223" spans="1:10" s="265" customFormat="1">
      <c r="A223" s="267" t="s">
        <v>180</v>
      </c>
      <c r="B223" s="114" t="s">
        <v>667</v>
      </c>
      <c r="C223" s="350" t="s">
        <v>1853</v>
      </c>
      <c r="D223" s="287">
        <v>300</v>
      </c>
      <c r="E223" s="287" t="s">
        <v>251</v>
      </c>
      <c r="F223" s="265" t="s">
        <v>604</v>
      </c>
      <c r="G223" s="265" t="s">
        <v>250</v>
      </c>
      <c r="H223" s="288">
        <v>300100</v>
      </c>
      <c r="I223" s="266">
        <v>9570</v>
      </c>
      <c r="J223" s="290">
        <v>746.8</v>
      </c>
    </row>
    <row r="224" spans="1:10" s="265" customFormat="1">
      <c r="A224" s="267" t="s">
        <v>180</v>
      </c>
      <c r="B224" s="114" t="s">
        <v>667</v>
      </c>
      <c r="C224" s="350" t="s">
        <v>1853</v>
      </c>
      <c r="D224" s="287">
        <v>316</v>
      </c>
      <c r="E224" s="287" t="s">
        <v>255</v>
      </c>
      <c r="F224" s="265" t="s">
        <v>255</v>
      </c>
      <c r="G224" s="265" t="s">
        <v>253</v>
      </c>
      <c r="H224" s="288">
        <v>316100</v>
      </c>
      <c r="I224" s="266">
        <v>9570</v>
      </c>
      <c r="J224" s="290">
        <v>1362.7</v>
      </c>
    </row>
    <row r="225" spans="1:10" s="265" customFormat="1">
      <c r="A225" s="267" t="s">
        <v>180</v>
      </c>
      <c r="B225" s="114" t="s">
        <v>667</v>
      </c>
      <c r="C225" s="350" t="s">
        <v>1853</v>
      </c>
      <c r="D225" s="287">
        <v>317</v>
      </c>
      <c r="E225" s="287" t="s">
        <v>256</v>
      </c>
      <c r="F225" s="265" t="s">
        <v>598</v>
      </c>
      <c r="G225" s="265" t="s">
        <v>253</v>
      </c>
      <c r="H225" s="288">
        <v>317101</v>
      </c>
      <c r="I225" s="266">
        <v>9570</v>
      </c>
      <c r="J225" s="290">
        <v>1623</v>
      </c>
    </row>
    <row r="226" spans="1:10" s="265" customFormat="1">
      <c r="A226" s="267" t="s">
        <v>180</v>
      </c>
      <c r="B226" s="114" t="s">
        <v>667</v>
      </c>
      <c r="C226" s="350" t="s">
        <v>1853</v>
      </c>
      <c r="D226" s="287">
        <v>315</v>
      </c>
      <c r="E226" s="287" t="s">
        <v>254</v>
      </c>
      <c r="F226" s="265" t="s">
        <v>602</v>
      </c>
      <c r="G226" s="265" t="s">
        <v>253</v>
      </c>
      <c r="H226" s="288">
        <v>315100</v>
      </c>
      <c r="I226" s="266">
        <v>9570</v>
      </c>
      <c r="J226" s="290">
        <v>913</v>
      </c>
    </row>
    <row r="227" spans="1:10" s="265" customFormat="1">
      <c r="A227" s="267" t="s">
        <v>180</v>
      </c>
      <c r="B227" s="114" t="s">
        <v>667</v>
      </c>
      <c r="C227" s="350" t="s">
        <v>1853</v>
      </c>
      <c r="D227" s="287">
        <v>317</v>
      </c>
      <c r="E227" s="287" t="s">
        <v>256</v>
      </c>
      <c r="F227" s="265" t="s">
        <v>601</v>
      </c>
      <c r="G227" s="265" t="s">
        <v>253</v>
      </c>
      <c r="H227" s="288">
        <v>317100</v>
      </c>
      <c r="I227" s="266">
        <v>9570</v>
      </c>
      <c r="J227" s="290">
        <v>1628.5</v>
      </c>
    </row>
    <row r="228" spans="1:10" s="265" customFormat="1">
      <c r="A228" s="267" t="s">
        <v>180</v>
      </c>
      <c r="B228" s="114" t="s">
        <v>667</v>
      </c>
      <c r="C228" s="350" t="s">
        <v>1853</v>
      </c>
      <c r="D228" s="287">
        <v>332</v>
      </c>
      <c r="E228" s="287" t="s">
        <v>259</v>
      </c>
      <c r="F228" s="267" t="s">
        <v>259</v>
      </c>
      <c r="G228" s="265" t="s">
        <v>258</v>
      </c>
      <c r="H228" s="288">
        <v>332100</v>
      </c>
      <c r="I228" s="266">
        <v>9570</v>
      </c>
      <c r="J228" s="290">
        <v>169</v>
      </c>
    </row>
    <row r="229" spans="1:10" s="265" customFormat="1">
      <c r="A229" s="267" t="s">
        <v>180</v>
      </c>
      <c r="B229" s="114" t="s">
        <v>667</v>
      </c>
      <c r="C229" s="350" t="s">
        <v>1853</v>
      </c>
      <c r="D229" s="287">
        <v>333</v>
      </c>
      <c r="E229" s="287" t="s">
        <v>260</v>
      </c>
      <c r="F229" s="267" t="s">
        <v>349</v>
      </c>
      <c r="G229" s="265" t="s">
        <v>258</v>
      </c>
      <c r="H229" s="288">
        <v>333101</v>
      </c>
      <c r="I229" s="266">
        <v>9570</v>
      </c>
      <c r="J229" s="290">
        <v>2855</v>
      </c>
    </row>
    <row r="230" spans="1:10" s="265" customFormat="1">
      <c r="A230" s="267" t="s">
        <v>180</v>
      </c>
      <c r="B230" s="114" t="s">
        <v>667</v>
      </c>
      <c r="C230" s="350" t="s">
        <v>1853</v>
      </c>
      <c r="D230" s="287">
        <v>333</v>
      </c>
      <c r="E230" s="287" t="s">
        <v>260</v>
      </c>
      <c r="F230" s="265" t="s">
        <v>350</v>
      </c>
      <c r="G230" s="265" t="s">
        <v>258</v>
      </c>
      <c r="H230" s="288">
        <v>333100</v>
      </c>
      <c r="I230" s="266">
        <v>9570</v>
      </c>
      <c r="J230" s="290">
        <v>2831.9</v>
      </c>
    </row>
    <row r="231" spans="1:10" s="265" customFormat="1">
      <c r="A231" s="267" t="s">
        <v>180</v>
      </c>
      <c r="B231" s="114" t="s">
        <v>668</v>
      </c>
      <c r="C231" s="114" t="s">
        <v>668</v>
      </c>
      <c r="D231" s="287">
        <v>182</v>
      </c>
      <c r="E231" s="287" t="s">
        <v>244</v>
      </c>
      <c r="F231" s="265" t="s">
        <v>1555</v>
      </c>
      <c r="G231" s="265" t="s">
        <v>223</v>
      </c>
      <c r="H231" s="288">
        <v>182233</v>
      </c>
      <c r="I231" s="266">
        <v>9570</v>
      </c>
      <c r="J231" s="290">
        <v>677.6</v>
      </c>
    </row>
    <row r="232" spans="1:10" s="265" customFormat="1">
      <c r="A232" s="267" t="s">
        <v>180</v>
      </c>
      <c r="B232" s="114" t="s">
        <v>668</v>
      </c>
      <c r="C232" s="114" t="s">
        <v>668</v>
      </c>
      <c r="D232" s="287">
        <v>191</v>
      </c>
      <c r="E232" s="287" t="s">
        <v>248</v>
      </c>
      <c r="F232" s="265" t="s">
        <v>60</v>
      </c>
      <c r="G232" s="265" t="s">
        <v>223</v>
      </c>
      <c r="H232" s="288">
        <v>191100</v>
      </c>
      <c r="I232" s="266">
        <v>9570</v>
      </c>
      <c r="J232" s="290">
        <v>1005</v>
      </c>
    </row>
    <row r="233" spans="1:10" s="265" customFormat="1">
      <c r="A233" s="267" t="s">
        <v>180</v>
      </c>
      <c r="B233" s="114" t="s">
        <v>668</v>
      </c>
      <c r="C233" s="114" t="s">
        <v>668</v>
      </c>
      <c r="D233" s="287">
        <v>182</v>
      </c>
      <c r="E233" s="287" t="s">
        <v>244</v>
      </c>
      <c r="F233" s="265" t="s">
        <v>115</v>
      </c>
      <c r="G233" s="265" t="s">
        <v>223</v>
      </c>
      <c r="H233" s="288">
        <v>182214</v>
      </c>
      <c r="I233" s="266">
        <v>9570</v>
      </c>
      <c r="J233" s="290">
        <v>248</v>
      </c>
    </row>
    <row r="234" spans="1:10" s="265" customFormat="1">
      <c r="A234" s="267" t="s">
        <v>180</v>
      </c>
      <c r="B234" s="114" t="s">
        <v>668</v>
      </c>
      <c r="C234" s="114" t="s">
        <v>668</v>
      </c>
      <c r="D234" s="287">
        <v>182</v>
      </c>
      <c r="E234" s="287" t="s">
        <v>244</v>
      </c>
      <c r="F234" s="265" t="s">
        <v>138</v>
      </c>
      <c r="G234" s="265" t="s">
        <v>223</v>
      </c>
      <c r="H234" s="288">
        <v>182215</v>
      </c>
      <c r="I234" s="266">
        <v>9570</v>
      </c>
      <c r="J234" s="290">
        <v>77</v>
      </c>
    </row>
    <row r="235" spans="1:10" s="265" customFormat="1">
      <c r="A235" s="267" t="s">
        <v>180</v>
      </c>
      <c r="B235" s="114" t="s">
        <v>668</v>
      </c>
      <c r="C235" s="114" t="s">
        <v>668</v>
      </c>
      <c r="D235" s="287">
        <v>182</v>
      </c>
      <c r="E235" s="287" t="s">
        <v>244</v>
      </c>
      <c r="F235" s="265" t="s">
        <v>59</v>
      </c>
      <c r="G235" s="265" t="s">
        <v>223</v>
      </c>
      <c r="H235" s="288">
        <v>182216</v>
      </c>
      <c r="I235" s="266">
        <v>9570</v>
      </c>
      <c r="J235" s="290">
        <v>160</v>
      </c>
    </row>
    <row r="236" spans="1:10" s="265" customFormat="1">
      <c r="A236" s="267" t="s">
        <v>180</v>
      </c>
      <c r="B236" s="114" t="s">
        <v>668</v>
      </c>
      <c r="C236" s="114" t="s">
        <v>668</v>
      </c>
      <c r="D236" s="287">
        <v>182</v>
      </c>
      <c r="E236" s="287" t="s">
        <v>244</v>
      </c>
      <c r="F236" s="265" t="s">
        <v>139</v>
      </c>
      <c r="G236" s="265" t="s">
        <v>223</v>
      </c>
      <c r="H236" s="288">
        <v>182219</v>
      </c>
      <c r="I236" s="266">
        <v>9570</v>
      </c>
      <c r="J236" s="290">
        <v>188</v>
      </c>
    </row>
    <row r="237" spans="1:10" s="265" customFormat="1">
      <c r="A237" s="267" t="s">
        <v>180</v>
      </c>
      <c r="B237" s="114" t="s">
        <v>668</v>
      </c>
      <c r="C237" s="114" t="s">
        <v>668</v>
      </c>
      <c r="D237" s="287">
        <v>183</v>
      </c>
      <c r="E237" s="287" t="s">
        <v>245</v>
      </c>
      <c r="F237" s="265" t="s">
        <v>118</v>
      </c>
      <c r="G237" s="265" t="s">
        <v>223</v>
      </c>
      <c r="H237" s="288">
        <v>183101</v>
      </c>
      <c r="I237" s="266">
        <v>9570</v>
      </c>
      <c r="J237" s="290">
        <v>2485.6</v>
      </c>
    </row>
    <row r="238" spans="1:10" s="265" customFormat="1">
      <c r="A238" s="267" t="s">
        <v>180</v>
      </c>
      <c r="B238" s="114" t="s">
        <v>668</v>
      </c>
      <c r="C238" s="114" t="s">
        <v>668</v>
      </c>
      <c r="D238" s="287">
        <v>183</v>
      </c>
      <c r="E238" s="287" t="s">
        <v>245</v>
      </c>
      <c r="F238" s="265" t="s">
        <v>142</v>
      </c>
      <c r="G238" s="265" t="s">
        <v>223</v>
      </c>
      <c r="H238" s="288">
        <v>183104</v>
      </c>
      <c r="I238" s="266">
        <v>9570</v>
      </c>
      <c r="J238" s="290">
        <v>1296</v>
      </c>
    </row>
    <row r="239" spans="1:10" s="265" customFormat="1">
      <c r="A239" s="267" t="s">
        <v>180</v>
      </c>
      <c r="B239" s="114" t="s">
        <v>668</v>
      </c>
      <c r="C239" s="114" t="s">
        <v>668</v>
      </c>
      <c r="D239" s="287">
        <v>183</v>
      </c>
      <c r="E239" s="287" t="s">
        <v>245</v>
      </c>
      <c r="F239" s="265" t="s">
        <v>143</v>
      </c>
      <c r="G239" s="265" t="s">
        <v>223</v>
      </c>
      <c r="H239" s="288">
        <v>183105</v>
      </c>
      <c r="I239" s="266">
        <v>9570</v>
      </c>
      <c r="J239" s="290">
        <v>2709.1</v>
      </c>
    </row>
    <row r="240" spans="1:10" s="265" customFormat="1">
      <c r="A240" s="267" t="s">
        <v>180</v>
      </c>
      <c r="B240" s="114" t="s">
        <v>668</v>
      </c>
      <c r="C240" s="114" t="s">
        <v>668</v>
      </c>
      <c r="D240" s="287">
        <v>183</v>
      </c>
      <c r="E240" s="287" t="s">
        <v>245</v>
      </c>
      <c r="F240" s="265" t="s">
        <v>120</v>
      </c>
      <c r="G240" s="265" t="s">
        <v>223</v>
      </c>
      <c r="H240" s="288">
        <v>183108</v>
      </c>
      <c r="I240" s="266">
        <v>9570</v>
      </c>
      <c r="J240" s="290">
        <v>1143</v>
      </c>
    </row>
    <row r="241" spans="1:10" s="265" customFormat="1">
      <c r="A241" s="267" t="s">
        <v>180</v>
      </c>
      <c r="B241" s="114" t="s">
        <v>668</v>
      </c>
      <c r="C241" s="114" t="s">
        <v>668</v>
      </c>
      <c r="D241" s="287">
        <v>183</v>
      </c>
      <c r="E241" s="287" t="s">
        <v>245</v>
      </c>
      <c r="F241" s="265" t="s">
        <v>122</v>
      </c>
      <c r="G241" s="265" t="s">
        <v>223</v>
      </c>
      <c r="H241" s="288">
        <v>183112</v>
      </c>
      <c r="I241" s="266">
        <v>9570</v>
      </c>
      <c r="J241" s="290">
        <v>139.30000000000001</v>
      </c>
    </row>
    <row r="242" spans="1:10" s="265" customFormat="1">
      <c r="A242" s="267" t="s">
        <v>180</v>
      </c>
      <c r="B242" s="114" t="s">
        <v>668</v>
      </c>
      <c r="C242" s="114" t="s">
        <v>668</v>
      </c>
      <c r="D242" s="287">
        <v>183</v>
      </c>
      <c r="E242" s="287" t="s">
        <v>245</v>
      </c>
      <c r="F242" s="265" t="s">
        <v>144</v>
      </c>
      <c r="G242" s="265" t="s">
        <v>223</v>
      </c>
      <c r="H242" s="288">
        <v>183113</v>
      </c>
      <c r="I242" s="266">
        <v>9570</v>
      </c>
      <c r="J242" s="290">
        <v>101</v>
      </c>
    </row>
    <row r="243" spans="1:10" s="265" customFormat="1">
      <c r="A243" s="267" t="s">
        <v>180</v>
      </c>
      <c r="B243" s="114" t="s">
        <v>668</v>
      </c>
      <c r="C243" s="114" t="s">
        <v>668</v>
      </c>
      <c r="D243" s="287">
        <v>183</v>
      </c>
      <c r="E243" s="287" t="s">
        <v>245</v>
      </c>
      <c r="F243" s="265" t="s">
        <v>145</v>
      </c>
      <c r="G243" s="265" t="s">
        <v>223</v>
      </c>
      <c r="H243" s="288">
        <v>183114</v>
      </c>
      <c r="I243" s="266">
        <v>9570</v>
      </c>
      <c r="J243" s="290">
        <v>54</v>
      </c>
    </row>
    <row r="244" spans="1:10" s="265" customFormat="1">
      <c r="A244" s="267" t="s">
        <v>180</v>
      </c>
      <c r="B244" s="114" t="s">
        <v>668</v>
      </c>
      <c r="C244" s="114" t="s">
        <v>668</v>
      </c>
      <c r="D244" s="287">
        <v>183</v>
      </c>
      <c r="E244" s="287" t="s">
        <v>245</v>
      </c>
      <c r="F244" s="265" t="s">
        <v>146</v>
      </c>
      <c r="G244" s="265" t="s">
        <v>223</v>
      </c>
      <c r="H244" s="288">
        <v>183115</v>
      </c>
      <c r="I244" s="266">
        <v>9570</v>
      </c>
      <c r="J244" s="290">
        <v>24</v>
      </c>
    </row>
    <row r="245" spans="1:10" s="265" customFormat="1">
      <c r="A245" s="267" t="s">
        <v>180</v>
      </c>
      <c r="B245" s="114" t="s">
        <v>668</v>
      </c>
      <c r="C245" s="114" t="s">
        <v>668</v>
      </c>
      <c r="D245" s="287">
        <v>183</v>
      </c>
      <c r="E245" s="287" t="s">
        <v>245</v>
      </c>
      <c r="F245" s="265" t="s">
        <v>147</v>
      </c>
      <c r="G245" s="265" t="s">
        <v>223</v>
      </c>
      <c r="H245" s="288">
        <v>183116</v>
      </c>
      <c r="I245" s="266">
        <v>9570</v>
      </c>
      <c r="J245" s="290">
        <v>45.8</v>
      </c>
    </row>
    <row r="246" spans="1:10" s="265" customFormat="1">
      <c r="A246" s="267" t="s">
        <v>180</v>
      </c>
      <c r="B246" s="114" t="s">
        <v>668</v>
      </c>
      <c r="C246" s="114" t="s">
        <v>668</v>
      </c>
      <c r="D246" s="287">
        <v>183</v>
      </c>
      <c r="E246" s="287" t="s">
        <v>245</v>
      </c>
      <c r="F246" s="265" t="s">
        <v>559</v>
      </c>
      <c r="G246" s="265" t="s">
        <v>223</v>
      </c>
      <c r="H246" s="288">
        <v>183117</v>
      </c>
      <c r="I246" s="266">
        <v>9570</v>
      </c>
      <c r="J246" s="290">
        <v>115</v>
      </c>
    </row>
    <row r="247" spans="1:10" s="265" customFormat="1">
      <c r="A247" s="267" t="s">
        <v>180</v>
      </c>
      <c r="B247" s="114" t="s">
        <v>668</v>
      </c>
      <c r="C247" s="114" t="s">
        <v>668</v>
      </c>
      <c r="D247" s="287">
        <v>183</v>
      </c>
      <c r="E247" s="287" t="s">
        <v>245</v>
      </c>
      <c r="F247" s="265" t="s">
        <v>148</v>
      </c>
      <c r="G247" s="265" t="s">
        <v>223</v>
      </c>
      <c r="H247" s="288">
        <v>183118</v>
      </c>
      <c r="I247" s="266">
        <v>9570</v>
      </c>
      <c r="J247" s="290">
        <v>47</v>
      </c>
    </row>
    <row r="248" spans="1:10" s="265" customFormat="1">
      <c r="A248" s="267" t="s">
        <v>180</v>
      </c>
      <c r="B248" s="114" t="s">
        <v>668</v>
      </c>
      <c r="C248" s="114" t="s">
        <v>668</v>
      </c>
      <c r="D248" s="287">
        <v>183</v>
      </c>
      <c r="E248" s="287" t="s">
        <v>245</v>
      </c>
      <c r="F248" s="265" t="s">
        <v>149</v>
      </c>
      <c r="G248" s="265" t="s">
        <v>223</v>
      </c>
      <c r="H248" s="288">
        <v>183119</v>
      </c>
      <c r="I248" s="266">
        <v>9570</v>
      </c>
      <c r="J248" s="290">
        <v>87</v>
      </c>
    </row>
    <row r="249" spans="1:10" s="265" customFormat="1">
      <c r="A249" s="267" t="s">
        <v>180</v>
      </c>
      <c r="B249" s="114" t="s">
        <v>668</v>
      </c>
      <c r="C249" s="114" t="s">
        <v>668</v>
      </c>
      <c r="D249" s="287">
        <v>183</v>
      </c>
      <c r="E249" s="287" t="s">
        <v>245</v>
      </c>
      <c r="F249" s="265" t="s">
        <v>150</v>
      </c>
      <c r="G249" s="265" t="s">
        <v>223</v>
      </c>
      <c r="H249" s="288">
        <v>183120</v>
      </c>
      <c r="I249" s="266">
        <v>9570</v>
      </c>
      <c r="J249" s="290">
        <v>40.799999999999997</v>
      </c>
    </row>
    <row r="250" spans="1:10" s="265" customFormat="1">
      <c r="A250" s="267" t="s">
        <v>180</v>
      </c>
      <c r="B250" s="114" t="s">
        <v>668</v>
      </c>
      <c r="C250" s="114" t="s">
        <v>668</v>
      </c>
      <c r="D250" s="287">
        <v>183</v>
      </c>
      <c r="E250" s="287" t="s">
        <v>245</v>
      </c>
      <c r="F250" s="265" t="s">
        <v>151</v>
      </c>
      <c r="G250" s="265" t="s">
        <v>223</v>
      </c>
      <c r="H250" s="288">
        <v>183121</v>
      </c>
      <c r="I250" s="266">
        <v>9570</v>
      </c>
      <c r="J250" s="290">
        <v>96.8</v>
      </c>
    </row>
    <row r="251" spans="1:10" s="265" customFormat="1">
      <c r="A251" s="267" t="s">
        <v>180</v>
      </c>
      <c r="B251" s="114" t="s">
        <v>668</v>
      </c>
      <c r="C251" s="114" t="s">
        <v>668</v>
      </c>
      <c r="D251" s="287">
        <v>183</v>
      </c>
      <c r="E251" s="287" t="s">
        <v>245</v>
      </c>
      <c r="F251" s="265" t="s">
        <v>152</v>
      </c>
      <c r="G251" s="265" t="s">
        <v>223</v>
      </c>
      <c r="H251" s="288">
        <v>183122</v>
      </c>
      <c r="I251" s="266">
        <v>9570</v>
      </c>
      <c r="J251" s="290">
        <v>34</v>
      </c>
    </row>
    <row r="252" spans="1:10" s="265" customFormat="1">
      <c r="A252" s="267" t="s">
        <v>180</v>
      </c>
      <c r="B252" s="114" t="s">
        <v>668</v>
      </c>
      <c r="C252" s="114" t="s">
        <v>668</v>
      </c>
      <c r="D252" s="287">
        <v>183</v>
      </c>
      <c r="E252" s="287" t="s">
        <v>245</v>
      </c>
      <c r="F252" s="265" t="s">
        <v>153</v>
      </c>
      <c r="G252" s="265" t="s">
        <v>223</v>
      </c>
      <c r="H252" s="288">
        <v>183124</v>
      </c>
      <c r="I252" s="266">
        <v>9570</v>
      </c>
      <c r="J252" s="290">
        <v>295.5</v>
      </c>
    </row>
    <row r="253" spans="1:10" s="265" customFormat="1">
      <c r="A253" s="267" t="s">
        <v>180</v>
      </c>
      <c r="B253" s="114" t="s">
        <v>668</v>
      </c>
      <c r="C253" s="114" t="s">
        <v>668</v>
      </c>
      <c r="D253" s="287">
        <v>183</v>
      </c>
      <c r="E253" s="287" t="s">
        <v>245</v>
      </c>
      <c r="F253" s="265" t="s">
        <v>154</v>
      </c>
      <c r="G253" s="265" t="s">
        <v>223</v>
      </c>
      <c r="H253" s="288">
        <v>183125</v>
      </c>
      <c r="I253" s="266">
        <v>9570</v>
      </c>
      <c r="J253" s="290">
        <v>47</v>
      </c>
    </row>
    <row r="254" spans="1:10" s="265" customFormat="1">
      <c r="A254" s="267" t="s">
        <v>180</v>
      </c>
      <c r="B254" s="114" t="s">
        <v>668</v>
      </c>
      <c r="C254" s="114" t="s">
        <v>668</v>
      </c>
      <c r="D254" s="287">
        <v>183</v>
      </c>
      <c r="E254" s="287" t="s">
        <v>245</v>
      </c>
      <c r="F254" s="265" t="s">
        <v>155</v>
      </c>
      <c r="G254" s="265" t="s">
        <v>223</v>
      </c>
      <c r="H254" s="288">
        <v>183126</v>
      </c>
      <c r="I254" s="266">
        <v>9570</v>
      </c>
      <c r="J254" s="290">
        <v>30</v>
      </c>
    </row>
    <row r="255" spans="1:10" s="265" customFormat="1">
      <c r="A255" s="267" t="s">
        <v>180</v>
      </c>
      <c r="B255" s="114" t="s">
        <v>668</v>
      </c>
      <c r="C255" s="114" t="s">
        <v>668</v>
      </c>
      <c r="D255" s="287">
        <v>187</v>
      </c>
      <c r="E255" s="287" t="s">
        <v>246</v>
      </c>
      <c r="F255" s="265" t="s">
        <v>156</v>
      </c>
      <c r="G255" s="265" t="s">
        <v>223</v>
      </c>
      <c r="H255" s="288">
        <v>187100</v>
      </c>
      <c r="I255" s="266">
        <v>9570</v>
      </c>
      <c r="J255" s="290">
        <v>1575.7</v>
      </c>
    </row>
    <row r="256" spans="1:10" s="265" customFormat="1">
      <c r="A256" s="267" t="s">
        <v>180</v>
      </c>
      <c r="B256" s="114" t="s">
        <v>668</v>
      </c>
      <c r="C256" s="114" t="s">
        <v>668</v>
      </c>
      <c r="D256" s="287">
        <v>188</v>
      </c>
      <c r="E256" s="287" t="s">
        <v>247</v>
      </c>
      <c r="F256" s="265" t="s">
        <v>123</v>
      </c>
      <c r="G256" s="265" t="s">
        <v>223</v>
      </c>
      <c r="H256" s="288">
        <v>188100</v>
      </c>
      <c r="I256" s="266">
        <v>9570</v>
      </c>
      <c r="J256" s="290">
        <v>1915.4</v>
      </c>
    </row>
    <row r="257" spans="1:10" s="265" customFormat="1">
      <c r="A257" s="267" t="s">
        <v>180</v>
      </c>
      <c r="B257" s="114" t="s">
        <v>668</v>
      </c>
      <c r="C257" s="114" t="s">
        <v>668</v>
      </c>
      <c r="D257" s="287">
        <v>181</v>
      </c>
      <c r="E257" s="287" t="s">
        <v>243</v>
      </c>
      <c r="F257" s="265" t="s">
        <v>92</v>
      </c>
      <c r="G257" s="265" t="s">
        <v>223</v>
      </c>
      <c r="H257" s="288">
        <v>181100</v>
      </c>
      <c r="I257" s="266">
        <v>9570</v>
      </c>
      <c r="J257" s="290">
        <v>269.39999999999998</v>
      </c>
    </row>
    <row r="258" spans="1:10" s="265" customFormat="1">
      <c r="A258" s="267" t="s">
        <v>180</v>
      </c>
      <c r="B258" s="114" t="s">
        <v>668</v>
      </c>
      <c r="C258" s="114" t="s">
        <v>668</v>
      </c>
      <c r="D258" s="287">
        <v>182</v>
      </c>
      <c r="E258" s="287" t="s">
        <v>244</v>
      </c>
      <c r="F258" s="265" t="s">
        <v>102</v>
      </c>
      <c r="G258" s="265" t="s">
        <v>223</v>
      </c>
      <c r="H258" s="288">
        <v>182137</v>
      </c>
      <c r="I258" s="266">
        <v>9570</v>
      </c>
      <c r="J258" s="290">
        <v>302</v>
      </c>
    </row>
    <row r="259" spans="1:10" s="265" customFormat="1">
      <c r="A259" s="267" t="s">
        <v>180</v>
      </c>
      <c r="B259" s="114" t="s">
        <v>668</v>
      </c>
      <c r="C259" s="114" t="s">
        <v>668</v>
      </c>
      <c r="D259" s="287">
        <v>182</v>
      </c>
      <c r="E259" s="287" t="s">
        <v>244</v>
      </c>
      <c r="F259" s="265" t="s">
        <v>68</v>
      </c>
      <c r="G259" s="265" t="s">
        <v>223</v>
      </c>
      <c r="H259" s="288">
        <v>182104</v>
      </c>
      <c r="I259" s="266">
        <v>9570</v>
      </c>
      <c r="J259" s="290">
        <v>1596</v>
      </c>
    </row>
    <row r="260" spans="1:10" s="265" customFormat="1">
      <c r="A260" s="267" t="s">
        <v>180</v>
      </c>
      <c r="B260" s="114" t="s">
        <v>668</v>
      </c>
      <c r="C260" s="114" t="s">
        <v>668</v>
      </c>
      <c r="D260" s="287">
        <v>182</v>
      </c>
      <c r="E260" s="287" t="s">
        <v>244</v>
      </c>
      <c r="F260" s="265" t="s">
        <v>1558</v>
      </c>
      <c r="G260" s="265" t="s">
        <v>223</v>
      </c>
      <c r="H260" s="288">
        <v>182105</v>
      </c>
      <c r="I260" s="266">
        <v>9570</v>
      </c>
      <c r="J260" s="290">
        <v>1173.5999999999999</v>
      </c>
    </row>
    <row r="261" spans="1:10" s="265" customFormat="1">
      <c r="A261" s="267" t="s">
        <v>180</v>
      </c>
      <c r="B261" s="114" t="s">
        <v>668</v>
      </c>
      <c r="C261" s="114" t="s">
        <v>668</v>
      </c>
      <c r="D261" s="287">
        <v>182</v>
      </c>
      <c r="E261" s="287" t="s">
        <v>244</v>
      </c>
      <c r="F261" s="265" t="s">
        <v>94</v>
      </c>
      <c r="G261" s="265" t="s">
        <v>223</v>
      </c>
      <c r="H261" s="288">
        <v>182106</v>
      </c>
      <c r="I261" s="266">
        <v>9570</v>
      </c>
      <c r="J261" s="290">
        <v>1572.1</v>
      </c>
    </row>
    <row r="262" spans="1:10" s="265" customFormat="1">
      <c r="A262" s="267" t="s">
        <v>180</v>
      </c>
      <c r="B262" s="114" t="s">
        <v>668</v>
      </c>
      <c r="C262" s="114" t="s">
        <v>668</v>
      </c>
      <c r="D262" s="287">
        <v>182</v>
      </c>
      <c r="E262" s="287" t="s">
        <v>244</v>
      </c>
      <c r="F262" s="265" t="s">
        <v>69</v>
      </c>
      <c r="G262" s="265" t="s">
        <v>223</v>
      </c>
      <c r="H262" s="288">
        <v>182109</v>
      </c>
      <c r="I262" s="266">
        <v>9570</v>
      </c>
      <c r="J262" s="290">
        <v>124</v>
      </c>
    </row>
    <row r="263" spans="1:10" s="265" customFormat="1">
      <c r="A263" s="267" t="s">
        <v>180</v>
      </c>
      <c r="B263" s="114" t="s">
        <v>668</v>
      </c>
      <c r="C263" s="114" t="s">
        <v>668</v>
      </c>
      <c r="D263" s="287">
        <v>182</v>
      </c>
      <c r="E263" s="287" t="s">
        <v>244</v>
      </c>
      <c r="F263" s="265" t="s">
        <v>96</v>
      </c>
      <c r="G263" s="265" t="s">
        <v>223</v>
      </c>
      <c r="H263" s="288">
        <v>182112</v>
      </c>
      <c r="I263" s="266">
        <v>9570</v>
      </c>
      <c r="J263" s="290">
        <v>255.2</v>
      </c>
    </row>
    <row r="264" spans="1:10" s="265" customFormat="1">
      <c r="A264" s="267" t="s">
        <v>180</v>
      </c>
      <c r="B264" s="114" t="s">
        <v>668</v>
      </c>
      <c r="C264" s="114" t="s">
        <v>668</v>
      </c>
      <c r="D264" s="287">
        <v>182</v>
      </c>
      <c r="E264" s="287" t="s">
        <v>244</v>
      </c>
      <c r="F264" s="265" t="s">
        <v>97</v>
      </c>
      <c r="G264" s="265" t="s">
        <v>223</v>
      </c>
      <c r="H264" s="288">
        <v>182113</v>
      </c>
      <c r="I264" s="266">
        <v>9570</v>
      </c>
      <c r="J264" s="290">
        <v>79</v>
      </c>
    </row>
    <row r="265" spans="1:10" s="265" customFormat="1">
      <c r="A265" s="267" t="s">
        <v>180</v>
      </c>
      <c r="B265" s="114" t="s">
        <v>668</v>
      </c>
      <c r="C265" s="114" t="s">
        <v>668</v>
      </c>
      <c r="D265" s="287">
        <v>182</v>
      </c>
      <c r="E265" s="287" t="s">
        <v>244</v>
      </c>
      <c r="F265" s="265" t="s">
        <v>49</v>
      </c>
      <c r="G265" s="265" t="s">
        <v>223</v>
      </c>
      <c r="H265" s="288">
        <v>182114</v>
      </c>
      <c r="I265" s="266">
        <v>9570</v>
      </c>
      <c r="J265" s="290">
        <v>229.9</v>
      </c>
    </row>
    <row r="266" spans="1:10" s="265" customFormat="1">
      <c r="A266" s="267" t="s">
        <v>180</v>
      </c>
      <c r="B266" s="114" t="s">
        <v>668</v>
      </c>
      <c r="C266" s="114" t="s">
        <v>668</v>
      </c>
      <c r="D266" s="287">
        <v>182</v>
      </c>
      <c r="E266" s="287" t="s">
        <v>244</v>
      </c>
      <c r="F266" s="265" t="s">
        <v>126</v>
      </c>
      <c r="G266" s="265" t="s">
        <v>223</v>
      </c>
      <c r="H266" s="288">
        <v>182119</v>
      </c>
      <c r="I266" s="266">
        <v>9570</v>
      </c>
      <c r="J266" s="290">
        <v>67</v>
      </c>
    </row>
    <row r="267" spans="1:10" s="265" customFormat="1">
      <c r="A267" s="267" t="s">
        <v>180</v>
      </c>
      <c r="B267" s="114" t="s">
        <v>668</v>
      </c>
      <c r="C267" s="114" t="s">
        <v>668</v>
      </c>
      <c r="D267" s="287">
        <v>182</v>
      </c>
      <c r="E267" s="287" t="s">
        <v>244</v>
      </c>
      <c r="F267" s="265" t="s">
        <v>98</v>
      </c>
      <c r="G267" s="265" t="s">
        <v>223</v>
      </c>
      <c r="H267" s="288">
        <v>182122</v>
      </c>
      <c r="I267" s="266">
        <v>9570</v>
      </c>
      <c r="J267" s="290">
        <v>445</v>
      </c>
    </row>
    <row r="268" spans="1:10" s="265" customFormat="1">
      <c r="A268" s="267" t="s">
        <v>180</v>
      </c>
      <c r="B268" s="114" t="s">
        <v>668</v>
      </c>
      <c r="C268" s="114" t="s">
        <v>668</v>
      </c>
      <c r="D268" s="287">
        <v>182</v>
      </c>
      <c r="E268" s="287" t="s">
        <v>244</v>
      </c>
      <c r="F268" s="265" t="s">
        <v>127</v>
      </c>
      <c r="G268" s="265" t="s">
        <v>223</v>
      </c>
      <c r="H268" s="288">
        <v>182125</v>
      </c>
      <c r="I268" s="266">
        <v>9570</v>
      </c>
      <c r="J268" s="290">
        <v>163.9</v>
      </c>
    </row>
    <row r="269" spans="1:10" s="265" customFormat="1">
      <c r="A269" s="267" t="s">
        <v>180</v>
      </c>
      <c r="B269" s="114" t="s">
        <v>668</v>
      </c>
      <c r="C269" s="114" t="s">
        <v>668</v>
      </c>
      <c r="D269" s="287">
        <v>182</v>
      </c>
      <c r="E269" s="287" t="s">
        <v>244</v>
      </c>
      <c r="F269" s="265" t="s">
        <v>63</v>
      </c>
      <c r="G269" s="265" t="s">
        <v>223</v>
      </c>
      <c r="H269" s="288">
        <v>182128</v>
      </c>
      <c r="I269" s="266">
        <v>9570</v>
      </c>
      <c r="J269" s="290">
        <v>76</v>
      </c>
    </row>
    <row r="270" spans="1:10" s="265" customFormat="1">
      <c r="A270" s="267" t="s">
        <v>180</v>
      </c>
      <c r="B270" s="114" t="s">
        <v>668</v>
      </c>
      <c r="C270" s="114" t="s">
        <v>668</v>
      </c>
      <c r="D270" s="287">
        <v>182</v>
      </c>
      <c r="E270" s="287" t="s">
        <v>244</v>
      </c>
      <c r="F270" s="265" t="s">
        <v>100</v>
      </c>
      <c r="G270" s="265" t="s">
        <v>223</v>
      </c>
      <c r="H270" s="288">
        <v>182129</v>
      </c>
      <c r="I270" s="266">
        <v>9570</v>
      </c>
      <c r="J270" s="290">
        <v>686</v>
      </c>
    </row>
    <row r="271" spans="1:10" s="265" customFormat="1">
      <c r="A271" s="267" t="s">
        <v>180</v>
      </c>
      <c r="B271" s="114" t="s">
        <v>668</v>
      </c>
      <c r="C271" s="114" t="s">
        <v>668</v>
      </c>
      <c r="D271" s="287">
        <v>182</v>
      </c>
      <c r="E271" s="287" t="s">
        <v>244</v>
      </c>
      <c r="F271" s="265" t="s">
        <v>128</v>
      </c>
      <c r="G271" s="265" t="s">
        <v>223</v>
      </c>
      <c r="H271" s="288">
        <v>182132</v>
      </c>
      <c r="I271" s="266">
        <v>9570</v>
      </c>
      <c r="J271" s="290">
        <v>218</v>
      </c>
    </row>
    <row r="272" spans="1:10" s="265" customFormat="1">
      <c r="A272" s="267" t="s">
        <v>180</v>
      </c>
      <c r="B272" s="114" t="s">
        <v>668</v>
      </c>
      <c r="C272" s="114" t="s">
        <v>668</v>
      </c>
      <c r="D272" s="287">
        <v>182</v>
      </c>
      <c r="E272" s="287" t="s">
        <v>244</v>
      </c>
      <c r="F272" s="265" t="s">
        <v>129</v>
      </c>
      <c r="G272" s="265" t="s">
        <v>223</v>
      </c>
      <c r="H272" s="288">
        <v>182133</v>
      </c>
      <c r="I272" s="266">
        <v>9570</v>
      </c>
      <c r="J272" s="290">
        <v>431</v>
      </c>
    </row>
    <row r="273" spans="1:10" s="265" customFormat="1">
      <c r="A273" s="267" t="s">
        <v>180</v>
      </c>
      <c r="B273" s="114" t="s">
        <v>668</v>
      </c>
      <c r="C273" s="114" t="s">
        <v>668</v>
      </c>
      <c r="D273" s="287">
        <v>191</v>
      </c>
      <c r="E273" s="287" t="s">
        <v>248</v>
      </c>
      <c r="F273" s="265" t="s">
        <v>61</v>
      </c>
      <c r="G273" s="265" t="s">
        <v>223</v>
      </c>
      <c r="H273" s="288">
        <v>191101</v>
      </c>
      <c r="I273" s="266">
        <v>9570</v>
      </c>
      <c r="J273" s="290">
        <v>1535.19</v>
      </c>
    </row>
    <row r="274" spans="1:10" s="265" customFormat="1">
      <c r="A274" s="267" t="s">
        <v>180</v>
      </c>
      <c r="B274" s="114" t="s">
        <v>668</v>
      </c>
      <c r="C274" s="114" t="s">
        <v>668</v>
      </c>
      <c r="D274" s="287">
        <v>180</v>
      </c>
      <c r="E274" s="287" t="s">
        <v>242</v>
      </c>
      <c r="F274" s="265" t="s">
        <v>242</v>
      </c>
      <c r="G274" s="265" t="s">
        <v>223</v>
      </c>
      <c r="H274" s="288">
        <v>180100</v>
      </c>
      <c r="I274" s="266">
        <v>9570</v>
      </c>
      <c r="J274" s="290">
        <v>96</v>
      </c>
    </row>
    <row r="275" spans="1:10" s="265" customFormat="1">
      <c r="A275" s="267" t="s">
        <v>180</v>
      </c>
      <c r="B275" s="114" t="s">
        <v>668</v>
      </c>
      <c r="C275" s="114" t="s">
        <v>668</v>
      </c>
      <c r="D275" s="287">
        <v>180</v>
      </c>
      <c r="E275" s="287" t="s">
        <v>242</v>
      </c>
      <c r="F275" s="265" t="s">
        <v>558</v>
      </c>
      <c r="G275" s="265" t="s">
        <v>223</v>
      </c>
      <c r="H275" s="288">
        <v>180101</v>
      </c>
      <c r="I275" s="266">
        <v>9570</v>
      </c>
      <c r="J275" s="290">
        <v>12</v>
      </c>
    </row>
    <row r="276" spans="1:10" s="265" customFormat="1">
      <c r="A276" s="267" t="s">
        <v>180</v>
      </c>
      <c r="B276" s="114" t="s">
        <v>668</v>
      </c>
      <c r="C276" s="114" t="s">
        <v>668</v>
      </c>
      <c r="D276" s="287">
        <v>181</v>
      </c>
      <c r="E276" s="287" t="s">
        <v>243</v>
      </c>
      <c r="F276" s="265" t="s">
        <v>93</v>
      </c>
      <c r="G276" s="265" t="s">
        <v>223</v>
      </c>
      <c r="H276" s="288">
        <v>181101</v>
      </c>
      <c r="I276" s="266">
        <v>9570</v>
      </c>
      <c r="J276" s="290">
        <v>107.4</v>
      </c>
    </row>
    <row r="277" spans="1:10" s="265" customFormat="1">
      <c r="A277" s="267" t="s">
        <v>180</v>
      </c>
      <c r="B277" s="114" t="s">
        <v>668</v>
      </c>
      <c r="C277" s="114" t="s">
        <v>668</v>
      </c>
      <c r="D277" s="287">
        <v>182</v>
      </c>
      <c r="E277" s="287" t="s">
        <v>244</v>
      </c>
      <c r="F277" s="265" t="s">
        <v>578</v>
      </c>
      <c r="G277" s="265" t="s">
        <v>223</v>
      </c>
      <c r="H277" s="288">
        <v>182217</v>
      </c>
      <c r="I277" s="266">
        <v>9570</v>
      </c>
      <c r="J277" s="290">
        <v>370</v>
      </c>
    </row>
    <row r="278" spans="1:10" s="265" customFormat="1">
      <c r="A278" s="267" t="s">
        <v>180</v>
      </c>
      <c r="B278" s="114" t="s">
        <v>668</v>
      </c>
      <c r="C278" s="114" t="s">
        <v>668</v>
      </c>
      <c r="D278" s="287">
        <v>182</v>
      </c>
      <c r="E278" s="287" t="s">
        <v>244</v>
      </c>
      <c r="F278" s="265" t="s">
        <v>577</v>
      </c>
      <c r="G278" s="265" t="s">
        <v>223</v>
      </c>
      <c r="H278" s="288">
        <v>182218</v>
      </c>
      <c r="I278" s="266">
        <v>9570</v>
      </c>
      <c r="J278" s="290">
        <v>562</v>
      </c>
    </row>
    <row r="279" spans="1:10" s="265" customFormat="1">
      <c r="A279" s="267" t="s">
        <v>180</v>
      </c>
      <c r="B279" s="114" t="s">
        <v>668</v>
      </c>
      <c r="C279" s="114" t="s">
        <v>668</v>
      </c>
      <c r="D279" s="287">
        <v>183</v>
      </c>
      <c r="E279" s="287" t="s">
        <v>245</v>
      </c>
      <c r="F279" s="265" t="s">
        <v>119</v>
      </c>
      <c r="G279" s="265" t="s">
        <v>223</v>
      </c>
      <c r="H279" s="288">
        <v>183102</v>
      </c>
      <c r="I279" s="266">
        <v>9570</v>
      </c>
      <c r="J279" s="290">
        <v>946.6</v>
      </c>
    </row>
    <row r="280" spans="1:10" s="265" customFormat="1">
      <c r="A280" s="267" t="s">
        <v>180</v>
      </c>
      <c r="B280" s="114" t="s">
        <v>668</v>
      </c>
      <c r="C280" s="114" t="s">
        <v>668</v>
      </c>
      <c r="D280" s="287">
        <v>183</v>
      </c>
      <c r="E280" s="287" t="s">
        <v>245</v>
      </c>
      <c r="F280" s="265" t="s">
        <v>479</v>
      </c>
      <c r="G280" s="265" t="s">
        <v>223</v>
      </c>
      <c r="H280" s="288">
        <v>183106</v>
      </c>
      <c r="I280" s="266">
        <v>9570</v>
      </c>
      <c r="J280" s="290">
        <v>2650.6</v>
      </c>
    </row>
    <row r="281" spans="1:10" s="265" customFormat="1">
      <c r="A281" s="267" t="s">
        <v>180</v>
      </c>
      <c r="B281" s="114" t="s">
        <v>668</v>
      </c>
      <c r="C281" s="114" t="s">
        <v>668</v>
      </c>
      <c r="D281" s="287">
        <v>183</v>
      </c>
      <c r="E281" s="287" t="s">
        <v>245</v>
      </c>
      <c r="F281" s="265" t="s">
        <v>121</v>
      </c>
      <c r="G281" s="265" t="s">
        <v>223</v>
      </c>
      <c r="H281" s="288">
        <v>183109</v>
      </c>
      <c r="I281" s="266">
        <v>9570</v>
      </c>
      <c r="J281" s="290">
        <v>495</v>
      </c>
    </row>
    <row r="282" spans="1:10" s="265" customFormat="1">
      <c r="A282" s="267" t="s">
        <v>180</v>
      </c>
      <c r="B282" s="114" t="s">
        <v>668</v>
      </c>
      <c r="C282" s="114" t="s">
        <v>668</v>
      </c>
      <c r="D282" s="287">
        <v>187</v>
      </c>
      <c r="E282" s="287" t="s">
        <v>246</v>
      </c>
      <c r="F282" s="265" t="s">
        <v>548</v>
      </c>
      <c r="G282" s="265" t="s">
        <v>223</v>
      </c>
      <c r="H282" s="288">
        <v>187101</v>
      </c>
      <c r="I282" s="266">
        <v>9570</v>
      </c>
      <c r="J282" s="290">
        <v>1530.7</v>
      </c>
    </row>
    <row r="283" spans="1:10" s="265" customFormat="1">
      <c r="A283" s="267" t="s">
        <v>180</v>
      </c>
      <c r="B283" s="114" t="s">
        <v>668</v>
      </c>
      <c r="C283" s="114" t="s">
        <v>668</v>
      </c>
      <c r="D283" s="287">
        <v>188</v>
      </c>
      <c r="E283" s="287" t="s">
        <v>247</v>
      </c>
      <c r="F283" s="265" t="s">
        <v>124</v>
      </c>
      <c r="G283" s="265" t="s">
        <v>223</v>
      </c>
      <c r="H283" s="288">
        <v>188101</v>
      </c>
      <c r="I283" s="266">
        <v>9570</v>
      </c>
      <c r="J283" s="290">
        <v>1260.4000000000001</v>
      </c>
    </row>
    <row r="284" spans="1:10" s="265" customFormat="1">
      <c r="A284" s="267" t="s">
        <v>180</v>
      </c>
      <c r="B284" s="114" t="s">
        <v>668</v>
      </c>
      <c r="C284" s="114" t="s">
        <v>668</v>
      </c>
      <c r="D284" s="287">
        <v>182</v>
      </c>
      <c r="E284" s="287" t="s">
        <v>244</v>
      </c>
      <c r="F284" s="265" t="s">
        <v>637</v>
      </c>
      <c r="G284" s="265" t="s">
        <v>223</v>
      </c>
      <c r="H284" s="288">
        <v>182134</v>
      </c>
      <c r="I284" s="266">
        <v>9570</v>
      </c>
      <c r="J284" s="290">
        <v>342</v>
      </c>
    </row>
    <row r="285" spans="1:10" s="265" customFormat="1">
      <c r="A285" s="267" t="s">
        <v>180</v>
      </c>
      <c r="B285" s="114" t="s">
        <v>668</v>
      </c>
      <c r="C285" s="114" t="s">
        <v>668</v>
      </c>
      <c r="D285" s="287">
        <v>182</v>
      </c>
      <c r="E285" s="287" t="s">
        <v>244</v>
      </c>
      <c r="F285" s="265" t="s">
        <v>638</v>
      </c>
      <c r="G285" s="265" t="s">
        <v>223</v>
      </c>
      <c r="H285" s="288">
        <v>182136</v>
      </c>
      <c r="I285" s="266">
        <v>9570</v>
      </c>
      <c r="J285" s="290">
        <v>115</v>
      </c>
    </row>
    <row r="286" spans="1:10" s="265" customFormat="1">
      <c r="A286" s="267" t="s">
        <v>180</v>
      </c>
      <c r="B286" s="114" t="s">
        <v>668</v>
      </c>
      <c r="C286" s="114" t="s">
        <v>668</v>
      </c>
      <c r="D286" s="287">
        <v>182</v>
      </c>
      <c r="E286" s="287" t="s">
        <v>244</v>
      </c>
      <c r="F286" s="265" t="s">
        <v>103</v>
      </c>
      <c r="G286" s="265" t="s">
        <v>223</v>
      </c>
      <c r="H286" s="288">
        <v>182138</v>
      </c>
      <c r="I286" s="266">
        <v>9570</v>
      </c>
      <c r="J286" s="290">
        <v>301</v>
      </c>
    </row>
    <row r="287" spans="1:10" s="265" customFormat="1">
      <c r="A287" s="267" t="s">
        <v>180</v>
      </c>
      <c r="B287" s="114" t="s">
        <v>668</v>
      </c>
      <c r="C287" s="114" t="s">
        <v>668</v>
      </c>
      <c r="D287" s="287">
        <v>182</v>
      </c>
      <c r="E287" s="287" t="s">
        <v>244</v>
      </c>
      <c r="F287" s="265" t="s">
        <v>62</v>
      </c>
      <c r="G287" s="265" t="s">
        <v>223</v>
      </c>
      <c r="H287" s="288">
        <v>182101</v>
      </c>
      <c r="I287" s="266">
        <v>9570</v>
      </c>
      <c r="J287" s="290">
        <v>688</v>
      </c>
    </row>
    <row r="288" spans="1:10" s="265" customFormat="1">
      <c r="A288" s="267" t="s">
        <v>180</v>
      </c>
      <c r="B288" s="114" t="s">
        <v>668</v>
      </c>
      <c r="C288" s="114" t="s">
        <v>668</v>
      </c>
      <c r="D288" s="287">
        <v>182</v>
      </c>
      <c r="E288" s="287" t="s">
        <v>244</v>
      </c>
      <c r="F288" s="265" t="s">
        <v>1559</v>
      </c>
      <c r="G288" s="265" t="s">
        <v>223</v>
      </c>
      <c r="H288" s="288">
        <v>182102</v>
      </c>
      <c r="I288" s="266">
        <v>9570</v>
      </c>
      <c r="J288" s="290">
        <v>786.4</v>
      </c>
    </row>
    <row r="289" spans="1:10" s="265" customFormat="1">
      <c r="A289" s="267" t="s">
        <v>180</v>
      </c>
      <c r="B289" s="114" t="s">
        <v>668</v>
      </c>
      <c r="C289" s="114" t="s">
        <v>668</v>
      </c>
      <c r="D289" s="287">
        <v>182</v>
      </c>
      <c r="E289" s="287" t="s">
        <v>244</v>
      </c>
      <c r="F289" s="265" t="s">
        <v>95</v>
      </c>
      <c r="G289" s="265" t="s">
        <v>223</v>
      </c>
      <c r="H289" s="288">
        <v>182107</v>
      </c>
      <c r="I289" s="266">
        <v>9570</v>
      </c>
      <c r="J289" s="290">
        <v>1336.6</v>
      </c>
    </row>
    <row r="290" spans="1:10" s="265" customFormat="1">
      <c r="A290" s="267" t="s">
        <v>180</v>
      </c>
      <c r="B290" s="114" t="s">
        <v>668</v>
      </c>
      <c r="C290" s="114" t="s">
        <v>668</v>
      </c>
      <c r="D290" s="287">
        <v>182</v>
      </c>
      <c r="E290" s="287" t="s">
        <v>244</v>
      </c>
      <c r="F290" s="265" t="s">
        <v>70</v>
      </c>
      <c r="G290" s="265" t="s">
        <v>223</v>
      </c>
      <c r="H290" s="288">
        <v>182110</v>
      </c>
      <c r="I290" s="266">
        <v>9570</v>
      </c>
      <c r="J290" s="290">
        <v>18</v>
      </c>
    </row>
    <row r="291" spans="1:10" s="265" customFormat="1">
      <c r="A291" s="267" t="s">
        <v>180</v>
      </c>
      <c r="B291" s="114" t="s">
        <v>668</v>
      </c>
      <c r="C291" s="114" t="s">
        <v>668</v>
      </c>
      <c r="D291" s="287">
        <v>182</v>
      </c>
      <c r="E291" s="287" t="s">
        <v>244</v>
      </c>
      <c r="F291" s="265" t="s">
        <v>400</v>
      </c>
      <c r="G291" s="265" t="s">
        <v>223</v>
      </c>
      <c r="H291" s="288">
        <v>182115</v>
      </c>
      <c r="I291" s="266">
        <v>9570</v>
      </c>
      <c r="J291" s="290">
        <v>1162</v>
      </c>
    </row>
    <row r="292" spans="1:10" s="265" customFormat="1">
      <c r="A292" s="267" t="s">
        <v>180</v>
      </c>
      <c r="B292" s="114" t="s">
        <v>668</v>
      </c>
      <c r="C292" s="114" t="s">
        <v>668</v>
      </c>
      <c r="D292" s="287">
        <v>182</v>
      </c>
      <c r="E292" s="287" t="s">
        <v>244</v>
      </c>
      <c r="F292" s="265" t="s">
        <v>581</v>
      </c>
      <c r="G292" s="265" t="s">
        <v>223</v>
      </c>
      <c r="H292" s="288">
        <v>182117</v>
      </c>
      <c r="I292" s="266">
        <v>9570</v>
      </c>
      <c r="J292" s="290">
        <v>487.4</v>
      </c>
    </row>
    <row r="293" spans="1:10" s="265" customFormat="1">
      <c r="A293" s="267" t="s">
        <v>180</v>
      </c>
      <c r="B293" s="114" t="s">
        <v>668</v>
      </c>
      <c r="C293" s="114" t="s">
        <v>668</v>
      </c>
      <c r="D293" s="287">
        <v>182</v>
      </c>
      <c r="E293" s="287" t="s">
        <v>244</v>
      </c>
      <c r="F293" s="265" t="s">
        <v>580</v>
      </c>
      <c r="G293" s="265" t="s">
        <v>223</v>
      </c>
      <c r="H293" s="288">
        <v>182120</v>
      </c>
      <c r="I293" s="266">
        <v>9570</v>
      </c>
      <c r="J293" s="290">
        <v>60</v>
      </c>
    </row>
    <row r="294" spans="1:10" s="265" customFormat="1">
      <c r="A294" s="267" t="s">
        <v>180</v>
      </c>
      <c r="B294" s="114" t="s">
        <v>668</v>
      </c>
      <c r="C294" s="114" t="s">
        <v>668</v>
      </c>
      <c r="D294" s="287">
        <v>182</v>
      </c>
      <c r="E294" s="287" t="s">
        <v>244</v>
      </c>
      <c r="F294" s="265" t="s">
        <v>99</v>
      </c>
      <c r="G294" s="265" t="s">
        <v>223</v>
      </c>
      <c r="H294" s="288">
        <v>182123</v>
      </c>
      <c r="I294" s="266">
        <v>9570</v>
      </c>
      <c r="J294" s="290">
        <v>199.5</v>
      </c>
    </row>
    <row r="295" spans="1:10" s="265" customFormat="1">
      <c r="A295" s="267" t="s">
        <v>180</v>
      </c>
      <c r="B295" s="114" t="s">
        <v>668</v>
      </c>
      <c r="C295" s="114" t="s">
        <v>668</v>
      </c>
      <c r="D295" s="287">
        <v>182</v>
      </c>
      <c r="E295" s="287" t="s">
        <v>244</v>
      </c>
      <c r="F295" s="265" t="s">
        <v>636</v>
      </c>
      <c r="G295" s="265" t="s">
        <v>223</v>
      </c>
      <c r="H295" s="288">
        <v>182126</v>
      </c>
      <c r="I295" s="266">
        <v>9570</v>
      </c>
      <c r="J295" s="290">
        <v>160.4</v>
      </c>
    </row>
    <row r="296" spans="1:10" s="265" customFormat="1">
      <c r="A296" s="267" t="s">
        <v>180</v>
      </c>
      <c r="B296" s="114" t="s">
        <v>668</v>
      </c>
      <c r="C296" s="114" t="s">
        <v>668</v>
      </c>
      <c r="D296" s="287">
        <v>182</v>
      </c>
      <c r="E296" s="287" t="s">
        <v>244</v>
      </c>
      <c r="F296" s="265" t="s">
        <v>101</v>
      </c>
      <c r="G296" s="265" t="s">
        <v>223</v>
      </c>
      <c r="H296" s="288">
        <v>182130</v>
      </c>
      <c r="I296" s="266">
        <v>9570</v>
      </c>
      <c r="J296" s="290">
        <v>70</v>
      </c>
    </row>
    <row r="297" spans="1:10" s="265" customFormat="1">
      <c r="A297" s="267" t="s">
        <v>180</v>
      </c>
      <c r="B297" s="114" t="s">
        <v>668</v>
      </c>
      <c r="C297" s="114" t="s">
        <v>668</v>
      </c>
      <c r="D297" s="287">
        <v>182</v>
      </c>
      <c r="E297" s="287" t="s">
        <v>244</v>
      </c>
      <c r="F297" s="265" t="s">
        <v>576</v>
      </c>
      <c r="G297" s="265" t="s">
        <v>223</v>
      </c>
      <c r="H297" s="288">
        <v>182209</v>
      </c>
      <c r="I297" s="266">
        <v>9570</v>
      </c>
      <c r="J297" s="290">
        <v>749</v>
      </c>
    </row>
    <row r="298" spans="1:10" s="265" customFormat="1">
      <c r="A298" s="267" t="s">
        <v>180</v>
      </c>
      <c r="B298" s="114" t="s">
        <v>668</v>
      </c>
      <c r="C298" s="114" t="s">
        <v>668</v>
      </c>
      <c r="D298" s="287">
        <v>182</v>
      </c>
      <c r="E298" s="287" t="s">
        <v>244</v>
      </c>
      <c r="F298" s="265" t="s">
        <v>104</v>
      </c>
      <c r="G298" s="265" t="s">
        <v>223</v>
      </c>
      <c r="H298" s="288">
        <v>182140</v>
      </c>
      <c r="I298" s="266">
        <v>9570</v>
      </c>
      <c r="J298" s="290">
        <v>373</v>
      </c>
    </row>
    <row r="299" spans="1:10" s="265" customFormat="1">
      <c r="A299" s="267" t="s">
        <v>180</v>
      </c>
      <c r="B299" s="114" t="s">
        <v>668</v>
      </c>
      <c r="C299" s="114" t="s">
        <v>668</v>
      </c>
      <c r="D299" s="287">
        <v>182</v>
      </c>
      <c r="E299" s="287" t="s">
        <v>244</v>
      </c>
      <c r="F299" s="265" t="s">
        <v>111</v>
      </c>
      <c r="G299" s="265" t="s">
        <v>223</v>
      </c>
      <c r="H299" s="288">
        <v>182149</v>
      </c>
      <c r="I299" s="266">
        <v>9570</v>
      </c>
      <c r="J299" s="290">
        <v>70</v>
      </c>
    </row>
    <row r="300" spans="1:10" s="265" customFormat="1">
      <c r="A300" s="267" t="s">
        <v>180</v>
      </c>
      <c r="B300" s="114" t="s">
        <v>668</v>
      </c>
      <c r="C300" s="114" t="s">
        <v>668</v>
      </c>
      <c r="D300" s="287">
        <v>182</v>
      </c>
      <c r="E300" s="287" t="s">
        <v>244</v>
      </c>
      <c r="F300" s="265" t="s">
        <v>73</v>
      </c>
      <c r="G300" s="265" t="s">
        <v>223</v>
      </c>
      <c r="H300" s="288">
        <v>182155</v>
      </c>
      <c r="I300" s="266">
        <v>9570</v>
      </c>
      <c r="J300" s="290">
        <v>177</v>
      </c>
    </row>
    <row r="301" spans="1:10" s="265" customFormat="1">
      <c r="A301" s="267" t="s">
        <v>180</v>
      </c>
      <c r="B301" s="114" t="s">
        <v>668</v>
      </c>
      <c r="C301" s="114" t="s">
        <v>668</v>
      </c>
      <c r="D301" s="287">
        <v>182</v>
      </c>
      <c r="E301" s="287" t="s">
        <v>244</v>
      </c>
      <c r="F301" s="265" t="s">
        <v>76</v>
      </c>
      <c r="G301" s="265" t="s">
        <v>223</v>
      </c>
      <c r="H301" s="288">
        <v>182160</v>
      </c>
      <c r="I301" s="266">
        <v>9570</v>
      </c>
      <c r="J301" s="290">
        <v>48.8</v>
      </c>
    </row>
    <row r="302" spans="1:10" s="265" customFormat="1">
      <c r="A302" s="267" t="s">
        <v>180</v>
      </c>
      <c r="B302" s="114" t="s">
        <v>668</v>
      </c>
      <c r="C302" s="114" t="s">
        <v>668</v>
      </c>
      <c r="D302" s="287">
        <v>182</v>
      </c>
      <c r="E302" s="287" t="s">
        <v>244</v>
      </c>
      <c r="F302" s="265" t="s">
        <v>579</v>
      </c>
      <c r="G302" s="265" t="s">
        <v>223</v>
      </c>
      <c r="H302" s="288">
        <v>182173</v>
      </c>
      <c r="I302" s="266">
        <v>9570</v>
      </c>
      <c r="J302" s="290">
        <v>496</v>
      </c>
    </row>
    <row r="303" spans="1:10" s="265" customFormat="1">
      <c r="A303" s="267" t="s">
        <v>180</v>
      </c>
      <c r="B303" s="114" t="s">
        <v>668</v>
      </c>
      <c r="C303" s="114" t="s">
        <v>668</v>
      </c>
      <c r="D303" s="287">
        <v>182</v>
      </c>
      <c r="E303" s="287" t="s">
        <v>244</v>
      </c>
      <c r="F303" s="265" t="s">
        <v>547</v>
      </c>
      <c r="G303" s="265" t="s">
        <v>223</v>
      </c>
      <c r="H303" s="288">
        <v>182176</v>
      </c>
      <c r="I303" s="266">
        <v>9570</v>
      </c>
      <c r="J303" s="290">
        <v>128</v>
      </c>
    </row>
    <row r="304" spans="1:10" s="265" customFormat="1">
      <c r="A304" s="267" t="s">
        <v>180</v>
      </c>
      <c r="B304" s="114" t="s">
        <v>668</v>
      </c>
      <c r="C304" s="114" t="s">
        <v>668</v>
      </c>
      <c r="D304" s="287">
        <v>182</v>
      </c>
      <c r="E304" s="287" t="s">
        <v>244</v>
      </c>
      <c r="F304" s="265" t="s">
        <v>53</v>
      </c>
      <c r="G304" s="265" t="s">
        <v>223</v>
      </c>
      <c r="H304" s="288">
        <v>182178</v>
      </c>
      <c r="I304" s="266">
        <v>9570</v>
      </c>
      <c r="J304" s="290">
        <v>666</v>
      </c>
    </row>
    <row r="305" spans="1:10" s="265" customFormat="1">
      <c r="A305" s="267" t="s">
        <v>180</v>
      </c>
      <c r="B305" s="114" t="s">
        <v>668</v>
      </c>
      <c r="C305" s="114" t="s">
        <v>668</v>
      </c>
      <c r="D305" s="287">
        <v>182</v>
      </c>
      <c r="E305" s="287" t="s">
        <v>244</v>
      </c>
      <c r="F305" s="265" t="s">
        <v>56</v>
      </c>
      <c r="G305" s="265" t="s">
        <v>223</v>
      </c>
      <c r="H305" s="288">
        <v>182190</v>
      </c>
      <c r="I305" s="266">
        <v>9570</v>
      </c>
      <c r="J305" s="290">
        <v>1606</v>
      </c>
    </row>
    <row r="306" spans="1:10" s="265" customFormat="1">
      <c r="A306" s="267" t="s">
        <v>180</v>
      </c>
      <c r="B306" s="114" t="s">
        <v>668</v>
      </c>
      <c r="C306" s="114" t="s">
        <v>668</v>
      </c>
      <c r="D306" s="287">
        <v>182</v>
      </c>
      <c r="E306" s="287" t="s">
        <v>244</v>
      </c>
      <c r="F306" s="265" t="s">
        <v>86</v>
      </c>
      <c r="G306" s="265" t="s">
        <v>223</v>
      </c>
      <c r="H306" s="288">
        <v>182197</v>
      </c>
      <c r="I306" s="266">
        <v>9570</v>
      </c>
      <c r="J306" s="290">
        <v>135.80000000000001</v>
      </c>
    </row>
    <row r="307" spans="1:10" s="265" customFormat="1">
      <c r="A307" s="267" t="s">
        <v>180</v>
      </c>
      <c r="B307" s="114" t="s">
        <v>668</v>
      </c>
      <c r="C307" s="114" t="s">
        <v>668</v>
      </c>
      <c r="D307" s="287">
        <v>182</v>
      </c>
      <c r="E307" s="287" t="s">
        <v>244</v>
      </c>
      <c r="F307" s="265" t="s">
        <v>136</v>
      </c>
      <c r="G307" s="265" t="s">
        <v>223</v>
      </c>
      <c r="H307" s="288">
        <v>182211</v>
      </c>
      <c r="I307" s="266">
        <v>9570</v>
      </c>
      <c r="J307" s="290">
        <v>30</v>
      </c>
    </row>
    <row r="308" spans="1:10" s="265" customFormat="1">
      <c r="A308" s="267" t="s">
        <v>180</v>
      </c>
      <c r="B308" s="114" t="s">
        <v>668</v>
      </c>
      <c r="C308" s="114" t="s">
        <v>668</v>
      </c>
      <c r="D308" s="287">
        <v>182</v>
      </c>
      <c r="E308" s="287" t="s">
        <v>244</v>
      </c>
      <c r="F308" s="265" t="s">
        <v>58</v>
      </c>
      <c r="G308" s="265" t="s">
        <v>223</v>
      </c>
      <c r="H308" s="288">
        <v>182212</v>
      </c>
      <c r="I308" s="266">
        <v>9570</v>
      </c>
      <c r="J308" s="290">
        <v>65.5</v>
      </c>
    </row>
    <row r="309" spans="1:10" s="265" customFormat="1">
      <c r="A309" s="267" t="s">
        <v>180</v>
      </c>
      <c r="B309" s="114" t="s">
        <v>668</v>
      </c>
      <c r="C309" s="114" t="s">
        <v>668</v>
      </c>
      <c r="D309" s="287">
        <v>182</v>
      </c>
      <c r="E309" s="287" t="s">
        <v>244</v>
      </c>
      <c r="F309" s="265" t="s">
        <v>137</v>
      </c>
      <c r="G309" s="265" t="s">
        <v>223</v>
      </c>
      <c r="H309" s="288">
        <v>182213</v>
      </c>
      <c r="I309" s="266">
        <v>9570</v>
      </c>
      <c r="J309" s="290">
        <v>27</v>
      </c>
    </row>
    <row r="310" spans="1:10" s="265" customFormat="1">
      <c r="A310" s="267" t="s">
        <v>180</v>
      </c>
      <c r="B310" s="114" t="s">
        <v>668</v>
      </c>
      <c r="C310" s="114" t="s">
        <v>668</v>
      </c>
      <c r="D310" s="287">
        <v>182</v>
      </c>
      <c r="E310" s="287" t="s">
        <v>244</v>
      </c>
      <c r="F310" s="265" t="s">
        <v>130</v>
      </c>
      <c r="G310" s="265" t="s">
        <v>223</v>
      </c>
      <c r="H310" s="288">
        <v>182141</v>
      </c>
      <c r="I310" s="266">
        <v>9570</v>
      </c>
      <c r="J310" s="290">
        <v>1603.3</v>
      </c>
    </row>
    <row r="311" spans="1:10" s="265" customFormat="1">
      <c r="A311" s="267" t="s">
        <v>180</v>
      </c>
      <c r="B311" s="114" t="s">
        <v>668</v>
      </c>
      <c r="C311" s="114" t="s">
        <v>668</v>
      </c>
      <c r="D311" s="287">
        <v>182</v>
      </c>
      <c r="E311" s="287" t="s">
        <v>244</v>
      </c>
      <c r="F311" s="265" t="s">
        <v>105</v>
      </c>
      <c r="G311" s="265" t="s">
        <v>223</v>
      </c>
      <c r="H311" s="288">
        <v>182142</v>
      </c>
      <c r="I311" s="266">
        <v>9570</v>
      </c>
      <c r="J311" s="290">
        <v>37</v>
      </c>
    </row>
    <row r="312" spans="1:10" s="265" customFormat="1">
      <c r="A312" s="267" t="s">
        <v>180</v>
      </c>
      <c r="B312" s="114" t="s">
        <v>668</v>
      </c>
      <c r="C312" s="114" t="s">
        <v>668</v>
      </c>
      <c r="D312" s="287">
        <v>182</v>
      </c>
      <c r="E312" s="287" t="s">
        <v>244</v>
      </c>
      <c r="F312" s="265" t="s">
        <v>131</v>
      </c>
      <c r="G312" s="265" t="s">
        <v>223</v>
      </c>
      <c r="H312" s="288">
        <v>182143</v>
      </c>
      <c r="I312" s="266">
        <v>9570</v>
      </c>
      <c r="J312" s="290">
        <v>103</v>
      </c>
    </row>
    <row r="313" spans="1:10" s="265" customFormat="1">
      <c r="A313" s="267" t="s">
        <v>180</v>
      </c>
      <c r="B313" s="114" t="s">
        <v>668</v>
      </c>
      <c r="C313" s="114" t="s">
        <v>668</v>
      </c>
      <c r="D313" s="287">
        <v>182</v>
      </c>
      <c r="E313" s="287" t="s">
        <v>244</v>
      </c>
      <c r="F313" s="265" t="s">
        <v>106</v>
      </c>
      <c r="G313" s="265" t="s">
        <v>223</v>
      </c>
      <c r="H313" s="288">
        <v>182144</v>
      </c>
      <c r="I313" s="266">
        <v>9570</v>
      </c>
      <c r="J313" s="290">
        <v>137</v>
      </c>
    </row>
    <row r="314" spans="1:10" s="265" customFormat="1">
      <c r="A314" s="267" t="s">
        <v>180</v>
      </c>
      <c r="B314" s="114" t="s">
        <v>668</v>
      </c>
      <c r="C314" s="114" t="s">
        <v>668</v>
      </c>
      <c r="D314" s="287">
        <v>182</v>
      </c>
      <c r="E314" s="287" t="s">
        <v>244</v>
      </c>
      <c r="F314" s="265" t="s">
        <v>107</v>
      </c>
      <c r="G314" s="265" t="s">
        <v>223</v>
      </c>
      <c r="H314" s="288">
        <v>182145</v>
      </c>
      <c r="I314" s="266">
        <v>9570</v>
      </c>
      <c r="J314" s="290">
        <v>47</v>
      </c>
    </row>
    <row r="315" spans="1:10" s="265" customFormat="1">
      <c r="A315" s="267" t="s">
        <v>180</v>
      </c>
      <c r="B315" s="114" t="s">
        <v>668</v>
      </c>
      <c r="C315" s="114" t="s">
        <v>668</v>
      </c>
      <c r="D315" s="287">
        <v>182</v>
      </c>
      <c r="E315" s="287" t="s">
        <v>244</v>
      </c>
      <c r="F315" s="265" t="s">
        <v>108</v>
      </c>
      <c r="G315" s="265" t="s">
        <v>223</v>
      </c>
      <c r="H315" s="288">
        <v>182146</v>
      </c>
      <c r="I315" s="266">
        <v>9570</v>
      </c>
      <c r="J315" s="290">
        <v>241</v>
      </c>
    </row>
    <row r="316" spans="1:10" s="265" customFormat="1">
      <c r="A316" s="267" t="s">
        <v>180</v>
      </c>
      <c r="B316" s="114" t="s">
        <v>668</v>
      </c>
      <c r="C316" s="114" t="s">
        <v>668</v>
      </c>
      <c r="D316" s="287">
        <v>182</v>
      </c>
      <c r="E316" s="287" t="s">
        <v>244</v>
      </c>
      <c r="F316" s="265" t="s">
        <v>109</v>
      </c>
      <c r="G316" s="265" t="s">
        <v>223</v>
      </c>
      <c r="H316" s="288">
        <v>182147</v>
      </c>
      <c r="I316" s="266">
        <v>9570</v>
      </c>
      <c r="J316" s="290">
        <v>258</v>
      </c>
    </row>
    <row r="317" spans="1:10" s="265" customFormat="1">
      <c r="A317" s="267" t="s">
        <v>180</v>
      </c>
      <c r="B317" s="114" t="s">
        <v>668</v>
      </c>
      <c r="C317" s="114" t="s">
        <v>668</v>
      </c>
      <c r="D317" s="287">
        <v>182</v>
      </c>
      <c r="E317" s="287" t="s">
        <v>244</v>
      </c>
      <c r="F317" s="265" t="s">
        <v>110</v>
      </c>
      <c r="G317" s="265" t="s">
        <v>223</v>
      </c>
      <c r="H317" s="288">
        <v>182148</v>
      </c>
      <c r="I317" s="266">
        <v>9570</v>
      </c>
      <c r="J317" s="290">
        <v>346.5</v>
      </c>
    </row>
    <row r="318" spans="1:10" s="265" customFormat="1">
      <c r="A318" s="267" t="s">
        <v>180</v>
      </c>
      <c r="B318" s="114" t="s">
        <v>668</v>
      </c>
      <c r="C318" s="114" t="s">
        <v>668</v>
      </c>
      <c r="D318" s="287">
        <v>182</v>
      </c>
      <c r="E318" s="287" t="s">
        <v>244</v>
      </c>
      <c r="F318" s="265" t="s">
        <v>71</v>
      </c>
      <c r="G318" s="265" t="s">
        <v>223</v>
      </c>
      <c r="H318" s="288">
        <v>182151</v>
      </c>
      <c r="I318" s="266">
        <v>9570</v>
      </c>
      <c r="J318" s="290">
        <v>129.5</v>
      </c>
    </row>
    <row r="319" spans="1:10" s="265" customFormat="1">
      <c r="A319" s="267" t="s">
        <v>180</v>
      </c>
      <c r="B319" s="114" t="s">
        <v>668</v>
      </c>
      <c r="C319" s="114" t="s">
        <v>668</v>
      </c>
      <c r="D319" s="287">
        <v>182</v>
      </c>
      <c r="E319" s="287" t="s">
        <v>244</v>
      </c>
      <c r="F319" s="265" t="s">
        <v>50</v>
      </c>
      <c r="G319" s="265" t="s">
        <v>223</v>
      </c>
      <c r="H319" s="288">
        <v>182152</v>
      </c>
      <c r="I319" s="266">
        <v>9570</v>
      </c>
      <c r="J319" s="290">
        <v>935.1</v>
      </c>
    </row>
    <row r="320" spans="1:10" s="265" customFormat="1">
      <c r="A320" s="267" t="s">
        <v>180</v>
      </c>
      <c r="B320" s="114" t="s">
        <v>668</v>
      </c>
      <c r="C320" s="114" t="s">
        <v>668</v>
      </c>
      <c r="D320" s="287">
        <v>182</v>
      </c>
      <c r="E320" s="287" t="s">
        <v>244</v>
      </c>
      <c r="F320" s="265" t="s">
        <v>51</v>
      </c>
      <c r="G320" s="265" t="s">
        <v>223</v>
      </c>
      <c r="H320" s="288">
        <v>182153</v>
      </c>
      <c r="I320" s="266">
        <v>9570</v>
      </c>
      <c r="J320" s="290">
        <v>1137.5</v>
      </c>
    </row>
    <row r="321" spans="1:10" s="265" customFormat="1">
      <c r="A321" s="267" t="s">
        <v>180</v>
      </c>
      <c r="B321" s="114" t="s">
        <v>668</v>
      </c>
      <c r="C321" s="114" t="s">
        <v>668</v>
      </c>
      <c r="D321" s="287">
        <v>182</v>
      </c>
      <c r="E321" s="287" t="s">
        <v>244</v>
      </c>
      <c r="F321" s="265" t="s">
        <v>72</v>
      </c>
      <c r="G321" s="265" t="s">
        <v>223</v>
      </c>
      <c r="H321" s="288">
        <v>182154</v>
      </c>
      <c r="I321" s="266">
        <v>9570</v>
      </c>
      <c r="J321" s="290">
        <v>178</v>
      </c>
    </row>
    <row r="322" spans="1:10" s="265" customFormat="1">
      <c r="A322" s="267" t="s">
        <v>180</v>
      </c>
      <c r="B322" s="114" t="s">
        <v>668</v>
      </c>
      <c r="C322" s="114" t="s">
        <v>668</v>
      </c>
      <c r="D322" s="287">
        <v>182</v>
      </c>
      <c r="E322" s="287" t="s">
        <v>244</v>
      </c>
      <c r="F322" s="265" t="s">
        <v>132</v>
      </c>
      <c r="G322" s="265" t="s">
        <v>223</v>
      </c>
      <c r="H322" s="288">
        <v>182157</v>
      </c>
      <c r="I322" s="266">
        <v>9570</v>
      </c>
      <c r="J322" s="290">
        <v>173</v>
      </c>
    </row>
    <row r="323" spans="1:10" s="265" customFormat="1">
      <c r="A323" s="267" t="s">
        <v>180</v>
      </c>
      <c r="B323" s="114" t="s">
        <v>668</v>
      </c>
      <c r="C323" s="114" t="s">
        <v>668</v>
      </c>
      <c r="D323" s="287">
        <v>182</v>
      </c>
      <c r="E323" s="287" t="s">
        <v>244</v>
      </c>
      <c r="F323" s="265" t="s">
        <v>74</v>
      </c>
      <c r="G323" s="265" t="s">
        <v>223</v>
      </c>
      <c r="H323" s="288">
        <v>182158</v>
      </c>
      <c r="I323" s="266">
        <v>9570</v>
      </c>
      <c r="J323" s="290">
        <v>36</v>
      </c>
    </row>
    <row r="324" spans="1:10" s="265" customFormat="1">
      <c r="A324" s="267" t="s">
        <v>180</v>
      </c>
      <c r="B324" s="114" t="s">
        <v>668</v>
      </c>
      <c r="C324" s="114" t="s">
        <v>668</v>
      </c>
      <c r="D324" s="287">
        <v>182</v>
      </c>
      <c r="E324" s="287" t="s">
        <v>244</v>
      </c>
      <c r="F324" s="265" t="s">
        <v>75</v>
      </c>
      <c r="G324" s="265" t="s">
        <v>223</v>
      </c>
      <c r="H324" s="288">
        <v>182159</v>
      </c>
      <c r="I324" s="266">
        <v>9570</v>
      </c>
      <c r="J324" s="290">
        <v>78</v>
      </c>
    </row>
    <row r="325" spans="1:10" s="265" customFormat="1">
      <c r="A325" s="267" t="s">
        <v>180</v>
      </c>
      <c r="B325" s="114" t="s">
        <v>668</v>
      </c>
      <c r="C325" s="114" t="s">
        <v>668</v>
      </c>
      <c r="D325" s="287">
        <v>182</v>
      </c>
      <c r="E325" s="287" t="s">
        <v>244</v>
      </c>
      <c r="F325" s="265" t="s">
        <v>64</v>
      </c>
      <c r="G325" s="265" t="s">
        <v>223</v>
      </c>
      <c r="H325" s="288">
        <v>182162</v>
      </c>
      <c r="I325" s="266">
        <v>9570</v>
      </c>
      <c r="J325" s="290">
        <v>23</v>
      </c>
    </row>
    <row r="326" spans="1:10" s="265" customFormat="1">
      <c r="A326" s="267" t="s">
        <v>180</v>
      </c>
      <c r="B326" s="114" t="s">
        <v>668</v>
      </c>
      <c r="C326" s="114" t="s">
        <v>668</v>
      </c>
      <c r="D326" s="287">
        <v>182</v>
      </c>
      <c r="E326" s="287" t="s">
        <v>244</v>
      </c>
      <c r="F326" s="265" t="s">
        <v>52</v>
      </c>
      <c r="G326" s="265" t="s">
        <v>223</v>
      </c>
      <c r="H326" s="288">
        <v>182163</v>
      </c>
      <c r="I326" s="266">
        <v>9570</v>
      </c>
      <c r="J326" s="290">
        <v>67</v>
      </c>
    </row>
    <row r="327" spans="1:10" s="265" customFormat="1">
      <c r="A327" s="267" t="s">
        <v>180</v>
      </c>
      <c r="B327" s="114" t="s">
        <v>668</v>
      </c>
      <c r="C327" s="114" t="s">
        <v>668</v>
      </c>
      <c r="D327" s="287">
        <v>182</v>
      </c>
      <c r="E327" s="287" t="s">
        <v>244</v>
      </c>
      <c r="F327" s="265" t="s">
        <v>77</v>
      </c>
      <c r="G327" s="265" t="s">
        <v>223</v>
      </c>
      <c r="H327" s="288">
        <v>182164</v>
      </c>
      <c r="I327" s="266">
        <v>9570</v>
      </c>
      <c r="J327" s="290">
        <v>59</v>
      </c>
    </row>
    <row r="328" spans="1:10" s="265" customFormat="1">
      <c r="A328" s="267" t="s">
        <v>180</v>
      </c>
      <c r="B328" s="114" t="s">
        <v>668</v>
      </c>
      <c r="C328" s="114" t="s">
        <v>668</v>
      </c>
      <c r="D328" s="287">
        <v>182</v>
      </c>
      <c r="E328" s="287" t="s">
        <v>244</v>
      </c>
      <c r="F328" s="265" t="s">
        <v>78</v>
      </c>
      <c r="G328" s="265" t="s">
        <v>223</v>
      </c>
      <c r="H328" s="288">
        <v>182165</v>
      </c>
      <c r="I328" s="266">
        <v>9570</v>
      </c>
      <c r="J328" s="290">
        <v>60.4</v>
      </c>
    </row>
    <row r="329" spans="1:10" s="265" customFormat="1">
      <c r="A329" s="267" t="s">
        <v>180</v>
      </c>
      <c r="B329" s="114" t="s">
        <v>668</v>
      </c>
      <c r="C329" s="114" t="s">
        <v>668</v>
      </c>
      <c r="D329" s="287">
        <v>182</v>
      </c>
      <c r="E329" s="287" t="s">
        <v>244</v>
      </c>
      <c r="F329" s="265" t="s">
        <v>79</v>
      </c>
      <c r="G329" s="265" t="s">
        <v>223</v>
      </c>
      <c r="H329" s="288">
        <v>182166</v>
      </c>
      <c r="I329" s="266">
        <v>9570</v>
      </c>
      <c r="J329" s="290">
        <v>43</v>
      </c>
    </row>
    <row r="330" spans="1:10" s="265" customFormat="1">
      <c r="A330" s="267" t="s">
        <v>180</v>
      </c>
      <c r="B330" s="114" t="s">
        <v>668</v>
      </c>
      <c r="C330" s="114" t="s">
        <v>668</v>
      </c>
      <c r="D330" s="287">
        <v>182</v>
      </c>
      <c r="E330" s="287" t="s">
        <v>244</v>
      </c>
      <c r="F330" s="265" t="s">
        <v>80</v>
      </c>
      <c r="G330" s="265" t="s">
        <v>223</v>
      </c>
      <c r="H330" s="288">
        <v>182167</v>
      </c>
      <c r="I330" s="266">
        <v>9570</v>
      </c>
      <c r="J330" s="290">
        <v>25</v>
      </c>
    </row>
    <row r="331" spans="1:10" s="265" customFormat="1">
      <c r="A331" s="267" t="s">
        <v>180</v>
      </c>
      <c r="B331" s="114" t="s">
        <v>668</v>
      </c>
      <c r="C331" s="114" t="s">
        <v>668</v>
      </c>
      <c r="D331" s="287">
        <v>182</v>
      </c>
      <c r="E331" s="287" t="s">
        <v>244</v>
      </c>
      <c r="F331" s="265" t="s">
        <v>65</v>
      </c>
      <c r="G331" s="265" t="s">
        <v>223</v>
      </c>
      <c r="H331" s="288">
        <v>182170</v>
      </c>
      <c r="I331" s="266">
        <v>9570</v>
      </c>
      <c r="J331" s="290">
        <v>107</v>
      </c>
    </row>
    <row r="332" spans="1:10" s="265" customFormat="1">
      <c r="A332" s="267" t="s">
        <v>180</v>
      </c>
      <c r="B332" s="114" t="s">
        <v>668</v>
      </c>
      <c r="C332" s="114" t="s">
        <v>668</v>
      </c>
      <c r="D332" s="287">
        <v>182</v>
      </c>
      <c r="E332" s="287" t="s">
        <v>244</v>
      </c>
      <c r="F332" s="265" t="s">
        <v>112</v>
      </c>
      <c r="G332" s="265" t="s">
        <v>223</v>
      </c>
      <c r="H332" s="288">
        <v>182171</v>
      </c>
      <c r="I332" s="266">
        <v>9570</v>
      </c>
      <c r="J332" s="290">
        <v>229.5</v>
      </c>
    </row>
    <row r="333" spans="1:10" s="265" customFormat="1">
      <c r="A333" s="267" t="s">
        <v>180</v>
      </c>
      <c r="B333" s="114" t="s">
        <v>668</v>
      </c>
      <c r="C333" s="114" t="s">
        <v>668</v>
      </c>
      <c r="D333" s="287">
        <v>182</v>
      </c>
      <c r="E333" s="287" t="s">
        <v>244</v>
      </c>
      <c r="F333" s="265" t="s">
        <v>133</v>
      </c>
      <c r="G333" s="265" t="s">
        <v>223</v>
      </c>
      <c r="H333" s="288">
        <v>182175</v>
      </c>
      <c r="I333" s="266">
        <v>9570</v>
      </c>
      <c r="J333" s="290">
        <v>203</v>
      </c>
    </row>
    <row r="334" spans="1:10" s="265" customFormat="1">
      <c r="A334" s="267" t="s">
        <v>180</v>
      </c>
      <c r="B334" s="114" t="s">
        <v>668</v>
      </c>
      <c r="C334" s="114" t="s">
        <v>668</v>
      </c>
      <c r="D334" s="287">
        <v>182</v>
      </c>
      <c r="E334" s="287" t="s">
        <v>244</v>
      </c>
      <c r="F334" s="265" t="s">
        <v>66</v>
      </c>
      <c r="G334" s="265" t="s">
        <v>223</v>
      </c>
      <c r="H334" s="288">
        <v>182179</v>
      </c>
      <c r="I334" s="266">
        <v>9570</v>
      </c>
      <c r="J334" s="290">
        <v>274.5</v>
      </c>
    </row>
    <row r="335" spans="1:10" s="265" customFormat="1">
      <c r="A335" s="267" t="s">
        <v>180</v>
      </c>
      <c r="B335" s="114" t="s">
        <v>668</v>
      </c>
      <c r="C335" s="114" t="s">
        <v>668</v>
      </c>
      <c r="D335" s="287">
        <v>182</v>
      </c>
      <c r="E335" s="287" t="s">
        <v>244</v>
      </c>
      <c r="F335" s="265" t="s">
        <v>113</v>
      </c>
      <c r="G335" s="265" t="s">
        <v>223</v>
      </c>
      <c r="H335" s="288">
        <v>182180</v>
      </c>
      <c r="I335" s="266">
        <v>9570</v>
      </c>
      <c r="J335" s="290">
        <v>93</v>
      </c>
    </row>
    <row r="336" spans="1:10" s="265" customFormat="1">
      <c r="A336" s="267" t="s">
        <v>180</v>
      </c>
      <c r="B336" s="114" t="s">
        <v>668</v>
      </c>
      <c r="C336" s="114" t="s">
        <v>668</v>
      </c>
      <c r="D336" s="287">
        <v>182</v>
      </c>
      <c r="E336" s="287" t="s">
        <v>244</v>
      </c>
      <c r="F336" s="265" t="s">
        <v>81</v>
      </c>
      <c r="G336" s="265" t="s">
        <v>223</v>
      </c>
      <c r="H336" s="288">
        <v>182181</v>
      </c>
      <c r="I336" s="266">
        <v>9570</v>
      </c>
      <c r="J336" s="290">
        <v>55</v>
      </c>
    </row>
    <row r="337" spans="1:10" s="265" customFormat="1">
      <c r="A337" s="267" t="s">
        <v>180</v>
      </c>
      <c r="B337" s="114" t="s">
        <v>668</v>
      </c>
      <c r="C337" s="114" t="s">
        <v>668</v>
      </c>
      <c r="D337" s="287">
        <v>182</v>
      </c>
      <c r="E337" s="287" t="s">
        <v>244</v>
      </c>
      <c r="F337" s="265" t="s">
        <v>54</v>
      </c>
      <c r="G337" s="265" t="s">
        <v>223</v>
      </c>
      <c r="H337" s="288">
        <v>182182</v>
      </c>
      <c r="I337" s="266">
        <v>9570</v>
      </c>
      <c r="J337" s="290">
        <v>126.8</v>
      </c>
    </row>
    <row r="338" spans="1:10" s="265" customFormat="1">
      <c r="A338" s="267" t="s">
        <v>180</v>
      </c>
      <c r="B338" s="114" t="s">
        <v>668</v>
      </c>
      <c r="C338" s="114" t="s">
        <v>668</v>
      </c>
      <c r="D338" s="287">
        <v>182</v>
      </c>
      <c r="E338" s="287" t="s">
        <v>244</v>
      </c>
      <c r="F338" s="265" t="s">
        <v>82</v>
      </c>
      <c r="G338" s="265" t="s">
        <v>223</v>
      </c>
      <c r="H338" s="288">
        <v>182183</v>
      </c>
      <c r="I338" s="266">
        <v>9570</v>
      </c>
      <c r="J338" s="290">
        <v>116</v>
      </c>
    </row>
    <row r="339" spans="1:10" s="265" customFormat="1">
      <c r="A339" s="267" t="s">
        <v>180</v>
      </c>
      <c r="B339" s="114" t="s">
        <v>668</v>
      </c>
      <c r="C339" s="114" t="s">
        <v>668</v>
      </c>
      <c r="D339" s="287">
        <v>182</v>
      </c>
      <c r="E339" s="287" t="s">
        <v>244</v>
      </c>
      <c r="F339" s="265" t="s">
        <v>83</v>
      </c>
      <c r="G339" s="265" t="s">
        <v>223</v>
      </c>
      <c r="H339" s="288">
        <v>182184</v>
      </c>
      <c r="I339" s="266">
        <v>9570</v>
      </c>
      <c r="J339" s="290">
        <v>222</v>
      </c>
    </row>
    <row r="340" spans="1:10" s="265" customFormat="1">
      <c r="A340" s="267" t="s">
        <v>180</v>
      </c>
      <c r="B340" s="114" t="s">
        <v>668</v>
      </c>
      <c r="C340" s="114" t="s">
        <v>668</v>
      </c>
      <c r="D340" s="287">
        <v>182</v>
      </c>
      <c r="E340" s="287" t="s">
        <v>244</v>
      </c>
      <c r="F340" s="265" t="s">
        <v>84</v>
      </c>
      <c r="G340" s="265" t="s">
        <v>223</v>
      </c>
      <c r="H340" s="288">
        <v>182185</v>
      </c>
      <c r="I340" s="266">
        <v>9570</v>
      </c>
      <c r="J340" s="290">
        <v>114</v>
      </c>
    </row>
    <row r="341" spans="1:10" s="265" customFormat="1">
      <c r="A341" s="267" t="s">
        <v>180</v>
      </c>
      <c r="B341" s="114" t="s">
        <v>668</v>
      </c>
      <c r="C341" s="114" t="s">
        <v>668</v>
      </c>
      <c r="D341" s="287">
        <v>182</v>
      </c>
      <c r="E341" s="287" t="s">
        <v>244</v>
      </c>
      <c r="F341" s="265" t="s">
        <v>55</v>
      </c>
      <c r="G341" s="265" t="s">
        <v>223</v>
      </c>
      <c r="H341" s="288">
        <v>182189</v>
      </c>
      <c r="I341" s="266">
        <v>9570</v>
      </c>
      <c r="J341" s="290">
        <v>1272</v>
      </c>
    </row>
    <row r="342" spans="1:10" s="265" customFormat="1">
      <c r="A342" s="267" t="s">
        <v>180</v>
      </c>
      <c r="B342" s="114" t="s">
        <v>668</v>
      </c>
      <c r="C342" s="114" t="s">
        <v>668</v>
      </c>
      <c r="D342" s="287">
        <v>182</v>
      </c>
      <c r="E342" s="287" t="s">
        <v>244</v>
      </c>
      <c r="F342" s="265" t="s">
        <v>85</v>
      </c>
      <c r="G342" s="265" t="s">
        <v>223</v>
      </c>
      <c r="H342" s="288">
        <v>182196</v>
      </c>
      <c r="I342" s="266">
        <v>9570</v>
      </c>
      <c r="J342" s="290">
        <v>137.80000000000001</v>
      </c>
    </row>
    <row r="343" spans="1:10" s="265" customFormat="1">
      <c r="A343" s="267" t="s">
        <v>180</v>
      </c>
      <c r="B343" s="114" t="s">
        <v>668</v>
      </c>
      <c r="C343" s="114" t="s">
        <v>668</v>
      </c>
      <c r="D343" s="287">
        <v>182</v>
      </c>
      <c r="E343" s="287" t="s">
        <v>244</v>
      </c>
      <c r="F343" s="265" t="s">
        <v>87</v>
      </c>
      <c r="G343" s="265" t="s">
        <v>223</v>
      </c>
      <c r="H343" s="288">
        <v>182199</v>
      </c>
      <c r="I343" s="266">
        <v>9570</v>
      </c>
      <c r="J343" s="290">
        <v>161</v>
      </c>
    </row>
    <row r="344" spans="1:10" s="265" customFormat="1">
      <c r="A344" s="267" t="s">
        <v>180</v>
      </c>
      <c r="B344" s="114" t="s">
        <v>668</v>
      </c>
      <c r="C344" s="114" t="s">
        <v>668</v>
      </c>
      <c r="D344" s="287">
        <v>182</v>
      </c>
      <c r="E344" s="287" t="s">
        <v>244</v>
      </c>
      <c r="F344" s="265" t="s">
        <v>114</v>
      </c>
      <c r="G344" s="265" t="s">
        <v>223</v>
      </c>
      <c r="H344" s="288">
        <v>182203</v>
      </c>
      <c r="I344" s="266">
        <v>9570</v>
      </c>
      <c r="J344" s="290">
        <v>40</v>
      </c>
    </row>
    <row r="345" spans="1:10" s="265" customFormat="1">
      <c r="A345" s="267" t="s">
        <v>180</v>
      </c>
      <c r="B345" s="114" t="s">
        <v>668</v>
      </c>
      <c r="C345" s="114" t="s">
        <v>668</v>
      </c>
      <c r="D345" s="287">
        <v>182</v>
      </c>
      <c r="E345" s="287" t="s">
        <v>244</v>
      </c>
      <c r="F345" s="265" t="s">
        <v>134</v>
      </c>
      <c r="G345" s="265" t="s">
        <v>223</v>
      </c>
      <c r="H345" s="288">
        <v>182204</v>
      </c>
      <c r="I345" s="266">
        <v>9570</v>
      </c>
      <c r="J345" s="290">
        <v>276</v>
      </c>
    </row>
    <row r="346" spans="1:10" s="265" customFormat="1">
      <c r="A346" s="267" t="s">
        <v>180</v>
      </c>
      <c r="B346" s="114" t="s">
        <v>668</v>
      </c>
      <c r="C346" s="114" t="s">
        <v>668</v>
      </c>
      <c r="D346" s="287">
        <v>182</v>
      </c>
      <c r="E346" s="287" t="s">
        <v>244</v>
      </c>
      <c r="F346" s="265" t="s">
        <v>88</v>
      </c>
      <c r="G346" s="265" t="s">
        <v>223</v>
      </c>
      <c r="H346" s="288">
        <v>182205</v>
      </c>
      <c r="I346" s="266">
        <v>9570</v>
      </c>
      <c r="J346" s="290">
        <v>224</v>
      </c>
    </row>
    <row r="347" spans="1:10" s="265" customFormat="1">
      <c r="A347" s="267" t="s">
        <v>180</v>
      </c>
      <c r="B347" s="114" t="s">
        <v>668</v>
      </c>
      <c r="C347" s="114" t="s">
        <v>668</v>
      </c>
      <c r="D347" s="287">
        <v>182</v>
      </c>
      <c r="E347" s="287" t="s">
        <v>244</v>
      </c>
      <c r="F347" s="265" t="s">
        <v>135</v>
      </c>
      <c r="G347" s="265" t="s">
        <v>223</v>
      </c>
      <c r="H347" s="288">
        <v>182206</v>
      </c>
      <c r="I347" s="266">
        <v>9570</v>
      </c>
      <c r="J347" s="290">
        <v>45</v>
      </c>
    </row>
    <row r="348" spans="1:10" s="265" customFormat="1">
      <c r="A348" s="267" t="s">
        <v>180</v>
      </c>
      <c r="B348" s="114" t="s">
        <v>668</v>
      </c>
      <c r="C348" s="114" t="s">
        <v>668</v>
      </c>
      <c r="D348" s="287">
        <v>182</v>
      </c>
      <c r="E348" s="287" t="s">
        <v>244</v>
      </c>
      <c r="F348" s="265" t="s">
        <v>57</v>
      </c>
      <c r="G348" s="265" t="s">
        <v>223</v>
      </c>
      <c r="H348" s="288">
        <v>182207</v>
      </c>
      <c r="I348" s="266">
        <v>9570</v>
      </c>
      <c r="J348" s="290">
        <v>34</v>
      </c>
    </row>
    <row r="349" spans="1:10" s="265" customFormat="1">
      <c r="A349" s="267" t="s">
        <v>180</v>
      </c>
      <c r="B349" s="114" t="s">
        <v>668</v>
      </c>
      <c r="C349" s="114" t="s">
        <v>668</v>
      </c>
      <c r="D349" s="287">
        <v>182</v>
      </c>
      <c r="E349" s="287" t="s">
        <v>244</v>
      </c>
      <c r="F349" s="265" t="s">
        <v>89</v>
      </c>
      <c r="G349" s="265" t="s">
        <v>223</v>
      </c>
      <c r="H349" s="288">
        <v>182208</v>
      </c>
      <c r="I349" s="266">
        <v>9570</v>
      </c>
      <c r="J349" s="290">
        <v>81</v>
      </c>
    </row>
    <row r="350" spans="1:10" s="265" customFormat="1">
      <c r="A350" s="267" t="s">
        <v>180</v>
      </c>
      <c r="B350" s="114" t="s">
        <v>668</v>
      </c>
      <c r="C350" s="114" t="s">
        <v>668</v>
      </c>
      <c r="D350" s="287">
        <v>182</v>
      </c>
      <c r="E350" s="287" t="s">
        <v>244</v>
      </c>
      <c r="F350" s="265" t="s">
        <v>67</v>
      </c>
      <c r="G350" s="265" t="s">
        <v>223</v>
      </c>
      <c r="H350" s="288">
        <v>182227</v>
      </c>
      <c r="I350" s="266">
        <v>9570</v>
      </c>
      <c r="J350" s="290">
        <v>588</v>
      </c>
    </row>
    <row r="351" spans="1:10" s="265" customFormat="1">
      <c r="A351" s="267" t="s">
        <v>180</v>
      </c>
      <c r="B351" s="114" t="s">
        <v>668</v>
      </c>
      <c r="C351" s="114" t="s">
        <v>668</v>
      </c>
      <c r="D351" s="287">
        <v>182</v>
      </c>
      <c r="E351" s="287" t="s">
        <v>244</v>
      </c>
      <c r="F351" s="265" t="s">
        <v>1561</v>
      </c>
      <c r="G351" s="265" t="s">
        <v>223</v>
      </c>
      <c r="H351" s="288">
        <v>182231</v>
      </c>
      <c r="I351" s="266">
        <v>9570</v>
      </c>
      <c r="J351" s="290">
        <v>845.9</v>
      </c>
    </row>
    <row r="352" spans="1:10" s="265" customFormat="1">
      <c r="A352" s="267" t="s">
        <v>180</v>
      </c>
      <c r="B352" s="114" t="s">
        <v>668</v>
      </c>
      <c r="C352" s="114" t="s">
        <v>668</v>
      </c>
      <c r="D352" s="287">
        <v>182</v>
      </c>
      <c r="E352" s="287" t="s">
        <v>244</v>
      </c>
      <c r="F352" s="265" t="s">
        <v>90</v>
      </c>
      <c r="G352" s="265" t="s">
        <v>223</v>
      </c>
      <c r="H352" s="288">
        <v>182235</v>
      </c>
      <c r="I352" s="266">
        <v>9570</v>
      </c>
      <c r="J352" s="290">
        <v>189</v>
      </c>
    </row>
    <row r="353" spans="1:10" s="265" customFormat="1">
      <c r="A353" s="267" t="s">
        <v>180</v>
      </c>
      <c r="B353" s="114" t="s">
        <v>668</v>
      </c>
      <c r="C353" s="114" t="s">
        <v>668</v>
      </c>
      <c r="D353" s="287">
        <v>182</v>
      </c>
      <c r="E353" s="287" t="s">
        <v>244</v>
      </c>
      <c r="F353" s="265" t="s">
        <v>91</v>
      </c>
      <c r="G353" s="265" t="s">
        <v>223</v>
      </c>
      <c r="H353" s="288">
        <v>182236</v>
      </c>
      <c r="I353" s="266">
        <v>9570</v>
      </c>
      <c r="J353" s="290">
        <v>186</v>
      </c>
    </row>
    <row r="354" spans="1:10" s="265" customFormat="1">
      <c r="A354" s="267" t="s">
        <v>180</v>
      </c>
      <c r="B354" s="114" t="s">
        <v>668</v>
      </c>
      <c r="C354" s="114" t="s">
        <v>668</v>
      </c>
      <c r="D354" s="287">
        <v>182</v>
      </c>
      <c r="E354" s="287" t="s">
        <v>244</v>
      </c>
      <c r="F354" s="265" t="s">
        <v>116</v>
      </c>
      <c r="G354" s="265" t="s">
        <v>223</v>
      </c>
      <c r="H354" s="288">
        <v>182238</v>
      </c>
      <c r="I354" s="266">
        <v>9570</v>
      </c>
      <c r="J354" s="290">
        <v>138</v>
      </c>
    </row>
    <row r="355" spans="1:10" s="265" customFormat="1">
      <c r="A355" s="267" t="s">
        <v>180</v>
      </c>
      <c r="B355" s="114" t="s">
        <v>668</v>
      </c>
      <c r="C355" s="114" t="s">
        <v>668</v>
      </c>
      <c r="D355" s="287">
        <v>182</v>
      </c>
      <c r="E355" s="287" t="s">
        <v>244</v>
      </c>
      <c r="F355" s="265" t="s">
        <v>480</v>
      </c>
      <c r="G355" s="265" t="s">
        <v>223</v>
      </c>
      <c r="H355" s="288">
        <v>182241</v>
      </c>
      <c r="I355" s="266">
        <v>9570</v>
      </c>
      <c r="J355" s="290">
        <v>345</v>
      </c>
    </row>
    <row r="356" spans="1:10" s="265" customFormat="1">
      <c r="A356" s="267" t="s">
        <v>180</v>
      </c>
      <c r="B356" s="114" t="s">
        <v>668</v>
      </c>
      <c r="C356" s="114" t="s">
        <v>668</v>
      </c>
      <c r="D356" s="287">
        <v>182</v>
      </c>
      <c r="E356" s="287" t="s">
        <v>244</v>
      </c>
      <c r="F356" s="265" t="s">
        <v>141</v>
      </c>
      <c r="G356" s="265" t="s">
        <v>223</v>
      </c>
      <c r="H356" s="288">
        <v>182242</v>
      </c>
      <c r="I356" s="266">
        <v>9570</v>
      </c>
      <c r="J356" s="290">
        <v>127</v>
      </c>
    </row>
    <row r="357" spans="1:10" s="265" customFormat="1">
      <c r="A357" s="267" t="s">
        <v>180</v>
      </c>
      <c r="B357" s="114" t="s">
        <v>668</v>
      </c>
      <c r="C357" s="114" t="s">
        <v>668</v>
      </c>
      <c r="D357" s="287">
        <v>182</v>
      </c>
      <c r="E357" s="287" t="s">
        <v>244</v>
      </c>
      <c r="F357" s="265" t="s">
        <v>351</v>
      </c>
      <c r="G357" s="265" t="s">
        <v>223</v>
      </c>
      <c r="H357" s="288">
        <v>182243</v>
      </c>
      <c r="I357" s="266">
        <v>9570</v>
      </c>
      <c r="J357" s="290">
        <v>126</v>
      </c>
    </row>
    <row r="358" spans="1:10" s="265" customFormat="1">
      <c r="A358" s="267" t="s">
        <v>180</v>
      </c>
      <c r="B358" s="114" t="s">
        <v>668</v>
      </c>
      <c r="C358" s="114" t="s">
        <v>668</v>
      </c>
      <c r="D358" s="287">
        <v>182</v>
      </c>
      <c r="E358" s="287" t="s">
        <v>244</v>
      </c>
      <c r="F358" s="265" t="s">
        <v>140</v>
      </c>
      <c r="G358" s="265" t="s">
        <v>223</v>
      </c>
      <c r="H358" s="288">
        <v>182240</v>
      </c>
      <c r="I358" s="266">
        <v>9570</v>
      </c>
      <c r="J358" s="290">
        <v>15</v>
      </c>
    </row>
    <row r="359" spans="1:10">
      <c r="A359" s="297" t="s">
        <v>180</v>
      </c>
      <c r="B359" s="299" t="s">
        <v>668</v>
      </c>
      <c r="C359" s="299" t="s">
        <v>668</v>
      </c>
      <c r="D359" s="300">
        <v>182</v>
      </c>
      <c r="E359" s="287" t="s">
        <v>244</v>
      </c>
      <c r="F359" s="296" t="s">
        <v>117</v>
      </c>
      <c r="G359" s="296" t="s">
        <v>223</v>
      </c>
      <c r="H359" s="301">
        <v>182245</v>
      </c>
      <c r="I359" s="302">
        <v>9570</v>
      </c>
      <c r="J359" s="303">
        <v>447.5</v>
      </c>
    </row>
    <row r="360" spans="1:10">
      <c r="A360" s="297" t="s">
        <v>180</v>
      </c>
      <c r="B360" s="299" t="s">
        <v>668</v>
      </c>
      <c r="C360" s="299" t="s">
        <v>668</v>
      </c>
      <c r="D360" s="300">
        <v>195</v>
      </c>
      <c r="E360" s="287" t="s">
        <v>1649</v>
      </c>
      <c r="F360" s="296" t="s">
        <v>1584</v>
      </c>
      <c r="G360" s="296" t="s">
        <v>223</v>
      </c>
      <c r="H360" s="301">
        <v>195101</v>
      </c>
      <c r="I360" s="302">
        <v>9570</v>
      </c>
      <c r="J360" s="303">
        <v>20</v>
      </c>
    </row>
    <row r="361" spans="1:10">
      <c r="A361" s="297" t="s">
        <v>180</v>
      </c>
      <c r="B361" s="299" t="s">
        <v>668</v>
      </c>
      <c r="C361" s="299" t="s">
        <v>668</v>
      </c>
      <c r="D361" s="300">
        <v>195</v>
      </c>
      <c r="E361" s="287" t="s">
        <v>1649</v>
      </c>
      <c r="F361" s="296" t="s">
        <v>1585</v>
      </c>
      <c r="G361" s="296" t="s">
        <v>223</v>
      </c>
      <c r="H361" s="301">
        <v>195100</v>
      </c>
      <c r="I361" s="302">
        <v>9570</v>
      </c>
      <c r="J361" s="303">
        <v>117</v>
      </c>
    </row>
    <row r="362" spans="1:10">
      <c r="A362" s="297" t="s">
        <v>180</v>
      </c>
      <c r="B362" s="299" t="s">
        <v>668</v>
      </c>
      <c r="C362" s="299" t="s">
        <v>668</v>
      </c>
      <c r="D362" s="300">
        <v>195</v>
      </c>
      <c r="E362" s="287" t="s">
        <v>1649</v>
      </c>
      <c r="F362" s="296" t="s">
        <v>1586</v>
      </c>
      <c r="G362" s="296" t="s">
        <v>223</v>
      </c>
      <c r="H362" s="301">
        <v>195102</v>
      </c>
      <c r="I362" s="302">
        <v>9570</v>
      </c>
      <c r="J362" s="303">
        <v>29</v>
      </c>
    </row>
    <row r="363" spans="1:10">
      <c r="A363" s="297" t="s">
        <v>180</v>
      </c>
      <c r="B363" s="299" t="s">
        <v>668</v>
      </c>
      <c r="C363" s="299" t="s">
        <v>668</v>
      </c>
      <c r="D363" s="300">
        <v>195</v>
      </c>
      <c r="E363" s="287" t="s">
        <v>1649</v>
      </c>
      <c r="F363" s="296" t="s">
        <v>1587</v>
      </c>
      <c r="G363" s="296" t="s">
        <v>223</v>
      </c>
      <c r="H363" s="301">
        <v>195103</v>
      </c>
      <c r="I363" s="302">
        <v>9570</v>
      </c>
      <c r="J363" s="303">
        <v>10</v>
      </c>
    </row>
    <row r="364" spans="1:10" s="265" customFormat="1">
      <c r="A364" s="267" t="s">
        <v>180</v>
      </c>
      <c r="B364" s="114" t="s">
        <v>668</v>
      </c>
      <c r="C364" s="114" t="s">
        <v>668</v>
      </c>
      <c r="D364" s="287">
        <v>220</v>
      </c>
      <c r="E364" s="287" t="s">
        <v>125</v>
      </c>
      <c r="F364" s="265" t="s">
        <v>125</v>
      </c>
      <c r="G364" s="265" t="s">
        <v>296</v>
      </c>
      <c r="H364" s="288">
        <v>220100</v>
      </c>
      <c r="I364" s="266">
        <v>9570</v>
      </c>
      <c r="J364" s="290">
        <v>566</v>
      </c>
    </row>
    <row r="365" spans="1:10" s="265" customFormat="1">
      <c r="A365" s="267" t="s">
        <v>180</v>
      </c>
      <c r="B365" s="114" t="s">
        <v>670</v>
      </c>
      <c r="C365" s="114" t="s">
        <v>670</v>
      </c>
      <c r="D365" s="287">
        <v>425</v>
      </c>
      <c r="E365" s="287" t="s">
        <v>327</v>
      </c>
      <c r="F365" s="265" t="s">
        <v>605</v>
      </c>
      <c r="G365" s="265" t="s">
        <v>326</v>
      </c>
      <c r="H365" s="288">
        <v>425100</v>
      </c>
      <c r="I365" s="266">
        <v>9570</v>
      </c>
      <c r="J365" s="290">
        <v>8764.4</v>
      </c>
    </row>
    <row r="366" spans="1:10" s="265" customFormat="1">
      <c r="A366" s="267" t="s">
        <v>180</v>
      </c>
      <c r="B366" s="114" t="s">
        <v>670</v>
      </c>
      <c r="C366" s="114" t="s">
        <v>670</v>
      </c>
      <c r="D366" s="287">
        <v>451</v>
      </c>
      <c r="E366" s="287" t="s">
        <v>330</v>
      </c>
      <c r="F366" s="265" t="s">
        <v>643</v>
      </c>
      <c r="G366" s="265" t="s">
        <v>224</v>
      </c>
      <c r="H366" s="288">
        <v>451101</v>
      </c>
      <c r="I366" s="266">
        <v>9570</v>
      </c>
      <c r="J366" s="290">
        <v>200.7</v>
      </c>
    </row>
    <row r="367" spans="1:10" s="265" customFormat="1">
      <c r="A367" s="267" t="s">
        <v>180</v>
      </c>
      <c r="B367" s="114" t="s">
        <v>670</v>
      </c>
      <c r="C367" s="114" t="s">
        <v>670</v>
      </c>
      <c r="D367" s="287">
        <v>453</v>
      </c>
      <c r="E367" s="287" t="s">
        <v>332</v>
      </c>
      <c r="F367" s="265" t="s">
        <v>557</v>
      </c>
      <c r="G367" s="265" t="s">
        <v>224</v>
      </c>
      <c r="H367" s="288">
        <v>453101</v>
      </c>
      <c r="I367" s="266">
        <v>9570</v>
      </c>
      <c r="J367" s="290">
        <v>4031.3</v>
      </c>
    </row>
    <row r="368" spans="1:10" s="265" customFormat="1">
      <c r="A368" s="267" t="s">
        <v>180</v>
      </c>
      <c r="B368" s="114" t="s">
        <v>670</v>
      </c>
      <c r="C368" s="114" t="s">
        <v>670</v>
      </c>
      <c r="D368" s="287">
        <v>453</v>
      </c>
      <c r="E368" s="287" t="s">
        <v>332</v>
      </c>
      <c r="F368" s="265" t="s">
        <v>554</v>
      </c>
      <c r="G368" s="265" t="s">
        <v>224</v>
      </c>
      <c r="H368" s="288">
        <v>453104</v>
      </c>
      <c r="I368" s="266">
        <v>9570</v>
      </c>
      <c r="J368" s="290">
        <v>753</v>
      </c>
    </row>
    <row r="369" spans="1:10" s="265" customFormat="1">
      <c r="A369" s="267" t="s">
        <v>180</v>
      </c>
      <c r="B369" s="114" t="s">
        <v>670</v>
      </c>
      <c r="C369" s="114" t="s">
        <v>670</v>
      </c>
      <c r="D369" s="287">
        <v>450</v>
      </c>
      <c r="E369" s="287" t="s">
        <v>329</v>
      </c>
      <c r="F369" s="265" t="s">
        <v>560</v>
      </c>
      <c r="G369" s="265" t="s">
        <v>224</v>
      </c>
      <c r="H369" s="288">
        <v>450100</v>
      </c>
      <c r="I369" s="266">
        <v>9570</v>
      </c>
      <c r="J369" s="290">
        <v>3609.5</v>
      </c>
    </row>
    <row r="370" spans="1:10" s="265" customFormat="1">
      <c r="A370" s="267" t="s">
        <v>180</v>
      </c>
      <c r="B370" s="114" t="s">
        <v>670</v>
      </c>
      <c r="C370" s="114" t="s">
        <v>670</v>
      </c>
      <c r="D370" s="287">
        <v>451</v>
      </c>
      <c r="E370" s="287" t="s">
        <v>330</v>
      </c>
      <c r="F370" s="265" t="s">
        <v>642</v>
      </c>
      <c r="G370" s="265" t="s">
        <v>224</v>
      </c>
      <c r="H370" s="288">
        <v>451100</v>
      </c>
      <c r="I370" s="266">
        <v>9570</v>
      </c>
      <c r="J370" s="290">
        <v>5017.5</v>
      </c>
    </row>
    <row r="371" spans="1:10" s="265" customFormat="1">
      <c r="A371" s="267" t="s">
        <v>180</v>
      </c>
      <c r="B371" s="114" t="s">
        <v>670</v>
      </c>
      <c r="C371" s="114" t="s">
        <v>670</v>
      </c>
      <c r="D371" s="287">
        <v>452</v>
      </c>
      <c r="E371" s="287" t="s">
        <v>331</v>
      </c>
      <c r="F371" s="265" t="s">
        <v>331</v>
      </c>
      <c r="G371" s="265" t="s">
        <v>224</v>
      </c>
      <c r="H371" s="288">
        <v>452100</v>
      </c>
      <c r="I371" s="266">
        <v>9570</v>
      </c>
      <c r="J371" s="290">
        <v>586</v>
      </c>
    </row>
    <row r="372" spans="1:10" s="265" customFormat="1">
      <c r="A372" s="267" t="s">
        <v>180</v>
      </c>
      <c r="B372" s="114" t="s">
        <v>670</v>
      </c>
      <c r="C372" s="114" t="s">
        <v>670</v>
      </c>
      <c r="D372" s="287">
        <v>453</v>
      </c>
      <c r="E372" s="287" t="s">
        <v>332</v>
      </c>
      <c r="F372" s="265" t="s">
        <v>555</v>
      </c>
      <c r="G372" s="265" t="s">
        <v>224</v>
      </c>
      <c r="H372" s="288">
        <v>453100</v>
      </c>
      <c r="I372" s="266">
        <v>9570</v>
      </c>
      <c r="J372" s="290">
        <v>6436.6</v>
      </c>
    </row>
    <row r="373" spans="1:10" s="265" customFormat="1">
      <c r="A373" s="267" t="s">
        <v>180</v>
      </c>
      <c r="B373" s="114" t="s">
        <v>670</v>
      </c>
      <c r="C373" s="114" t="s">
        <v>670</v>
      </c>
      <c r="D373" s="287">
        <v>453</v>
      </c>
      <c r="E373" s="287" t="s">
        <v>332</v>
      </c>
      <c r="F373" s="265" t="s">
        <v>556</v>
      </c>
      <c r="G373" s="265" t="s">
        <v>224</v>
      </c>
      <c r="H373" s="288">
        <v>453103</v>
      </c>
      <c r="I373" s="266">
        <v>9570</v>
      </c>
      <c r="J373" s="290">
        <v>1041</v>
      </c>
    </row>
    <row r="374" spans="1:10" s="265" customFormat="1">
      <c r="A374" s="267" t="s">
        <v>180</v>
      </c>
      <c r="B374" s="114" t="s">
        <v>320</v>
      </c>
      <c r="C374" s="114" t="s">
        <v>320</v>
      </c>
      <c r="D374" s="287">
        <v>400</v>
      </c>
      <c r="E374" s="287" t="s">
        <v>321</v>
      </c>
      <c r="F374" s="265" t="s">
        <v>1556</v>
      </c>
      <c r="G374" s="265" t="s">
        <v>320</v>
      </c>
      <c r="H374" s="288">
        <v>400147</v>
      </c>
      <c r="I374" s="266">
        <v>9570</v>
      </c>
      <c r="J374" s="290">
        <v>121</v>
      </c>
    </row>
    <row r="375" spans="1:10">
      <c r="A375" s="297" t="s">
        <v>180</v>
      </c>
      <c r="B375" s="299" t="s">
        <v>320</v>
      </c>
      <c r="C375" s="299" t="s">
        <v>320</v>
      </c>
      <c r="D375" s="300">
        <v>400</v>
      </c>
      <c r="E375" s="287" t="s">
        <v>321</v>
      </c>
      <c r="F375" s="296" t="s">
        <v>1557</v>
      </c>
      <c r="G375" s="296" t="s">
        <v>320</v>
      </c>
      <c r="H375" s="301">
        <v>400129</v>
      </c>
      <c r="I375" s="302">
        <v>9570</v>
      </c>
      <c r="J375" s="305"/>
    </row>
    <row r="376" spans="1:10" s="265" customFormat="1">
      <c r="A376" s="267" t="s">
        <v>180</v>
      </c>
      <c r="B376" s="114" t="s">
        <v>320</v>
      </c>
      <c r="C376" s="114" t="s">
        <v>320</v>
      </c>
      <c r="D376" s="287">
        <v>401</v>
      </c>
      <c r="E376" s="287" t="s">
        <v>322</v>
      </c>
      <c r="F376" s="265" t="s">
        <v>445</v>
      </c>
      <c r="G376" s="265" t="s">
        <v>320</v>
      </c>
      <c r="H376" s="288">
        <v>401173</v>
      </c>
      <c r="I376" s="266">
        <v>9570</v>
      </c>
      <c r="J376" s="290">
        <v>38.200000000000003</v>
      </c>
    </row>
    <row r="377" spans="1:10" s="265" customFormat="1">
      <c r="A377" s="267" t="s">
        <v>180</v>
      </c>
      <c r="B377" s="114" t="s">
        <v>320</v>
      </c>
      <c r="C377" s="114" t="s">
        <v>320</v>
      </c>
      <c r="D377" s="287">
        <v>401</v>
      </c>
      <c r="E377" s="287" t="s">
        <v>322</v>
      </c>
      <c r="F377" s="265" t="s">
        <v>444</v>
      </c>
      <c r="G377" s="265" t="s">
        <v>320</v>
      </c>
      <c r="H377" s="288">
        <v>401174</v>
      </c>
      <c r="I377" s="266">
        <v>9570</v>
      </c>
      <c r="J377" s="290">
        <v>47</v>
      </c>
    </row>
    <row r="378" spans="1:10" s="265" customFormat="1">
      <c r="A378" s="267" t="s">
        <v>180</v>
      </c>
      <c r="B378" s="114" t="s">
        <v>320</v>
      </c>
      <c r="C378" s="114" t="s">
        <v>320</v>
      </c>
      <c r="D378" s="287">
        <v>401</v>
      </c>
      <c r="E378" s="287" t="s">
        <v>322</v>
      </c>
      <c r="F378" s="265" t="s">
        <v>443</v>
      </c>
      <c r="G378" s="265" t="s">
        <v>320</v>
      </c>
      <c r="H378" s="288">
        <v>401175</v>
      </c>
      <c r="I378" s="266">
        <v>9570</v>
      </c>
      <c r="J378" s="290">
        <v>14</v>
      </c>
    </row>
    <row r="379" spans="1:10" s="265" customFormat="1">
      <c r="A379" s="267" t="s">
        <v>180</v>
      </c>
      <c r="B379" s="114" t="s">
        <v>320</v>
      </c>
      <c r="C379" s="114" t="s">
        <v>320</v>
      </c>
      <c r="D379" s="287">
        <v>401</v>
      </c>
      <c r="E379" s="287" t="s">
        <v>322</v>
      </c>
      <c r="F379" s="265" t="s">
        <v>621</v>
      </c>
      <c r="G379" s="265" t="s">
        <v>320</v>
      </c>
      <c r="H379" s="288">
        <v>401176</v>
      </c>
      <c r="I379" s="266">
        <v>9570</v>
      </c>
      <c r="J379" s="290">
        <v>76</v>
      </c>
    </row>
    <row r="380" spans="1:10" s="265" customFormat="1">
      <c r="A380" s="267" t="s">
        <v>180</v>
      </c>
      <c r="B380" s="114" t="s">
        <v>320</v>
      </c>
      <c r="C380" s="114" t="s">
        <v>320</v>
      </c>
      <c r="D380" s="287">
        <v>401</v>
      </c>
      <c r="E380" s="287" t="s">
        <v>322</v>
      </c>
      <c r="F380" s="265" t="s">
        <v>620</v>
      </c>
      <c r="G380" s="265" t="s">
        <v>320</v>
      </c>
      <c r="H380" s="288">
        <v>401177</v>
      </c>
      <c r="I380" s="266">
        <v>9570</v>
      </c>
      <c r="J380" s="290">
        <v>90</v>
      </c>
    </row>
    <row r="381" spans="1:10" s="265" customFormat="1">
      <c r="A381" s="267" t="s">
        <v>180</v>
      </c>
      <c r="B381" s="114" t="s">
        <v>320</v>
      </c>
      <c r="C381" s="114" t="s">
        <v>320</v>
      </c>
      <c r="D381" s="287">
        <v>401</v>
      </c>
      <c r="E381" s="287" t="s">
        <v>322</v>
      </c>
      <c r="F381" s="265" t="s">
        <v>619</v>
      </c>
      <c r="G381" s="265" t="s">
        <v>320</v>
      </c>
      <c r="H381" s="288">
        <v>401178</v>
      </c>
      <c r="I381" s="266">
        <v>9570</v>
      </c>
      <c r="J381" s="290">
        <v>72</v>
      </c>
    </row>
    <row r="382" spans="1:10" s="265" customFormat="1">
      <c r="A382" s="267" t="s">
        <v>180</v>
      </c>
      <c r="B382" s="114" t="s">
        <v>320</v>
      </c>
      <c r="C382" s="114" t="s">
        <v>320</v>
      </c>
      <c r="D382" s="287">
        <v>401</v>
      </c>
      <c r="E382" s="287" t="s">
        <v>322</v>
      </c>
      <c r="F382" s="265" t="s">
        <v>618</v>
      </c>
      <c r="G382" s="265" t="s">
        <v>320</v>
      </c>
      <c r="H382" s="288">
        <v>401179</v>
      </c>
      <c r="I382" s="266">
        <v>9570</v>
      </c>
      <c r="J382" s="290">
        <v>65</v>
      </c>
    </row>
    <row r="383" spans="1:10" s="265" customFormat="1">
      <c r="A383" s="267" t="s">
        <v>180</v>
      </c>
      <c r="B383" s="114" t="s">
        <v>320</v>
      </c>
      <c r="C383" s="114" t="s">
        <v>320</v>
      </c>
      <c r="D383" s="287">
        <v>401</v>
      </c>
      <c r="E383" s="287" t="s">
        <v>322</v>
      </c>
      <c r="F383" s="265" t="s">
        <v>622</v>
      </c>
      <c r="G383" s="265" t="s">
        <v>320</v>
      </c>
      <c r="H383" s="288">
        <v>401180</v>
      </c>
      <c r="I383" s="266">
        <v>9570</v>
      </c>
      <c r="J383" s="290">
        <v>71</v>
      </c>
    </row>
    <row r="384" spans="1:10" s="265" customFormat="1">
      <c r="A384" s="267" t="s">
        <v>180</v>
      </c>
      <c r="B384" s="114" t="s">
        <v>320</v>
      </c>
      <c r="C384" s="114" t="s">
        <v>320</v>
      </c>
      <c r="D384" s="287">
        <v>401</v>
      </c>
      <c r="E384" s="287" t="s">
        <v>322</v>
      </c>
      <c r="F384" s="265" t="s">
        <v>617</v>
      </c>
      <c r="G384" s="265" t="s">
        <v>320</v>
      </c>
      <c r="H384" s="288">
        <v>401181</v>
      </c>
      <c r="I384" s="266">
        <v>9570</v>
      </c>
      <c r="J384" s="290">
        <v>17</v>
      </c>
    </row>
    <row r="385" spans="1:10" s="265" customFormat="1">
      <c r="A385" s="267" t="s">
        <v>180</v>
      </c>
      <c r="B385" s="114" t="s">
        <v>320</v>
      </c>
      <c r="C385" s="114" t="s">
        <v>320</v>
      </c>
      <c r="D385" s="287">
        <v>401</v>
      </c>
      <c r="E385" s="287" t="s">
        <v>322</v>
      </c>
      <c r="F385" s="265" t="s">
        <v>616</v>
      </c>
      <c r="G385" s="265" t="s">
        <v>320</v>
      </c>
      <c r="H385" s="288">
        <v>401182</v>
      </c>
      <c r="I385" s="266">
        <v>9570</v>
      </c>
      <c r="J385" s="290">
        <v>52</v>
      </c>
    </row>
    <row r="386" spans="1:10" s="265" customFormat="1">
      <c r="A386" s="267" t="s">
        <v>180</v>
      </c>
      <c r="B386" s="114" t="s">
        <v>320</v>
      </c>
      <c r="C386" s="114" t="s">
        <v>320</v>
      </c>
      <c r="D386" s="287">
        <v>401</v>
      </c>
      <c r="E386" s="287" t="s">
        <v>322</v>
      </c>
      <c r="F386" s="265" t="s">
        <v>615</v>
      </c>
      <c r="G386" s="265" t="s">
        <v>320</v>
      </c>
      <c r="H386" s="288">
        <v>401183</v>
      </c>
      <c r="I386" s="266">
        <v>9570</v>
      </c>
      <c r="J386" s="290">
        <v>33</v>
      </c>
    </row>
    <row r="387" spans="1:10" s="265" customFormat="1">
      <c r="A387" s="267" t="s">
        <v>180</v>
      </c>
      <c r="B387" s="114" t="s">
        <v>320</v>
      </c>
      <c r="C387" s="114" t="s">
        <v>320</v>
      </c>
      <c r="D387" s="287">
        <v>401</v>
      </c>
      <c r="E387" s="287" t="s">
        <v>322</v>
      </c>
      <c r="F387" s="265" t="s">
        <v>614</v>
      </c>
      <c r="G387" s="265" t="s">
        <v>320</v>
      </c>
      <c r="H387" s="288">
        <v>401184</v>
      </c>
      <c r="I387" s="266">
        <v>9570</v>
      </c>
      <c r="J387" s="290">
        <v>107</v>
      </c>
    </row>
    <row r="388" spans="1:10" s="265" customFormat="1">
      <c r="A388" s="267" t="s">
        <v>180</v>
      </c>
      <c r="B388" s="114" t="s">
        <v>320</v>
      </c>
      <c r="C388" s="114" t="s">
        <v>320</v>
      </c>
      <c r="D388" s="287">
        <v>401</v>
      </c>
      <c r="E388" s="287" t="s">
        <v>322</v>
      </c>
      <c r="F388" s="265" t="s">
        <v>613</v>
      </c>
      <c r="G388" s="265" t="s">
        <v>320</v>
      </c>
      <c r="H388" s="288">
        <v>401185</v>
      </c>
      <c r="I388" s="266">
        <v>9570</v>
      </c>
      <c r="J388" s="290">
        <v>69</v>
      </c>
    </row>
    <row r="389" spans="1:10" s="265" customFormat="1">
      <c r="A389" s="267" t="s">
        <v>180</v>
      </c>
      <c r="B389" s="114" t="s">
        <v>320</v>
      </c>
      <c r="C389" s="114" t="s">
        <v>320</v>
      </c>
      <c r="D389" s="287">
        <v>401</v>
      </c>
      <c r="E389" s="287" t="s">
        <v>322</v>
      </c>
      <c r="F389" s="265" t="s">
        <v>612</v>
      </c>
      <c r="G389" s="265" t="s">
        <v>320</v>
      </c>
      <c r="H389" s="288">
        <v>401186</v>
      </c>
      <c r="I389" s="266">
        <v>9570</v>
      </c>
      <c r="J389" s="290">
        <v>100</v>
      </c>
    </row>
    <row r="390" spans="1:10" s="265" customFormat="1">
      <c r="A390" s="267" t="s">
        <v>180</v>
      </c>
      <c r="B390" s="114" t="s">
        <v>320</v>
      </c>
      <c r="C390" s="114" t="s">
        <v>320</v>
      </c>
      <c r="D390" s="287">
        <v>401</v>
      </c>
      <c r="E390" s="287" t="s">
        <v>322</v>
      </c>
      <c r="F390" s="265" t="s">
        <v>611</v>
      </c>
      <c r="G390" s="265" t="s">
        <v>320</v>
      </c>
      <c r="H390" s="288">
        <v>401187</v>
      </c>
      <c r="I390" s="266">
        <v>9570</v>
      </c>
      <c r="J390" s="290">
        <v>61</v>
      </c>
    </row>
    <row r="391" spans="1:10" s="265" customFormat="1">
      <c r="A391" s="267" t="s">
        <v>180</v>
      </c>
      <c r="B391" s="114" t="s">
        <v>320</v>
      </c>
      <c r="C391" s="114" t="s">
        <v>320</v>
      </c>
      <c r="D391" s="287">
        <v>401</v>
      </c>
      <c r="E391" s="287" t="s">
        <v>322</v>
      </c>
      <c r="F391" s="265" t="s">
        <v>498</v>
      </c>
      <c r="G391" s="265" t="s">
        <v>320</v>
      </c>
      <c r="H391" s="288">
        <v>401123</v>
      </c>
      <c r="I391" s="266">
        <v>9570</v>
      </c>
      <c r="J391" s="290">
        <v>32</v>
      </c>
    </row>
    <row r="392" spans="1:10" s="265" customFormat="1">
      <c r="A392" s="267" t="s">
        <v>180</v>
      </c>
      <c r="B392" s="114" t="s">
        <v>320</v>
      </c>
      <c r="C392" s="114" t="s">
        <v>320</v>
      </c>
      <c r="D392" s="287">
        <v>401</v>
      </c>
      <c r="E392" s="287" t="s">
        <v>322</v>
      </c>
      <c r="F392" s="265" t="s">
        <v>497</v>
      </c>
      <c r="G392" s="265" t="s">
        <v>320</v>
      </c>
      <c r="H392" s="288">
        <v>401124</v>
      </c>
      <c r="I392" s="266">
        <v>9570</v>
      </c>
      <c r="J392" s="290">
        <v>21</v>
      </c>
    </row>
    <row r="393" spans="1:10" s="265" customFormat="1">
      <c r="A393" s="267" t="s">
        <v>180</v>
      </c>
      <c r="B393" s="114" t="s">
        <v>320</v>
      </c>
      <c r="C393" s="114" t="s">
        <v>320</v>
      </c>
      <c r="D393" s="287">
        <v>401</v>
      </c>
      <c r="E393" s="287" t="s">
        <v>322</v>
      </c>
      <c r="F393" s="265" t="s">
        <v>496</v>
      </c>
      <c r="G393" s="265" t="s">
        <v>320</v>
      </c>
      <c r="H393" s="288">
        <v>401125</v>
      </c>
      <c r="I393" s="266">
        <v>9570</v>
      </c>
      <c r="J393" s="290">
        <v>34</v>
      </c>
    </row>
    <row r="394" spans="1:10" s="265" customFormat="1">
      <c r="A394" s="267" t="s">
        <v>180</v>
      </c>
      <c r="B394" s="114" t="s">
        <v>320</v>
      </c>
      <c r="C394" s="114" t="s">
        <v>320</v>
      </c>
      <c r="D394" s="287">
        <v>401</v>
      </c>
      <c r="E394" s="287" t="s">
        <v>322</v>
      </c>
      <c r="F394" s="265" t="s">
        <v>495</v>
      </c>
      <c r="G394" s="265" t="s">
        <v>320</v>
      </c>
      <c r="H394" s="288">
        <v>401126</v>
      </c>
      <c r="I394" s="266">
        <v>9570</v>
      </c>
      <c r="J394" s="290">
        <v>24</v>
      </c>
    </row>
    <row r="395" spans="1:10" s="265" customFormat="1">
      <c r="A395" s="267" t="s">
        <v>180</v>
      </c>
      <c r="B395" s="114" t="s">
        <v>320</v>
      </c>
      <c r="C395" s="114" t="s">
        <v>320</v>
      </c>
      <c r="D395" s="287">
        <v>401</v>
      </c>
      <c r="E395" s="287" t="s">
        <v>322</v>
      </c>
      <c r="F395" s="265" t="s">
        <v>595</v>
      </c>
      <c r="G395" s="265" t="s">
        <v>320</v>
      </c>
      <c r="H395" s="288">
        <v>401127</v>
      </c>
      <c r="I395" s="266">
        <v>9570</v>
      </c>
      <c r="J395" s="290">
        <v>380</v>
      </c>
    </row>
    <row r="396" spans="1:10" s="265" customFormat="1">
      <c r="A396" s="267" t="s">
        <v>180</v>
      </c>
      <c r="B396" s="114" t="s">
        <v>320</v>
      </c>
      <c r="C396" s="114" t="s">
        <v>320</v>
      </c>
      <c r="D396" s="287">
        <v>401</v>
      </c>
      <c r="E396" s="287" t="s">
        <v>322</v>
      </c>
      <c r="F396" s="265" t="s">
        <v>494</v>
      </c>
      <c r="G396" s="265" t="s">
        <v>320</v>
      </c>
      <c r="H396" s="288">
        <v>401128</v>
      </c>
      <c r="I396" s="266">
        <v>9570</v>
      </c>
      <c r="J396" s="290">
        <v>46</v>
      </c>
    </row>
    <row r="397" spans="1:10" s="265" customFormat="1">
      <c r="A397" s="267" t="s">
        <v>180</v>
      </c>
      <c r="B397" s="114" t="s">
        <v>320</v>
      </c>
      <c r="C397" s="114" t="s">
        <v>320</v>
      </c>
      <c r="D397" s="287">
        <v>401</v>
      </c>
      <c r="E397" s="287" t="s">
        <v>322</v>
      </c>
      <c r="F397" s="265" t="s">
        <v>493</v>
      </c>
      <c r="G397" s="265" t="s">
        <v>320</v>
      </c>
      <c r="H397" s="288">
        <v>401129</v>
      </c>
      <c r="I397" s="266">
        <v>9570</v>
      </c>
      <c r="J397" s="290">
        <v>142</v>
      </c>
    </row>
    <row r="398" spans="1:10" s="265" customFormat="1">
      <c r="A398" s="267" t="s">
        <v>180</v>
      </c>
      <c r="B398" s="114" t="s">
        <v>320</v>
      </c>
      <c r="C398" s="114" t="s">
        <v>320</v>
      </c>
      <c r="D398" s="287">
        <v>401</v>
      </c>
      <c r="E398" s="287" t="s">
        <v>322</v>
      </c>
      <c r="F398" s="265" t="s">
        <v>492</v>
      </c>
      <c r="G398" s="265" t="s">
        <v>320</v>
      </c>
      <c r="H398" s="288">
        <v>401130</v>
      </c>
      <c r="I398" s="266">
        <v>9570</v>
      </c>
      <c r="J398" s="290">
        <v>42</v>
      </c>
    </row>
    <row r="399" spans="1:10" s="265" customFormat="1">
      <c r="A399" s="267" t="s">
        <v>180</v>
      </c>
      <c r="B399" s="114" t="s">
        <v>320</v>
      </c>
      <c r="C399" s="114" t="s">
        <v>320</v>
      </c>
      <c r="D399" s="287">
        <v>401</v>
      </c>
      <c r="E399" s="287" t="s">
        <v>322</v>
      </c>
      <c r="F399" s="265" t="s">
        <v>540</v>
      </c>
      <c r="G399" s="265" t="s">
        <v>320</v>
      </c>
      <c r="H399" s="288">
        <v>401131</v>
      </c>
      <c r="I399" s="266">
        <v>9570</v>
      </c>
      <c r="J399" s="290">
        <v>75</v>
      </c>
    </row>
    <row r="400" spans="1:10" s="265" customFormat="1">
      <c r="A400" s="267" t="s">
        <v>180</v>
      </c>
      <c r="B400" s="114" t="s">
        <v>320</v>
      </c>
      <c r="C400" s="114" t="s">
        <v>320</v>
      </c>
      <c r="D400" s="287">
        <v>401</v>
      </c>
      <c r="E400" s="287" t="s">
        <v>322</v>
      </c>
      <c r="F400" s="265" t="s">
        <v>491</v>
      </c>
      <c r="G400" s="265" t="s">
        <v>320</v>
      </c>
      <c r="H400" s="288">
        <v>401132</v>
      </c>
      <c r="I400" s="266">
        <v>9570</v>
      </c>
      <c r="J400" s="290">
        <v>77</v>
      </c>
    </row>
    <row r="401" spans="1:10" s="265" customFormat="1">
      <c r="A401" s="267" t="s">
        <v>180</v>
      </c>
      <c r="B401" s="114" t="s">
        <v>320</v>
      </c>
      <c r="C401" s="114" t="s">
        <v>320</v>
      </c>
      <c r="D401" s="287">
        <v>401</v>
      </c>
      <c r="E401" s="287" t="s">
        <v>322</v>
      </c>
      <c r="F401" s="265" t="s">
        <v>490</v>
      </c>
      <c r="G401" s="265" t="s">
        <v>320</v>
      </c>
      <c r="H401" s="288">
        <v>401133</v>
      </c>
      <c r="I401" s="266">
        <v>9570</v>
      </c>
      <c r="J401" s="290">
        <v>155</v>
      </c>
    </row>
    <row r="402" spans="1:10" s="265" customFormat="1">
      <c r="A402" s="267" t="s">
        <v>180</v>
      </c>
      <c r="B402" s="114" t="s">
        <v>320</v>
      </c>
      <c r="C402" s="114" t="s">
        <v>320</v>
      </c>
      <c r="D402" s="287">
        <v>401</v>
      </c>
      <c r="E402" s="287" t="s">
        <v>322</v>
      </c>
      <c r="F402" s="265" t="s">
        <v>489</v>
      </c>
      <c r="G402" s="265" t="s">
        <v>320</v>
      </c>
      <c r="H402" s="288">
        <v>401134</v>
      </c>
      <c r="I402" s="266">
        <v>9570</v>
      </c>
      <c r="J402" s="290">
        <v>59</v>
      </c>
    </row>
    <row r="403" spans="1:10" s="265" customFormat="1">
      <c r="A403" s="267" t="s">
        <v>180</v>
      </c>
      <c r="B403" s="114" t="s">
        <v>320</v>
      </c>
      <c r="C403" s="114" t="s">
        <v>320</v>
      </c>
      <c r="D403" s="287">
        <v>401</v>
      </c>
      <c r="E403" s="287" t="s">
        <v>322</v>
      </c>
      <c r="F403" s="265" t="s">
        <v>488</v>
      </c>
      <c r="G403" s="265" t="s">
        <v>320</v>
      </c>
      <c r="H403" s="288">
        <v>401135</v>
      </c>
      <c r="I403" s="266">
        <v>9570</v>
      </c>
      <c r="J403" s="290">
        <v>22</v>
      </c>
    </row>
    <row r="404" spans="1:10" s="265" customFormat="1">
      <c r="A404" s="267" t="s">
        <v>180</v>
      </c>
      <c r="B404" s="114" t="s">
        <v>320</v>
      </c>
      <c r="C404" s="114" t="s">
        <v>320</v>
      </c>
      <c r="D404" s="287">
        <v>401</v>
      </c>
      <c r="E404" s="287" t="s">
        <v>322</v>
      </c>
      <c r="F404" s="265" t="s">
        <v>487</v>
      </c>
      <c r="G404" s="265" t="s">
        <v>320</v>
      </c>
      <c r="H404" s="288">
        <v>401136</v>
      </c>
      <c r="I404" s="266">
        <v>9570</v>
      </c>
      <c r="J404" s="290">
        <v>103.6</v>
      </c>
    </row>
    <row r="405" spans="1:10" s="265" customFormat="1">
      <c r="A405" s="267" t="s">
        <v>180</v>
      </c>
      <c r="B405" s="114" t="s">
        <v>320</v>
      </c>
      <c r="C405" s="114" t="s">
        <v>320</v>
      </c>
      <c r="D405" s="287">
        <v>401</v>
      </c>
      <c r="E405" s="287" t="s">
        <v>322</v>
      </c>
      <c r="F405" s="265" t="s">
        <v>486</v>
      </c>
      <c r="G405" s="265" t="s">
        <v>320</v>
      </c>
      <c r="H405" s="288">
        <v>401137</v>
      </c>
      <c r="I405" s="266">
        <v>9570</v>
      </c>
      <c r="J405" s="290">
        <v>267</v>
      </c>
    </row>
    <row r="406" spans="1:10" s="265" customFormat="1">
      <c r="A406" s="267" t="s">
        <v>180</v>
      </c>
      <c r="B406" s="114" t="s">
        <v>320</v>
      </c>
      <c r="C406" s="114" t="s">
        <v>320</v>
      </c>
      <c r="D406" s="287">
        <v>401</v>
      </c>
      <c r="E406" s="287" t="s">
        <v>322</v>
      </c>
      <c r="F406" s="265" t="s">
        <v>546</v>
      </c>
      <c r="G406" s="265" t="s">
        <v>320</v>
      </c>
      <c r="H406" s="288">
        <v>401138</v>
      </c>
      <c r="I406" s="266">
        <v>9570</v>
      </c>
      <c r="J406" s="290">
        <v>182</v>
      </c>
    </row>
    <row r="407" spans="1:10" s="265" customFormat="1">
      <c r="A407" s="267" t="s">
        <v>180</v>
      </c>
      <c r="B407" s="114" t="s">
        <v>320</v>
      </c>
      <c r="C407" s="114" t="s">
        <v>320</v>
      </c>
      <c r="D407" s="287">
        <v>401</v>
      </c>
      <c r="E407" s="287" t="s">
        <v>322</v>
      </c>
      <c r="F407" s="265" t="s">
        <v>439</v>
      </c>
      <c r="G407" s="265" t="s">
        <v>320</v>
      </c>
      <c r="H407" s="288">
        <v>401139</v>
      </c>
      <c r="I407" s="266">
        <v>9570</v>
      </c>
      <c r="J407" s="290">
        <v>70</v>
      </c>
    </row>
    <row r="408" spans="1:10" s="265" customFormat="1">
      <c r="A408" s="267" t="s">
        <v>180</v>
      </c>
      <c r="B408" s="114" t="s">
        <v>320</v>
      </c>
      <c r="C408" s="114" t="s">
        <v>320</v>
      </c>
      <c r="D408" s="287">
        <v>401</v>
      </c>
      <c r="E408" s="287" t="s">
        <v>322</v>
      </c>
      <c r="F408" s="265" t="s">
        <v>437</v>
      </c>
      <c r="G408" s="265" t="s">
        <v>320</v>
      </c>
      <c r="H408" s="288">
        <v>401142</v>
      </c>
      <c r="I408" s="266">
        <v>9570</v>
      </c>
      <c r="J408" s="290">
        <v>213</v>
      </c>
    </row>
    <row r="409" spans="1:10" s="265" customFormat="1">
      <c r="A409" s="267" t="s">
        <v>180</v>
      </c>
      <c r="B409" s="114" t="s">
        <v>320</v>
      </c>
      <c r="C409" s="114" t="s">
        <v>320</v>
      </c>
      <c r="D409" s="287">
        <v>401</v>
      </c>
      <c r="E409" s="287" t="s">
        <v>322</v>
      </c>
      <c r="F409" s="265" t="s">
        <v>435</v>
      </c>
      <c r="G409" s="265" t="s">
        <v>320</v>
      </c>
      <c r="H409" s="288">
        <v>401145</v>
      </c>
      <c r="I409" s="266">
        <v>9570</v>
      </c>
      <c r="J409" s="290">
        <v>16</v>
      </c>
    </row>
    <row r="410" spans="1:10" s="265" customFormat="1">
      <c r="A410" s="267" t="s">
        <v>180</v>
      </c>
      <c r="B410" s="114" t="s">
        <v>320</v>
      </c>
      <c r="C410" s="114" t="s">
        <v>320</v>
      </c>
      <c r="D410" s="287">
        <v>401</v>
      </c>
      <c r="E410" s="287" t="s">
        <v>322</v>
      </c>
      <c r="F410" s="265" t="s">
        <v>434</v>
      </c>
      <c r="G410" s="265" t="s">
        <v>320</v>
      </c>
      <c r="H410" s="288">
        <v>401146</v>
      </c>
      <c r="I410" s="266">
        <v>9570</v>
      </c>
      <c r="J410" s="290">
        <v>28</v>
      </c>
    </row>
    <row r="411" spans="1:10" s="265" customFormat="1">
      <c r="A411" s="267" t="s">
        <v>180</v>
      </c>
      <c r="B411" s="114" t="s">
        <v>320</v>
      </c>
      <c r="C411" s="114" t="s">
        <v>320</v>
      </c>
      <c r="D411" s="287">
        <v>401</v>
      </c>
      <c r="E411" s="287" t="s">
        <v>322</v>
      </c>
      <c r="F411" s="265" t="s">
        <v>433</v>
      </c>
      <c r="G411" s="265" t="s">
        <v>320</v>
      </c>
      <c r="H411" s="288">
        <v>401147</v>
      </c>
      <c r="I411" s="266">
        <v>9570</v>
      </c>
      <c r="J411" s="290">
        <v>26.8</v>
      </c>
    </row>
    <row r="412" spans="1:10" s="265" customFormat="1">
      <c r="A412" s="267" t="s">
        <v>180</v>
      </c>
      <c r="B412" s="114" t="s">
        <v>320</v>
      </c>
      <c r="C412" s="114" t="s">
        <v>320</v>
      </c>
      <c r="D412" s="287">
        <v>401</v>
      </c>
      <c r="E412" s="287" t="s">
        <v>322</v>
      </c>
      <c r="F412" s="265" t="s">
        <v>432</v>
      </c>
      <c r="G412" s="265" t="s">
        <v>320</v>
      </c>
      <c r="H412" s="288">
        <v>401148</v>
      </c>
      <c r="I412" s="266">
        <v>9570</v>
      </c>
      <c r="J412" s="290">
        <v>30.2</v>
      </c>
    </row>
    <row r="413" spans="1:10" s="265" customFormat="1">
      <c r="A413" s="267" t="s">
        <v>180</v>
      </c>
      <c r="B413" s="114" t="s">
        <v>320</v>
      </c>
      <c r="C413" s="114" t="s">
        <v>320</v>
      </c>
      <c r="D413" s="287">
        <v>401</v>
      </c>
      <c r="E413" s="287" t="s">
        <v>322</v>
      </c>
      <c r="F413" s="265" t="s">
        <v>431</v>
      </c>
      <c r="G413" s="265" t="s">
        <v>320</v>
      </c>
      <c r="H413" s="288">
        <v>401149</v>
      </c>
      <c r="I413" s="266">
        <v>9570</v>
      </c>
      <c r="J413" s="290">
        <v>41</v>
      </c>
    </row>
    <row r="414" spans="1:10" s="265" customFormat="1">
      <c r="A414" s="267" t="s">
        <v>180</v>
      </c>
      <c r="B414" s="114" t="s">
        <v>320</v>
      </c>
      <c r="C414" s="114" t="s">
        <v>320</v>
      </c>
      <c r="D414" s="287">
        <v>401</v>
      </c>
      <c r="E414" s="287" t="s">
        <v>322</v>
      </c>
      <c r="F414" s="265" t="s">
        <v>430</v>
      </c>
      <c r="G414" s="265" t="s">
        <v>320</v>
      </c>
      <c r="H414" s="288">
        <v>401150</v>
      </c>
      <c r="I414" s="266">
        <v>9570</v>
      </c>
      <c r="J414" s="290">
        <v>82</v>
      </c>
    </row>
    <row r="415" spans="1:10" s="265" customFormat="1">
      <c r="A415" s="267" t="s">
        <v>180</v>
      </c>
      <c r="B415" s="114" t="s">
        <v>320</v>
      </c>
      <c r="C415" s="114" t="s">
        <v>320</v>
      </c>
      <c r="D415" s="287">
        <v>401</v>
      </c>
      <c r="E415" s="287" t="s">
        <v>322</v>
      </c>
      <c r="F415" s="265" t="s">
        <v>428</v>
      </c>
      <c r="G415" s="265" t="s">
        <v>320</v>
      </c>
      <c r="H415" s="288">
        <v>401153</v>
      </c>
      <c r="I415" s="266">
        <v>9570</v>
      </c>
      <c r="J415" s="290">
        <v>136</v>
      </c>
    </row>
    <row r="416" spans="1:10" s="265" customFormat="1">
      <c r="A416" s="267" t="s">
        <v>180</v>
      </c>
      <c r="B416" s="114" t="s">
        <v>320</v>
      </c>
      <c r="C416" s="114" t="s">
        <v>320</v>
      </c>
      <c r="D416" s="287">
        <v>401</v>
      </c>
      <c r="E416" s="287" t="s">
        <v>322</v>
      </c>
      <c r="F416" s="265" t="s">
        <v>424</v>
      </c>
      <c r="G416" s="265" t="s">
        <v>320</v>
      </c>
      <c r="H416" s="288">
        <v>401156</v>
      </c>
      <c r="I416" s="266">
        <v>9570</v>
      </c>
      <c r="J416" s="290">
        <v>41</v>
      </c>
    </row>
    <row r="417" spans="1:10" s="265" customFormat="1">
      <c r="A417" s="267" t="s">
        <v>180</v>
      </c>
      <c r="B417" s="114" t="s">
        <v>320</v>
      </c>
      <c r="C417" s="114" t="s">
        <v>320</v>
      </c>
      <c r="D417" s="287">
        <v>401</v>
      </c>
      <c r="E417" s="287" t="s">
        <v>322</v>
      </c>
      <c r="F417" s="265" t="s">
        <v>423</v>
      </c>
      <c r="G417" s="265" t="s">
        <v>320</v>
      </c>
      <c r="H417" s="288">
        <v>401157</v>
      </c>
      <c r="I417" s="266">
        <v>9570</v>
      </c>
      <c r="J417" s="290">
        <v>27.5</v>
      </c>
    </row>
    <row r="418" spans="1:10" s="265" customFormat="1">
      <c r="A418" s="267" t="s">
        <v>180</v>
      </c>
      <c r="B418" s="114" t="s">
        <v>320</v>
      </c>
      <c r="C418" s="114" t="s">
        <v>320</v>
      </c>
      <c r="D418" s="287">
        <v>401</v>
      </c>
      <c r="E418" s="287" t="s">
        <v>322</v>
      </c>
      <c r="F418" s="265" t="s">
        <v>422</v>
      </c>
      <c r="G418" s="265" t="s">
        <v>320</v>
      </c>
      <c r="H418" s="288">
        <v>401158</v>
      </c>
      <c r="I418" s="266">
        <v>9570</v>
      </c>
      <c r="J418" s="290">
        <v>21</v>
      </c>
    </row>
    <row r="419" spans="1:10" s="265" customFormat="1">
      <c r="A419" s="267" t="s">
        <v>180</v>
      </c>
      <c r="B419" s="114" t="s">
        <v>320</v>
      </c>
      <c r="C419" s="114" t="s">
        <v>320</v>
      </c>
      <c r="D419" s="287">
        <v>401</v>
      </c>
      <c r="E419" s="287" t="s">
        <v>322</v>
      </c>
      <c r="F419" s="265" t="s">
        <v>421</v>
      </c>
      <c r="G419" s="265" t="s">
        <v>320</v>
      </c>
      <c r="H419" s="288">
        <v>401159</v>
      </c>
      <c r="I419" s="266">
        <v>9570</v>
      </c>
      <c r="J419" s="290">
        <v>35</v>
      </c>
    </row>
    <row r="420" spans="1:10" s="265" customFormat="1">
      <c r="A420" s="267" t="s">
        <v>180</v>
      </c>
      <c r="B420" s="114" t="s">
        <v>320</v>
      </c>
      <c r="C420" s="114" t="s">
        <v>320</v>
      </c>
      <c r="D420" s="287">
        <v>401</v>
      </c>
      <c r="E420" s="287" t="s">
        <v>322</v>
      </c>
      <c r="F420" s="265" t="s">
        <v>420</v>
      </c>
      <c r="G420" s="265" t="s">
        <v>320</v>
      </c>
      <c r="H420" s="288">
        <v>401160</v>
      </c>
      <c r="I420" s="266">
        <v>9570</v>
      </c>
      <c r="J420" s="290">
        <v>62</v>
      </c>
    </row>
    <row r="421" spans="1:10" s="265" customFormat="1">
      <c r="A421" s="267" t="s">
        <v>180</v>
      </c>
      <c r="B421" s="114" t="s">
        <v>320</v>
      </c>
      <c r="C421" s="114" t="s">
        <v>320</v>
      </c>
      <c r="D421" s="287">
        <v>401</v>
      </c>
      <c r="E421" s="287" t="s">
        <v>322</v>
      </c>
      <c r="F421" s="265" t="s">
        <v>419</v>
      </c>
      <c r="G421" s="265" t="s">
        <v>320</v>
      </c>
      <c r="H421" s="288">
        <v>401161</v>
      </c>
      <c r="I421" s="266">
        <v>9570</v>
      </c>
      <c r="J421" s="290">
        <v>70.599999999999994</v>
      </c>
    </row>
    <row r="422" spans="1:10" s="265" customFormat="1">
      <c r="A422" s="267" t="s">
        <v>180</v>
      </c>
      <c r="B422" s="114" t="s">
        <v>320</v>
      </c>
      <c r="C422" s="114" t="s">
        <v>320</v>
      </c>
      <c r="D422" s="287">
        <v>401</v>
      </c>
      <c r="E422" s="287" t="s">
        <v>322</v>
      </c>
      <c r="F422" s="265" t="s">
        <v>418</v>
      </c>
      <c r="G422" s="265" t="s">
        <v>320</v>
      </c>
      <c r="H422" s="288">
        <v>401162</v>
      </c>
      <c r="I422" s="266">
        <v>9570</v>
      </c>
      <c r="J422" s="290">
        <v>54.6</v>
      </c>
    </row>
    <row r="423" spans="1:10" s="265" customFormat="1">
      <c r="A423" s="267" t="s">
        <v>180</v>
      </c>
      <c r="B423" s="114" t="s">
        <v>320</v>
      </c>
      <c r="C423" s="114" t="s">
        <v>320</v>
      </c>
      <c r="D423" s="287">
        <v>401</v>
      </c>
      <c r="E423" s="287" t="s">
        <v>322</v>
      </c>
      <c r="F423" s="265" t="s">
        <v>417</v>
      </c>
      <c r="G423" s="265" t="s">
        <v>320</v>
      </c>
      <c r="H423" s="288">
        <v>401163</v>
      </c>
      <c r="I423" s="266">
        <v>9570</v>
      </c>
      <c r="J423" s="290">
        <v>35.6</v>
      </c>
    </row>
    <row r="424" spans="1:10" s="265" customFormat="1">
      <c r="A424" s="267" t="s">
        <v>180</v>
      </c>
      <c r="B424" s="114" t="s">
        <v>320</v>
      </c>
      <c r="C424" s="114" t="s">
        <v>320</v>
      </c>
      <c r="D424" s="287">
        <v>401</v>
      </c>
      <c r="E424" s="287" t="s">
        <v>322</v>
      </c>
      <c r="F424" s="265" t="s">
        <v>415</v>
      </c>
      <c r="G424" s="265" t="s">
        <v>320</v>
      </c>
      <c r="H424" s="288">
        <v>401164</v>
      </c>
      <c r="I424" s="266">
        <v>9570</v>
      </c>
      <c r="J424" s="290">
        <v>29.6</v>
      </c>
    </row>
    <row r="425" spans="1:10" s="265" customFormat="1">
      <c r="A425" s="267" t="s">
        <v>180</v>
      </c>
      <c r="B425" s="114" t="s">
        <v>320</v>
      </c>
      <c r="C425" s="114" t="s">
        <v>320</v>
      </c>
      <c r="D425" s="287">
        <v>401</v>
      </c>
      <c r="E425" s="287" t="s">
        <v>322</v>
      </c>
      <c r="F425" s="265" t="s">
        <v>414</v>
      </c>
      <c r="G425" s="265" t="s">
        <v>320</v>
      </c>
      <c r="H425" s="288">
        <v>401165</v>
      </c>
      <c r="I425" s="266">
        <v>9570</v>
      </c>
      <c r="J425" s="290">
        <v>65</v>
      </c>
    </row>
    <row r="426" spans="1:10" s="265" customFormat="1">
      <c r="A426" s="267" t="s">
        <v>180</v>
      </c>
      <c r="B426" s="114" t="s">
        <v>320</v>
      </c>
      <c r="C426" s="114" t="s">
        <v>320</v>
      </c>
      <c r="D426" s="287">
        <v>401</v>
      </c>
      <c r="E426" s="287" t="s">
        <v>322</v>
      </c>
      <c r="F426" s="265" t="s">
        <v>413</v>
      </c>
      <c r="G426" s="265" t="s">
        <v>320</v>
      </c>
      <c r="H426" s="288">
        <v>401166</v>
      </c>
      <c r="I426" s="266">
        <v>9570</v>
      </c>
      <c r="J426" s="290">
        <v>28</v>
      </c>
    </row>
    <row r="427" spans="1:10" s="265" customFormat="1">
      <c r="A427" s="267" t="s">
        <v>180</v>
      </c>
      <c r="B427" s="114" t="s">
        <v>320</v>
      </c>
      <c r="C427" s="114" t="s">
        <v>320</v>
      </c>
      <c r="D427" s="287">
        <v>401</v>
      </c>
      <c r="E427" s="287" t="s">
        <v>322</v>
      </c>
      <c r="F427" s="265" t="s">
        <v>412</v>
      </c>
      <c r="G427" s="265" t="s">
        <v>320</v>
      </c>
      <c r="H427" s="288">
        <v>401167</v>
      </c>
      <c r="I427" s="266">
        <v>9570</v>
      </c>
      <c r="J427" s="290">
        <v>20</v>
      </c>
    </row>
    <row r="428" spans="1:10" s="265" customFormat="1">
      <c r="A428" s="267" t="s">
        <v>180</v>
      </c>
      <c r="B428" s="114" t="s">
        <v>320</v>
      </c>
      <c r="C428" s="114" t="s">
        <v>320</v>
      </c>
      <c r="D428" s="287">
        <v>401</v>
      </c>
      <c r="E428" s="287" t="s">
        <v>322</v>
      </c>
      <c r="F428" s="265" t="s">
        <v>411</v>
      </c>
      <c r="G428" s="265" t="s">
        <v>320</v>
      </c>
      <c r="H428" s="288">
        <v>401168</v>
      </c>
      <c r="I428" s="266">
        <v>9570</v>
      </c>
      <c r="J428" s="290">
        <v>25</v>
      </c>
    </row>
    <row r="429" spans="1:10" s="265" customFormat="1">
      <c r="A429" s="267" t="s">
        <v>180</v>
      </c>
      <c r="B429" s="114" t="s">
        <v>320</v>
      </c>
      <c r="C429" s="114" t="s">
        <v>320</v>
      </c>
      <c r="D429" s="287">
        <v>401</v>
      </c>
      <c r="E429" s="287" t="s">
        <v>322</v>
      </c>
      <c r="F429" s="265" t="s">
        <v>410</v>
      </c>
      <c r="G429" s="265" t="s">
        <v>320</v>
      </c>
      <c r="H429" s="288">
        <v>401169</v>
      </c>
      <c r="I429" s="266">
        <v>9570</v>
      </c>
      <c r="J429" s="290">
        <v>49.2</v>
      </c>
    </row>
    <row r="430" spans="1:10" s="265" customFormat="1">
      <c r="A430" s="267" t="s">
        <v>180</v>
      </c>
      <c r="B430" s="114" t="s">
        <v>320</v>
      </c>
      <c r="C430" s="114" t="s">
        <v>320</v>
      </c>
      <c r="D430" s="287">
        <v>401</v>
      </c>
      <c r="E430" s="287" t="s">
        <v>322</v>
      </c>
      <c r="F430" s="265" t="s">
        <v>447</v>
      </c>
      <c r="G430" s="265" t="s">
        <v>320</v>
      </c>
      <c r="H430" s="288">
        <v>401170</v>
      </c>
      <c r="I430" s="266">
        <v>9570</v>
      </c>
      <c r="J430" s="290">
        <v>13.4</v>
      </c>
    </row>
    <row r="431" spans="1:10" s="265" customFormat="1">
      <c r="A431" s="267" t="s">
        <v>180</v>
      </c>
      <c r="B431" s="114" t="s">
        <v>320</v>
      </c>
      <c r="C431" s="114" t="s">
        <v>320</v>
      </c>
      <c r="D431" s="287">
        <v>401</v>
      </c>
      <c r="E431" s="287" t="s">
        <v>322</v>
      </c>
      <c r="F431" s="265" t="s">
        <v>440</v>
      </c>
      <c r="G431" s="265" t="s">
        <v>320</v>
      </c>
      <c r="H431" s="288">
        <v>401171</v>
      </c>
      <c r="I431" s="266">
        <v>9570</v>
      </c>
      <c r="J431" s="290">
        <v>40.200000000000003</v>
      </c>
    </row>
    <row r="432" spans="1:10" s="265" customFormat="1">
      <c r="A432" s="267" t="s">
        <v>180</v>
      </c>
      <c r="B432" s="114" t="s">
        <v>320</v>
      </c>
      <c r="C432" s="114" t="s">
        <v>320</v>
      </c>
      <c r="D432" s="287">
        <v>401</v>
      </c>
      <c r="E432" s="287" t="s">
        <v>322</v>
      </c>
      <c r="F432" s="265" t="s">
        <v>446</v>
      </c>
      <c r="G432" s="265" t="s">
        <v>320</v>
      </c>
      <c r="H432" s="288">
        <v>401172</v>
      </c>
      <c r="I432" s="266">
        <v>9570</v>
      </c>
      <c r="J432" s="290">
        <v>35.6</v>
      </c>
    </row>
    <row r="433" spans="1:10" s="265" customFormat="1">
      <c r="A433" s="267" t="s">
        <v>180</v>
      </c>
      <c r="B433" s="114" t="s">
        <v>320</v>
      </c>
      <c r="C433" s="114" t="s">
        <v>320</v>
      </c>
      <c r="D433" s="287">
        <v>401</v>
      </c>
      <c r="E433" s="287" t="s">
        <v>322</v>
      </c>
      <c r="F433" s="265" t="s">
        <v>610</v>
      </c>
      <c r="G433" s="265" t="s">
        <v>320</v>
      </c>
      <c r="H433" s="288">
        <v>401188</v>
      </c>
      <c r="I433" s="266">
        <v>9570</v>
      </c>
      <c r="J433" s="290">
        <v>28</v>
      </c>
    </row>
    <row r="434" spans="1:10" s="265" customFormat="1">
      <c r="A434" s="267" t="s">
        <v>180</v>
      </c>
      <c r="B434" s="114" t="s">
        <v>320</v>
      </c>
      <c r="C434" s="114" t="s">
        <v>320</v>
      </c>
      <c r="D434" s="287">
        <v>401</v>
      </c>
      <c r="E434" s="287" t="s">
        <v>322</v>
      </c>
      <c r="F434" s="265" t="s">
        <v>609</v>
      </c>
      <c r="G434" s="265" t="s">
        <v>320</v>
      </c>
      <c r="H434" s="288">
        <v>401189</v>
      </c>
      <c r="I434" s="266">
        <v>9570</v>
      </c>
      <c r="J434" s="290">
        <v>67</v>
      </c>
    </row>
    <row r="435" spans="1:10" s="265" customFormat="1">
      <c r="A435" s="267" t="s">
        <v>180</v>
      </c>
      <c r="B435" s="114" t="s">
        <v>320</v>
      </c>
      <c r="C435" s="114" t="s">
        <v>320</v>
      </c>
      <c r="D435" s="287">
        <v>401</v>
      </c>
      <c r="E435" s="287" t="s">
        <v>322</v>
      </c>
      <c r="F435" s="265" t="s">
        <v>608</v>
      </c>
      <c r="G435" s="265" t="s">
        <v>320</v>
      </c>
      <c r="H435" s="288">
        <v>401190</v>
      </c>
      <c r="I435" s="266">
        <v>9570</v>
      </c>
      <c r="J435" s="290">
        <v>67</v>
      </c>
    </row>
    <row r="436" spans="1:10" s="265" customFormat="1">
      <c r="A436" s="267" t="s">
        <v>180</v>
      </c>
      <c r="B436" s="114" t="s">
        <v>320</v>
      </c>
      <c r="C436" s="114" t="s">
        <v>320</v>
      </c>
      <c r="D436" s="287">
        <v>401</v>
      </c>
      <c r="E436" s="287" t="s">
        <v>322</v>
      </c>
      <c r="F436" s="265" t="s">
        <v>607</v>
      </c>
      <c r="G436" s="265" t="s">
        <v>320</v>
      </c>
      <c r="H436" s="288">
        <v>401191</v>
      </c>
      <c r="I436" s="266">
        <v>9570</v>
      </c>
      <c r="J436" s="290">
        <v>22</v>
      </c>
    </row>
    <row r="437" spans="1:10" s="265" customFormat="1">
      <c r="A437" s="267" t="s">
        <v>180</v>
      </c>
      <c r="B437" s="114" t="s">
        <v>320</v>
      </c>
      <c r="C437" s="114" t="s">
        <v>320</v>
      </c>
      <c r="D437" s="287">
        <v>401</v>
      </c>
      <c r="E437" s="287" t="s">
        <v>322</v>
      </c>
      <c r="F437" s="265" t="s">
        <v>606</v>
      </c>
      <c r="G437" s="265" t="s">
        <v>320</v>
      </c>
      <c r="H437" s="288">
        <v>401192</v>
      </c>
      <c r="I437" s="266">
        <v>9570</v>
      </c>
      <c r="J437" s="290">
        <v>100</v>
      </c>
    </row>
    <row r="438" spans="1:10" s="265" customFormat="1">
      <c r="A438" s="267" t="s">
        <v>180</v>
      </c>
      <c r="B438" s="114" t="s">
        <v>320</v>
      </c>
      <c r="C438" s="114" t="s">
        <v>320</v>
      </c>
      <c r="D438" s="287">
        <v>402</v>
      </c>
      <c r="E438" s="287" t="s">
        <v>323</v>
      </c>
      <c r="F438" s="265" t="s">
        <v>545</v>
      </c>
      <c r="G438" s="265" t="s">
        <v>320</v>
      </c>
      <c r="H438" s="288">
        <v>402100</v>
      </c>
      <c r="I438" s="266">
        <v>9570</v>
      </c>
      <c r="J438" s="290">
        <v>54</v>
      </c>
    </row>
    <row r="439" spans="1:10" s="265" customFormat="1">
      <c r="A439" s="267" t="s">
        <v>180</v>
      </c>
      <c r="B439" s="114" t="s">
        <v>320</v>
      </c>
      <c r="C439" s="114" t="s">
        <v>320</v>
      </c>
      <c r="D439" s="287">
        <v>402</v>
      </c>
      <c r="E439" s="287" t="s">
        <v>323</v>
      </c>
      <c r="F439" s="265" t="s">
        <v>544</v>
      </c>
      <c r="G439" s="265" t="s">
        <v>320</v>
      </c>
      <c r="H439" s="288">
        <v>402101</v>
      </c>
      <c r="I439" s="266">
        <v>9570</v>
      </c>
      <c r="J439" s="290">
        <v>117</v>
      </c>
    </row>
    <row r="440" spans="1:10" s="265" customFormat="1">
      <c r="A440" s="267" t="s">
        <v>180</v>
      </c>
      <c r="B440" s="114" t="s">
        <v>320</v>
      </c>
      <c r="C440" s="114" t="s">
        <v>320</v>
      </c>
      <c r="D440" s="287">
        <v>403</v>
      </c>
      <c r="E440" s="287" t="s">
        <v>324</v>
      </c>
      <c r="F440" s="265" t="s">
        <v>346</v>
      </c>
      <c r="G440" s="265" t="s">
        <v>320</v>
      </c>
      <c r="H440" s="288">
        <v>403101</v>
      </c>
      <c r="I440" s="266">
        <v>9570</v>
      </c>
      <c r="J440" s="290">
        <v>28</v>
      </c>
    </row>
    <row r="441" spans="1:10" s="265" customFormat="1">
      <c r="A441" s="267" t="s">
        <v>180</v>
      </c>
      <c r="B441" s="114" t="s">
        <v>320</v>
      </c>
      <c r="C441" s="114" t="s">
        <v>320</v>
      </c>
      <c r="D441" s="287">
        <v>403</v>
      </c>
      <c r="E441" s="287" t="s">
        <v>324</v>
      </c>
      <c r="F441" s="265" t="s">
        <v>340</v>
      </c>
      <c r="G441" s="265" t="s">
        <v>320</v>
      </c>
      <c r="H441" s="288">
        <v>403102</v>
      </c>
      <c r="I441" s="266">
        <v>9570</v>
      </c>
      <c r="J441" s="290">
        <v>20</v>
      </c>
    </row>
    <row r="442" spans="1:10" s="265" customFormat="1">
      <c r="A442" s="267" t="s">
        <v>180</v>
      </c>
      <c r="B442" s="114" t="s">
        <v>320</v>
      </c>
      <c r="C442" s="114" t="s">
        <v>320</v>
      </c>
      <c r="D442" s="287">
        <v>403</v>
      </c>
      <c r="E442" s="287" t="s">
        <v>324</v>
      </c>
      <c r="F442" s="265" t="s">
        <v>341</v>
      </c>
      <c r="G442" s="265" t="s">
        <v>320</v>
      </c>
      <c r="H442" s="288">
        <v>403103</v>
      </c>
      <c r="I442" s="266">
        <v>9570</v>
      </c>
      <c r="J442" s="290">
        <v>45</v>
      </c>
    </row>
    <row r="443" spans="1:10" s="265" customFormat="1">
      <c r="A443" s="267" t="s">
        <v>180</v>
      </c>
      <c r="B443" s="114" t="s">
        <v>320</v>
      </c>
      <c r="C443" s="114" t="s">
        <v>320</v>
      </c>
      <c r="D443" s="287">
        <v>401</v>
      </c>
      <c r="E443" s="287" t="s">
        <v>322</v>
      </c>
      <c r="F443" s="265" t="s">
        <v>438</v>
      </c>
      <c r="G443" s="265" t="s">
        <v>320</v>
      </c>
      <c r="H443" s="288">
        <v>401140</v>
      </c>
      <c r="I443" s="266">
        <v>9570</v>
      </c>
      <c r="J443" s="290">
        <v>37</v>
      </c>
    </row>
    <row r="444" spans="1:10" s="265" customFormat="1">
      <c r="A444" s="267" t="s">
        <v>180</v>
      </c>
      <c r="B444" s="114" t="s">
        <v>320</v>
      </c>
      <c r="C444" s="114" t="s">
        <v>320</v>
      </c>
      <c r="D444" s="287">
        <v>401</v>
      </c>
      <c r="E444" s="287" t="s">
        <v>322</v>
      </c>
      <c r="F444" s="265" t="s">
        <v>436</v>
      </c>
      <c r="G444" s="265" t="s">
        <v>320</v>
      </c>
      <c r="H444" s="288">
        <v>401143</v>
      </c>
      <c r="I444" s="266">
        <v>9570</v>
      </c>
      <c r="J444" s="290">
        <v>215</v>
      </c>
    </row>
    <row r="445" spans="1:10" s="265" customFormat="1">
      <c r="A445" s="267" t="s">
        <v>180</v>
      </c>
      <c r="B445" s="114" t="s">
        <v>320</v>
      </c>
      <c r="C445" s="114" t="s">
        <v>320</v>
      </c>
      <c r="D445" s="287">
        <v>401</v>
      </c>
      <c r="E445" s="287" t="s">
        <v>322</v>
      </c>
      <c r="F445" s="265" t="s">
        <v>429</v>
      </c>
      <c r="G445" s="265" t="s">
        <v>320</v>
      </c>
      <c r="H445" s="288">
        <v>401151</v>
      </c>
      <c r="I445" s="266">
        <v>9570</v>
      </c>
      <c r="J445" s="290">
        <v>55</v>
      </c>
    </row>
    <row r="446" spans="1:10" s="265" customFormat="1">
      <c r="A446" s="267" t="s">
        <v>180</v>
      </c>
      <c r="B446" s="114" t="s">
        <v>320</v>
      </c>
      <c r="C446" s="114" t="s">
        <v>320</v>
      </c>
      <c r="D446" s="287">
        <v>401</v>
      </c>
      <c r="E446" s="287" t="s">
        <v>322</v>
      </c>
      <c r="F446" s="265" t="s">
        <v>427</v>
      </c>
      <c r="G446" s="265" t="s">
        <v>320</v>
      </c>
      <c r="H446" s="288">
        <v>401154</v>
      </c>
      <c r="I446" s="266">
        <v>9570</v>
      </c>
      <c r="J446" s="290">
        <v>46</v>
      </c>
    </row>
    <row r="447" spans="1:10" s="265" customFormat="1">
      <c r="A447" s="267" t="s">
        <v>180</v>
      </c>
      <c r="B447" s="114" t="s">
        <v>320</v>
      </c>
      <c r="C447" s="114" t="s">
        <v>320</v>
      </c>
      <c r="D447" s="287">
        <v>403</v>
      </c>
      <c r="E447" s="287" t="s">
        <v>324</v>
      </c>
      <c r="F447" s="265" t="s">
        <v>342</v>
      </c>
      <c r="G447" s="265" t="s">
        <v>320</v>
      </c>
      <c r="H447" s="288">
        <v>403104</v>
      </c>
      <c r="I447" s="266">
        <v>9570</v>
      </c>
      <c r="J447" s="290">
        <v>52</v>
      </c>
    </row>
    <row r="448" spans="1:10" s="265" customFormat="1">
      <c r="A448" s="267" t="s">
        <v>180</v>
      </c>
      <c r="B448" s="114" t="s">
        <v>320</v>
      </c>
      <c r="C448" s="114" t="s">
        <v>320</v>
      </c>
      <c r="D448" s="287">
        <v>403</v>
      </c>
      <c r="E448" s="287" t="s">
        <v>324</v>
      </c>
      <c r="F448" s="265" t="s">
        <v>344</v>
      </c>
      <c r="G448" s="265" t="s">
        <v>320</v>
      </c>
      <c r="H448" s="288">
        <v>403107</v>
      </c>
      <c r="I448" s="266">
        <v>9570</v>
      </c>
      <c r="J448" s="290">
        <v>142.5</v>
      </c>
    </row>
    <row r="449" spans="1:10" s="265" customFormat="1">
      <c r="A449" s="267" t="s">
        <v>180</v>
      </c>
      <c r="B449" s="114" t="s">
        <v>320</v>
      </c>
      <c r="C449" s="114" t="s">
        <v>320</v>
      </c>
      <c r="D449" s="287">
        <v>403</v>
      </c>
      <c r="E449" s="287" t="s">
        <v>324</v>
      </c>
      <c r="F449" s="265" t="s">
        <v>561</v>
      </c>
      <c r="G449" s="265" t="s">
        <v>320</v>
      </c>
      <c r="H449" s="288">
        <v>403108</v>
      </c>
      <c r="I449" s="266">
        <v>9570</v>
      </c>
      <c r="J449" s="290">
        <v>90.4</v>
      </c>
    </row>
    <row r="450" spans="1:10" s="265" customFormat="1">
      <c r="A450" s="267" t="s">
        <v>180</v>
      </c>
      <c r="B450" s="114" t="s">
        <v>320</v>
      </c>
      <c r="C450" s="114" t="s">
        <v>320</v>
      </c>
      <c r="D450" s="287">
        <v>403</v>
      </c>
      <c r="E450" s="287" t="s">
        <v>324</v>
      </c>
      <c r="F450" s="265" t="s">
        <v>345</v>
      </c>
      <c r="G450" s="265" t="s">
        <v>320</v>
      </c>
      <c r="H450" s="288">
        <v>403109</v>
      </c>
      <c r="I450" s="266">
        <v>9570</v>
      </c>
      <c r="J450" s="290">
        <v>82</v>
      </c>
    </row>
    <row r="451" spans="1:10" s="265" customFormat="1">
      <c r="A451" s="267" t="s">
        <v>180</v>
      </c>
      <c r="B451" s="114" t="s">
        <v>320</v>
      </c>
      <c r="C451" s="114" t="s">
        <v>320</v>
      </c>
      <c r="D451" s="287">
        <v>403</v>
      </c>
      <c r="E451" s="287" t="s">
        <v>324</v>
      </c>
      <c r="F451" s="265" t="s">
        <v>348</v>
      </c>
      <c r="G451" s="265" t="s">
        <v>320</v>
      </c>
      <c r="H451" s="288">
        <v>403112</v>
      </c>
      <c r="I451" s="266">
        <v>9570</v>
      </c>
      <c r="J451" s="290">
        <v>187.6</v>
      </c>
    </row>
    <row r="452" spans="1:10" s="265" customFormat="1">
      <c r="A452" s="267" t="s">
        <v>180</v>
      </c>
      <c r="B452" s="114" t="s">
        <v>320</v>
      </c>
      <c r="C452" s="114" t="s">
        <v>320</v>
      </c>
      <c r="D452" s="287">
        <v>403</v>
      </c>
      <c r="E452" s="287" t="s">
        <v>324</v>
      </c>
      <c r="F452" s="265" t="s">
        <v>347</v>
      </c>
      <c r="G452" s="265" t="s">
        <v>320</v>
      </c>
      <c r="H452" s="288">
        <v>403113</v>
      </c>
      <c r="I452" s="266">
        <v>9570</v>
      </c>
      <c r="J452" s="290">
        <v>201.2</v>
      </c>
    </row>
    <row r="453" spans="1:10" s="265" customFormat="1">
      <c r="A453" s="267" t="s">
        <v>180</v>
      </c>
      <c r="B453" s="114" t="s">
        <v>320</v>
      </c>
      <c r="C453" s="114" t="s">
        <v>320</v>
      </c>
      <c r="D453" s="287">
        <v>403</v>
      </c>
      <c r="E453" s="287" t="s">
        <v>324</v>
      </c>
      <c r="F453" s="265" t="s">
        <v>562</v>
      </c>
      <c r="G453" s="265" t="s">
        <v>320</v>
      </c>
      <c r="H453" s="288">
        <v>403115</v>
      </c>
      <c r="I453" s="266">
        <v>9570</v>
      </c>
      <c r="J453" s="290">
        <v>84.6</v>
      </c>
    </row>
    <row r="454" spans="1:10" s="265" customFormat="1">
      <c r="A454" s="267" t="s">
        <v>180</v>
      </c>
      <c r="B454" s="114" t="s">
        <v>320</v>
      </c>
      <c r="C454" s="114" t="s">
        <v>320</v>
      </c>
      <c r="D454" s="287">
        <v>400</v>
      </c>
      <c r="E454" s="287" t="s">
        <v>321</v>
      </c>
      <c r="F454" s="265" t="s">
        <v>537</v>
      </c>
      <c r="G454" s="265" t="s">
        <v>320</v>
      </c>
      <c r="H454" s="288">
        <v>400116</v>
      </c>
      <c r="I454" s="266">
        <v>9570</v>
      </c>
      <c r="J454" s="290">
        <v>116</v>
      </c>
    </row>
    <row r="455" spans="1:10" s="265" customFormat="1">
      <c r="A455" s="267" t="s">
        <v>180</v>
      </c>
      <c r="B455" s="114" t="s">
        <v>320</v>
      </c>
      <c r="C455" s="114" t="s">
        <v>320</v>
      </c>
      <c r="D455" s="287">
        <v>400</v>
      </c>
      <c r="E455" s="287" t="s">
        <v>321</v>
      </c>
      <c r="F455" s="265" t="s">
        <v>624</v>
      </c>
      <c r="G455" s="265" t="s">
        <v>320</v>
      </c>
      <c r="H455" s="288">
        <v>400118</v>
      </c>
      <c r="I455" s="266">
        <v>9570</v>
      </c>
      <c r="J455" s="290">
        <v>93.2</v>
      </c>
    </row>
    <row r="456" spans="1:10" s="265" customFormat="1">
      <c r="A456" s="267" t="s">
        <v>180</v>
      </c>
      <c r="B456" s="114" t="s">
        <v>320</v>
      </c>
      <c r="C456" s="114" t="s">
        <v>320</v>
      </c>
      <c r="D456" s="287">
        <v>400</v>
      </c>
      <c r="E456" s="287" t="s">
        <v>321</v>
      </c>
      <c r="F456" s="265" t="s">
        <v>536</v>
      </c>
      <c r="G456" s="265" t="s">
        <v>320</v>
      </c>
      <c r="H456" s="288">
        <v>400119</v>
      </c>
      <c r="I456" s="266">
        <v>9570</v>
      </c>
      <c r="J456" s="290">
        <v>164</v>
      </c>
    </row>
    <row r="457" spans="1:10" s="265" customFormat="1">
      <c r="A457" s="267" t="s">
        <v>180</v>
      </c>
      <c r="B457" s="114" t="s">
        <v>320</v>
      </c>
      <c r="C457" s="114" t="s">
        <v>320</v>
      </c>
      <c r="D457" s="287">
        <v>400</v>
      </c>
      <c r="E457" s="287" t="s">
        <v>321</v>
      </c>
      <c r="F457" s="265" t="s">
        <v>592</v>
      </c>
      <c r="G457" s="265" t="s">
        <v>320</v>
      </c>
      <c r="H457" s="288">
        <v>400123</v>
      </c>
      <c r="I457" s="266">
        <v>9570</v>
      </c>
      <c r="J457" s="290">
        <v>257</v>
      </c>
    </row>
    <row r="458" spans="1:10" s="265" customFormat="1">
      <c r="A458" s="267" t="s">
        <v>180</v>
      </c>
      <c r="B458" s="114" t="s">
        <v>320</v>
      </c>
      <c r="C458" s="114" t="s">
        <v>320</v>
      </c>
      <c r="D458" s="287">
        <v>400</v>
      </c>
      <c r="E458" s="287" t="s">
        <v>321</v>
      </c>
      <c r="F458" s="265" t="s">
        <v>531</v>
      </c>
      <c r="G458" s="265" t="s">
        <v>320</v>
      </c>
      <c r="H458" s="288">
        <v>400125</v>
      </c>
      <c r="I458" s="266">
        <v>9570</v>
      </c>
      <c r="J458" s="290">
        <v>22</v>
      </c>
    </row>
    <row r="459" spans="1:10" s="265" customFormat="1">
      <c r="A459" s="267" t="s">
        <v>180</v>
      </c>
      <c r="B459" s="114" t="s">
        <v>320</v>
      </c>
      <c r="C459" s="114" t="s">
        <v>320</v>
      </c>
      <c r="D459" s="287">
        <v>400</v>
      </c>
      <c r="E459" s="287" t="s">
        <v>321</v>
      </c>
      <c r="F459" s="265" t="s">
        <v>530</v>
      </c>
      <c r="G459" s="265" t="s">
        <v>320</v>
      </c>
      <c r="H459" s="288">
        <v>400126</v>
      </c>
      <c r="I459" s="266">
        <v>9570</v>
      </c>
      <c r="J459" s="290">
        <v>115</v>
      </c>
    </row>
    <row r="460" spans="1:10" s="265" customFormat="1">
      <c r="A460" s="267" t="s">
        <v>180</v>
      </c>
      <c r="B460" s="114" t="s">
        <v>320</v>
      </c>
      <c r="C460" s="114" t="s">
        <v>320</v>
      </c>
      <c r="D460" s="287">
        <v>400</v>
      </c>
      <c r="E460" s="287" t="s">
        <v>321</v>
      </c>
      <c r="F460" s="265" t="s">
        <v>441</v>
      </c>
      <c r="G460" s="265" t="s">
        <v>320</v>
      </c>
      <c r="H460" s="288">
        <v>400128</v>
      </c>
      <c r="I460" s="266">
        <v>9570</v>
      </c>
      <c r="J460" s="290">
        <v>3965.6</v>
      </c>
    </row>
    <row r="461" spans="1:10" s="265" customFormat="1">
      <c r="A461" s="267" t="s">
        <v>180</v>
      </c>
      <c r="B461" s="114" t="s">
        <v>320</v>
      </c>
      <c r="C461" s="114" t="s">
        <v>320</v>
      </c>
      <c r="D461" s="287">
        <v>400</v>
      </c>
      <c r="E461" s="287" t="s">
        <v>321</v>
      </c>
      <c r="F461" s="265" t="s">
        <v>528</v>
      </c>
      <c r="G461" s="265" t="s">
        <v>320</v>
      </c>
      <c r="H461" s="288">
        <v>400131</v>
      </c>
      <c r="I461" s="266">
        <v>9570</v>
      </c>
      <c r="J461" s="290">
        <v>2315.6999999999998</v>
      </c>
    </row>
    <row r="462" spans="1:10" s="265" customFormat="1">
      <c r="A462" s="267" t="s">
        <v>180</v>
      </c>
      <c r="B462" s="114" t="s">
        <v>320</v>
      </c>
      <c r="C462" s="114" t="s">
        <v>320</v>
      </c>
      <c r="D462" s="287">
        <v>400</v>
      </c>
      <c r="E462" s="287" t="s">
        <v>321</v>
      </c>
      <c r="F462" s="265" t="s">
        <v>526</v>
      </c>
      <c r="G462" s="265" t="s">
        <v>320</v>
      </c>
      <c r="H462" s="288">
        <v>400134</v>
      </c>
      <c r="I462" s="266">
        <v>9570</v>
      </c>
      <c r="J462" s="290">
        <v>134</v>
      </c>
    </row>
    <row r="463" spans="1:10" s="265" customFormat="1">
      <c r="A463" s="267" t="s">
        <v>180</v>
      </c>
      <c r="B463" s="114" t="s">
        <v>320</v>
      </c>
      <c r="C463" s="114" t="s">
        <v>320</v>
      </c>
      <c r="D463" s="287">
        <v>400</v>
      </c>
      <c r="E463" s="287" t="s">
        <v>321</v>
      </c>
      <c r="F463" s="265" t="s">
        <v>520</v>
      </c>
      <c r="G463" s="265" t="s">
        <v>320</v>
      </c>
      <c r="H463" s="288">
        <v>400141</v>
      </c>
      <c r="I463" s="266">
        <v>9570</v>
      </c>
      <c r="J463" s="290">
        <v>1116.8</v>
      </c>
    </row>
    <row r="464" spans="1:10" s="265" customFormat="1">
      <c r="A464" s="267" t="s">
        <v>180</v>
      </c>
      <c r="B464" s="114" t="s">
        <v>320</v>
      </c>
      <c r="C464" s="114" t="s">
        <v>320</v>
      </c>
      <c r="D464" s="287">
        <v>400</v>
      </c>
      <c r="E464" s="287" t="s">
        <v>321</v>
      </c>
      <c r="F464" s="265" t="s">
        <v>519</v>
      </c>
      <c r="G464" s="265" t="s">
        <v>320</v>
      </c>
      <c r="H464" s="288">
        <v>400143</v>
      </c>
      <c r="I464" s="266">
        <v>9570</v>
      </c>
      <c r="J464" s="290">
        <v>3505.6</v>
      </c>
    </row>
    <row r="465" spans="1:10" s="265" customFormat="1">
      <c r="A465" s="267" t="s">
        <v>180</v>
      </c>
      <c r="B465" s="114" t="s">
        <v>320</v>
      </c>
      <c r="C465" s="114" t="s">
        <v>320</v>
      </c>
      <c r="D465" s="287">
        <v>400</v>
      </c>
      <c r="E465" s="287" t="s">
        <v>321</v>
      </c>
      <c r="F465" s="265" t="s">
        <v>517</v>
      </c>
      <c r="G465" s="265" t="s">
        <v>320</v>
      </c>
      <c r="H465" s="288">
        <v>400145</v>
      </c>
      <c r="I465" s="266">
        <v>9570</v>
      </c>
      <c r="J465" s="290">
        <v>243</v>
      </c>
    </row>
    <row r="466" spans="1:10" s="265" customFormat="1">
      <c r="A466" s="267" t="s">
        <v>180</v>
      </c>
      <c r="B466" s="114" t="s">
        <v>320</v>
      </c>
      <c r="C466" s="114" t="s">
        <v>320</v>
      </c>
      <c r="D466" s="287">
        <v>401</v>
      </c>
      <c r="E466" s="287" t="s">
        <v>322</v>
      </c>
      <c r="F466" s="265" t="s">
        <v>623</v>
      </c>
      <c r="G466" s="265" t="s">
        <v>320</v>
      </c>
      <c r="H466" s="288">
        <v>401108</v>
      </c>
      <c r="I466" s="266">
        <v>9570</v>
      </c>
      <c r="J466" s="290">
        <v>350</v>
      </c>
    </row>
    <row r="467" spans="1:10" s="265" customFormat="1">
      <c r="A467" s="267" t="s">
        <v>180</v>
      </c>
      <c r="B467" s="114" t="s">
        <v>320</v>
      </c>
      <c r="C467" s="114" t="s">
        <v>320</v>
      </c>
      <c r="D467" s="287">
        <v>401</v>
      </c>
      <c r="E467" s="287" t="s">
        <v>322</v>
      </c>
      <c r="F467" s="265" t="s">
        <v>426</v>
      </c>
      <c r="G467" s="265" t="s">
        <v>320</v>
      </c>
      <c r="H467" s="288">
        <v>401109</v>
      </c>
      <c r="I467" s="266">
        <v>9570</v>
      </c>
      <c r="J467" s="290">
        <v>194</v>
      </c>
    </row>
    <row r="468" spans="1:10" s="265" customFormat="1">
      <c r="A468" s="267" t="s">
        <v>180</v>
      </c>
      <c r="B468" s="114" t="s">
        <v>320</v>
      </c>
      <c r="C468" s="114" t="s">
        <v>320</v>
      </c>
      <c r="D468" s="287">
        <v>400</v>
      </c>
      <c r="E468" s="287" t="s">
        <v>321</v>
      </c>
      <c r="F468" s="265" t="s">
        <v>539</v>
      </c>
      <c r="G468" s="265" t="s">
        <v>320</v>
      </c>
      <c r="H468" s="288">
        <v>400114</v>
      </c>
      <c r="I468" s="266">
        <v>9570</v>
      </c>
      <c r="J468" s="290">
        <v>17</v>
      </c>
    </row>
    <row r="469" spans="1:10" s="265" customFormat="1">
      <c r="A469" s="267" t="s">
        <v>180</v>
      </c>
      <c r="B469" s="114" t="s">
        <v>320</v>
      </c>
      <c r="C469" s="114" t="s">
        <v>320</v>
      </c>
      <c r="D469" s="287">
        <v>400</v>
      </c>
      <c r="E469" s="287" t="s">
        <v>321</v>
      </c>
      <c r="F469" s="267" t="s">
        <v>538</v>
      </c>
      <c r="G469" s="265" t="s">
        <v>320</v>
      </c>
      <c r="H469" s="288">
        <v>400115</v>
      </c>
      <c r="I469" s="266">
        <v>9570</v>
      </c>
      <c r="J469" s="290">
        <v>120</v>
      </c>
    </row>
    <row r="470" spans="1:10" s="265" customFormat="1">
      <c r="A470" s="267" t="s">
        <v>180</v>
      </c>
      <c r="B470" s="114" t="s">
        <v>320</v>
      </c>
      <c r="C470" s="114" t="s">
        <v>320</v>
      </c>
      <c r="D470" s="287">
        <v>400</v>
      </c>
      <c r="E470" s="287" t="s">
        <v>321</v>
      </c>
      <c r="F470" s="267" t="s">
        <v>597</v>
      </c>
      <c r="G470" s="265" t="s">
        <v>320</v>
      </c>
      <c r="H470" s="288">
        <v>400106</v>
      </c>
      <c r="I470" s="266">
        <v>9570</v>
      </c>
      <c r="J470" s="290">
        <v>153</v>
      </c>
    </row>
    <row r="471" spans="1:10" s="265" customFormat="1">
      <c r="A471" s="267" t="s">
        <v>180</v>
      </c>
      <c r="B471" s="114" t="s">
        <v>320</v>
      </c>
      <c r="C471" s="114" t="s">
        <v>320</v>
      </c>
      <c r="D471" s="287">
        <v>400</v>
      </c>
      <c r="E471" s="287" t="s">
        <v>321</v>
      </c>
      <c r="F471" s="265" t="s">
        <v>594</v>
      </c>
      <c r="G471" s="265" t="s">
        <v>320</v>
      </c>
      <c r="H471" s="288">
        <v>400109</v>
      </c>
      <c r="I471" s="266">
        <v>9570</v>
      </c>
      <c r="J471" s="290">
        <v>297.60000000000002</v>
      </c>
    </row>
    <row r="472" spans="1:10" s="265" customFormat="1">
      <c r="A472" s="267" t="s">
        <v>180</v>
      </c>
      <c r="B472" s="114" t="s">
        <v>320</v>
      </c>
      <c r="C472" s="114" t="s">
        <v>320</v>
      </c>
      <c r="D472" s="287">
        <v>400</v>
      </c>
      <c r="E472" s="287" t="s">
        <v>321</v>
      </c>
      <c r="F472" s="265" t="s">
        <v>510</v>
      </c>
      <c r="G472" s="265" t="s">
        <v>320</v>
      </c>
      <c r="H472" s="288">
        <v>400111</v>
      </c>
      <c r="I472" s="266">
        <v>9570</v>
      </c>
      <c r="J472" s="290">
        <v>91</v>
      </c>
    </row>
    <row r="473" spans="1:10" s="265" customFormat="1">
      <c r="A473" s="267" t="s">
        <v>180</v>
      </c>
      <c r="B473" s="114" t="s">
        <v>320</v>
      </c>
      <c r="C473" s="114" t="s">
        <v>320</v>
      </c>
      <c r="D473" s="287">
        <v>400</v>
      </c>
      <c r="E473" s="287" t="s">
        <v>321</v>
      </c>
      <c r="F473" s="265" t="s">
        <v>509</v>
      </c>
      <c r="G473" s="265" t="s">
        <v>320</v>
      </c>
      <c r="H473" s="288">
        <v>400113</v>
      </c>
      <c r="I473" s="266">
        <v>9570</v>
      </c>
      <c r="J473" s="290">
        <v>131</v>
      </c>
    </row>
    <row r="474" spans="1:10" s="265" customFormat="1">
      <c r="A474" s="267" t="s">
        <v>180</v>
      </c>
      <c r="B474" s="114" t="s">
        <v>320</v>
      </c>
      <c r="C474" s="114" t="s">
        <v>320</v>
      </c>
      <c r="D474" s="287">
        <v>401</v>
      </c>
      <c r="E474" s="287" t="s">
        <v>322</v>
      </c>
      <c r="F474" s="265" t="s">
        <v>425</v>
      </c>
      <c r="G474" s="265" t="s">
        <v>320</v>
      </c>
      <c r="H474" s="288">
        <v>401110</v>
      </c>
      <c r="I474" s="266">
        <v>9570</v>
      </c>
      <c r="J474" s="290">
        <v>66</v>
      </c>
    </row>
    <row r="475" spans="1:10" s="265" customFormat="1">
      <c r="A475" s="267" t="s">
        <v>180</v>
      </c>
      <c r="B475" s="114" t="s">
        <v>320</v>
      </c>
      <c r="C475" s="114" t="s">
        <v>320</v>
      </c>
      <c r="D475" s="287">
        <v>401</v>
      </c>
      <c r="E475" s="287" t="s">
        <v>322</v>
      </c>
      <c r="F475" s="265" t="s">
        <v>416</v>
      </c>
      <c r="G475" s="265" t="s">
        <v>320</v>
      </c>
      <c r="H475" s="288">
        <v>401111</v>
      </c>
      <c r="I475" s="266">
        <v>9570</v>
      </c>
      <c r="J475" s="290">
        <v>73</v>
      </c>
    </row>
    <row r="476" spans="1:10" s="265" customFormat="1">
      <c r="A476" s="267" t="s">
        <v>180</v>
      </c>
      <c r="B476" s="114" t="s">
        <v>320</v>
      </c>
      <c r="C476" s="114" t="s">
        <v>320</v>
      </c>
      <c r="D476" s="287">
        <v>401</v>
      </c>
      <c r="E476" s="287" t="s">
        <v>322</v>
      </c>
      <c r="F476" s="265" t="s">
        <v>508</v>
      </c>
      <c r="G476" s="265" t="s">
        <v>320</v>
      </c>
      <c r="H476" s="288">
        <v>401112</v>
      </c>
      <c r="I476" s="266">
        <v>9570</v>
      </c>
      <c r="J476" s="290">
        <v>116.5</v>
      </c>
    </row>
    <row r="477" spans="1:10" s="265" customFormat="1">
      <c r="A477" s="267" t="s">
        <v>180</v>
      </c>
      <c r="B477" s="114" t="s">
        <v>320</v>
      </c>
      <c r="C477" s="114" t="s">
        <v>320</v>
      </c>
      <c r="D477" s="287">
        <v>400</v>
      </c>
      <c r="E477" s="287" t="s">
        <v>321</v>
      </c>
      <c r="F477" s="265" t="s">
        <v>535</v>
      </c>
      <c r="G477" s="265" t="s">
        <v>320</v>
      </c>
      <c r="H477" s="288">
        <v>400120</v>
      </c>
      <c r="I477" s="266">
        <v>9570</v>
      </c>
      <c r="J477" s="290">
        <v>184.8</v>
      </c>
    </row>
    <row r="478" spans="1:10" s="265" customFormat="1">
      <c r="A478" s="267" t="s">
        <v>180</v>
      </c>
      <c r="B478" s="114" t="s">
        <v>320</v>
      </c>
      <c r="C478" s="114" t="s">
        <v>320</v>
      </c>
      <c r="D478" s="287">
        <v>400</v>
      </c>
      <c r="E478" s="287" t="s">
        <v>321</v>
      </c>
      <c r="F478" s="265" t="s">
        <v>534</v>
      </c>
      <c r="G478" s="265" t="s">
        <v>320</v>
      </c>
      <c r="H478" s="288">
        <v>400121</v>
      </c>
      <c r="I478" s="266">
        <v>9570</v>
      </c>
      <c r="J478" s="290">
        <v>48</v>
      </c>
    </row>
    <row r="479" spans="1:10" s="265" customFormat="1">
      <c r="A479" s="267" t="s">
        <v>180</v>
      </c>
      <c r="B479" s="114" t="s">
        <v>320</v>
      </c>
      <c r="C479" s="114" t="s">
        <v>320</v>
      </c>
      <c r="D479" s="287">
        <v>400</v>
      </c>
      <c r="E479" s="287" t="s">
        <v>321</v>
      </c>
      <c r="F479" s="265" t="s">
        <v>533</v>
      </c>
      <c r="G479" s="265" t="s">
        <v>320</v>
      </c>
      <c r="H479" s="288">
        <v>400122</v>
      </c>
      <c r="I479" s="266">
        <v>9570</v>
      </c>
      <c r="J479" s="290">
        <v>94.5</v>
      </c>
    </row>
    <row r="480" spans="1:10" s="265" customFormat="1">
      <c r="A480" s="267" t="s">
        <v>180</v>
      </c>
      <c r="B480" s="114" t="s">
        <v>320</v>
      </c>
      <c r="C480" s="114" t="s">
        <v>320</v>
      </c>
      <c r="D480" s="287">
        <v>401</v>
      </c>
      <c r="E480" s="287" t="s">
        <v>322</v>
      </c>
      <c r="F480" s="265" t="s">
        <v>507</v>
      </c>
      <c r="G480" s="265" t="s">
        <v>320</v>
      </c>
      <c r="H480" s="288">
        <v>401113</v>
      </c>
      <c r="I480" s="266">
        <v>9570</v>
      </c>
      <c r="J480" s="290">
        <v>20</v>
      </c>
    </row>
    <row r="481" spans="1:10" s="265" customFormat="1">
      <c r="A481" s="267" t="s">
        <v>180</v>
      </c>
      <c r="B481" s="114" t="s">
        <v>320</v>
      </c>
      <c r="C481" s="114" t="s">
        <v>320</v>
      </c>
      <c r="D481" s="287">
        <v>401</v>
      </c>
      <c r="E481" s="287" t="s">
        <v>322</v>
      </c>
      <c r="F481" s="265" t="s">
        <v>506</v>
      </c>
      <c r="G481" s="265" t="s">
        <v>320</v>
      </c>
      <c r="H481" s="288">
        <v>401114</v>
      </c>
      <c r="I481" s="266">
        <v>9570</v>
      </c>
      <c r="J481" s="290">
        <v>24</v>
      </c>
    </row>
    <row r="482" spans="1:10" s="265" customFormat="1">
      <c r="A482" s="267" t="s">
        <v>180</v>
      </c>
      <c r="B482" s="114" t="s">
        <v>320</v>
      </c>
      <c r="C482" s="114" t="s">
        <v>320</v>
      </c>
      <c r="D482" s="287">
        <v>401</v>
      </c>
      <c r="E482" s="287" t="s">
        <v>322</v>
      </c>
      <c r="F482" s="265" t="s">
        <v>505</v>
      </c>
      <c r="G482" s="265" t="s">
        <v>320</v>
      </c>
      <c r="H482" s="288">
        <v>401115</v>
      </c>
      <c r="I482" s="266">
        <v>9570</v>
      </c>
      <c r="J482" s="290">
        <v>132</v>
      </c>
    </row>
    <row r="483" spans="1:10" s="265" customFormat="1">
      <c r="A483" s="267" t="s">
        <v>180</v>
      </c>
      <c r="B483" s="114" t="s">
        <v>320</v>
      </c>
      <c r="C483" s="114" t="s">
        <v>320</v>
      </c>
      <c r="D483" s="287">
        <v>401</v>
      </c>
      <c r="E483" s="287" t="s">
        <v>322</v>
      </c>
      <c r="F483" s="265" t="s">
        <v>504</v>
      </c>
      <c r="G483" s="265" t="s">
        <v>320</v>
      </c>
      <c r="H483" s="288">
        <v>401116</v>
      </c>
      <c r="I483" s="266">
        <v>9570</v>
      </c>
      <c r="J483" s="290">
        <v>194.6</v>
      </c>
    </row>
    <row r="484" spans="1:10" s="265" customFormat="1">
      <c r="A484" s="267" t="s">
        <v>180</v>
      </c>
      <c r="B484" s="114" t="s">
        <v>320</v>
      </c>
      <c r="C484" s="114" t="s">
        <v>320</v>
      </c>
      <c r="D484" s="287">
        <v>401</v>
      </c>
      <c r="E484" s="287" t="s">
        <v>322</v>
      </c>
      <c r="F484" s="265" t="s">
        <v>503</v>
      </c>
      <c r="G484" s="265" t="s">
        <v>320</v>
      </c>
      <c r="H484" s="288">
        <v>401117</v>
      </c>
      <c r="I484" s="266">
        <v>9570</v>
      </c>
      <c r="J484" s="290">
        <v>45</v>
      </c>
    </row>
    <row r="485" spans="1:10" s="265" customFormat="1">
      <c r="A485" s="267" t="s">
        <v>180</v>
      </c>
      <c r="B485" s="114" t="s">
        <v>320</v>
      </c>
      <c r="C485" s="114" t="s">
        <v>320</v>
      </c>
      <c r="D485" s="287">
        <v>400</v>
      </c>
      <c r="E485" s="287" t="s">
        <v>321</v>
      </c>
      <c r="F485" s="265" t="s">
        <v>532</v>
      </c>
      <c r="G485" s="265" t="s">
        <v>320</v>
      </c>
      <c r="H485" s="288">
        <v>400124</v>
      </c>
      <c r="I485" s="266">
        <v>9570</v>
      </c>
      <c r="J485" s="290">
        <v>64</v>
      </c>
    </row>
    <row r="486" spans="1:10" s="265" customFormat="1">
      <c r="A486" s="267" t="s">
        <v>180</v>
      </c>
      <c r="B486" s="114" t="s">
        <v>320</v>
      </c>
      <c r="C486" s="114" t="s">
        <v>320</v>
      </c>
      <c r="D486" s="287">
        <v>400</v>
      </c>
      <c r="E486" s="287" t="s">
        <v>321</v>
      </c>
      <c r="F486" s="265" t="s">
        <v>442</v>
      </c>
      <c r="G486" s="265" t="s">
        <v>320</v>
      </c>
      <c r="H486" s="288">
        <v>400127</v>
      </c>
      <c r="I486" s="266">
        <v>9570</v>
      </c>
      <c r="J486" s="290">
        <v>4625.6000000000004</v>
      </c>
    </row>
    <row r="487" spans="1:10" s="265" customFormat="1">
      <c r="A487" s="267" t="s">
        <v>180</v>
      </c>
      <c r="B487" s="114" t="s">
        <v>320</v>
      </c>
      <c r="C487" s="114" t="s">
        <v>320</v>
      </c>
      <c r="D487" s="287">
        <v>401</v>
      </c>
      <c r="E487" s="287" t="s">
        <v>322</v>
      </c>
      <c r="F487" s="265" t="s">
        <v>502</v>
      </c>
      <c r="G487" s="265" t="s">
        <v>320</v>
      </c>
      <c r="H487" s="288">
        <v>401118</v>
      </c>
      <c r="I487" s="266">
        <v>9570</v>
      </c>
      <c r="J487" s="290">
        <v>86</v>
      </c>
    </row>
    <row r="488" spans="1:10" s="265" customFormat="1">
      <c r="A488" s="267" t="s">
        <v>180</v>
      </c>
      <c r="B488" s="114" t="s">
        <v>320</v>
      </c>
      <c r="C488" s="114" t="s">
        <v>320</v>
      </c>
      <c r="D488" s="287">
        <v>401</v>
      </c>
      <c r="E488" s="287" t="s">
        <v>322</v>
      </c>
      <c r="F488" s="265" t="s">
        <v>501</v>
      </c>
      <c r="G488" s="265" t="s">
        <v>320</v>
      </c>
      <c r="H488" s="288">
        <v>401119</v>
      </c>
      <c r="I488" s="266">
        <v>9570</v>
      </c>
      <c r="J488" s="290">
        <v>10</v>
      </c>
    </row>
    <row r="489" spans="1:10" s="265" customFormat="1">
      <c r="A489" s="267" t="s">
        <v>180</v>
      </c>
      <c r="B489" s="114" t="s">
        <v>320</v>
      </c>
      <c r="C489" s="114" t="s">
        <v>320</v>
      </c>
      <c r="D489" s="287">
        <v>401</v>
      </c>
      <c r="E489" s="287" t="s">
        <v>322</v>
      </c>
      <c r="F489" s="265" t="s">
        <v>541</v>
      </c>
      <c r="G489" s="265" t="s">
        <v>320</v>
      </c>
      <c r="H489" s="288">
        <v>401120</v>
      </c>
      <c r="I489" s="266">
        <v>9570</v>
      </c>
      <c r="J489" s="290">
        <v>38</v>
      </c>
    </row>
    <row r="490" spans="1:10" s="265" customFormat="1">
      <c r="A490" s="267" t="s">
        <v>180</v>
      </c>
      <c r="B490" s="114" t="s">
        <v>320</v>
      </c>
      <c r="C490" s="114" t="s">
        <v>320</v>
      </c>
      <c r="D490" s="287">
        <v>401</v>
      </c>
      <c r="E490" s="287" t="s">
        <v>322</v>
      </c>
      <c r="F490" s="265" t="s">
        <v>500</v>
      </c>
      <c r="G490" s="265" t="s">
        <v>320</v>
      </c>
      <c r="H490" s="288">
        <v>401121</v>
      </c>
      <c r="I490" s="266">
        <v>9570</v>
      </c>
      <c r="J490" s="290">
        <v>55</v>
      </c>
    </row>
    <row r="491" spans="1:10" s="265" customFormat="1">
      <c r="A491" s="267" t="s">
        <v>180</v>
      </c>
      <c r="B491" s="114" t="s">
        <v>320</v>
      </c>
      <c r="C491" s="114" t="s">
        <v>320</v>
      </c>
      <c r="D491" s="287">
        <v>401</v>
      </c>
      <c r="E491" s="287" t="s">
        <v>322</v>
      </c>
      <c r="F491" s="265" t="s">
        <v>499</v>
      </c>
      <c r="G491" s="265" t="s">
        <v>320</v>
      </c>
      <c r="H491" s="288">
        <v>401122</v>
      </c>
      <c r="I491" s="266">
        <v>9570</v>
      </c>
      <c r="J491" s="290">
        <v>156</v>
      </c>
    </row>
    <row r="492" spans="1:10" s="265" customFormat="1">
      <c r="A492" s="267" t="s">
        <v>180</v>
      </c>
      <c r="B492" s="114" t="s">
        <v>320</v>
      </c>
      <c r="C492" s="114" t="s">
        <v>320</v>
      </c>
      <c r="D492" s="287">
        <v>400</v>
      </c>
      <c r="E492" s="287" t="s">
        <v>321</v>
      </c>
      <c r="F492" s="265" t="s">
        <v>529</v>
      </c>
      <c r="G492" s="265" t="s">
        <v>320</v>
      </c>
      <c r="H492" s="288">
        <v>400130</v>
      </c>
      <c r="I492" s="266">
        <v>9570</v>
      </c>
      <c r="J492" s="290">
        <v>2330.3000000000002</v>
      </c>
    </row>
    <row r="493" spans="1:10" s="265" customFormat="1">
      <c r="A493" s="267" t="s">
        <v>180</v>
      </c>
      <c r="B493" s="114" t="s">
        <v>320</v>
      </c>
      <c r="C493" s="114" t="s">
        <v>320</v>
      </c>
      <c r="D493" s="287">
        <v>400</v>
      </c>
      <c r="E493" s="287" t="s">
        <v>321</v>
      </c>
      <c r="F493" s="265" t="s">
        <v>527</v>
      </c>
      <c r="G493" s="265" t="s">
        <v>320</v>
      </c>
      <c r="H493" s="288">
        <v>400133</v>
      </c>
      <c r="I493" s="266">
        <v>9570</v>
      </c>
      <c r="J493" s="290">
        <v>132</v>
      </c>
    </row>
    <row r="494" spans="1:10" s="265" customFormat="1">
      <c r="A494" s="267" t="s">
        <v>180</v>
      </c>
      <c r="B494" s="114" t="s">
        <v>320</v>
      </c>
      <c r="C494" s="114" t="s">
        <v>320</v>
      </c>
      <c r="D494" s="287">
        <v>400</v>
      </c>
      <c r="E494" s="287" t="s">
        <v>321</v>
      </c>
      <c r="F494" s="265" t="s">
        <v>525</v>
      </c>
      <c r="G494" s="265" t="s">
        <v>320</v>
      </c>
      <c r="H494" s="288">
        <v>400136</v>
      </c>
      <c r="I494" s="266">
        <v>9570</v>
      </c>
      <c r="J494" s="290">
        <v>195</v>
      </c>
    </row>
    <row r="495" spans="1:10" s="265" customFormat="1">
      <c r="A495" s="267" t="s">
        <v>180</v>
      </c>
      <c r="B495" s="114" t="s">
        <v>320</v>
      </c>
      <c r="C495" s="114" t="s">
        <v>320</v>
      </c>
      <c r="D495" s="287">
        <v>400</v>
      </c>
      <c r="E495" s="287" t="s">
        <v>321</v>
      </c>
      <c r="F495" s="265" t="s">
        <v>524</v>
      </c>
      <c r="G495" s="265" t="s">
        <v>320</v>
      </c>
      <c r="H495" s="288">
        <v>400137</v>
      </c>
      <c r="I495" s="266">
        <v>9570</v>
      </c>
      <c r="J495" s="290">
        <v>186</v>
      </c>
    </row>
    <row r="496" spans="1:10" s="265" customFormat="1">
      <c r="A496" s="267" t="s">
        <v>180</v>
      </c>
      <c r="B496" s="114" t="s">
        <v>320</v>
      </c>
      <c r="C496" s="114" t="s">
        <v>320</v>
      </c>
      <c r="D496" s="287">
        <v>400</v>
      </c>
      <c r="E496" s="287" t="s">
        <v>321</v>
      </c>
      <c r="F496" s="265" t="s">
        <v>523</v>
      </c>
      <c r="G496" s="265" t="s">
        <v>320</v>
      </c>
      <c r="H496" s="288">
        <v>400138</v>
      </c>
      <c r="I496" s="266">
        <v>9570</v>
      </c>
      <c r="J496" s="290">
        <v>166</v>
      </c>
    </row>
    <row r="497" spans="1:10" s="265" customFormat="1">
      <c r="A497" s="267" t="s">
        <v>180</v>
      </c>
      <c r="B497" s="114" t="s">
        <v>320</v>
      </c>
      <c r="C497" s="114" t="s">
        <v>320</v>
      </c>
      <c r="D497" s="287">
        <v>400</v>
      </c>
      <c r="E497" s="287" t="s">
        <v>321</v>
      </c>
      <c r="F497" s="265" t="s">
        <v>522</v>
      </c>
      <c r="G497" s="265" t="s">
        <v>320</v>
      </c>
      <c r="H497" s="288">
        <v>400139</v>
      </c>
      <c r="I497" s="266">
        <v>9570</v>
      </c>
      <c r="J497" s="290">
        <v>160.80000000000001</v>
      </c>
    </row>
    <row r="498" spans="1:10" s="265" customFormat="1">
      <c r="A498" s="267" t="s">
        <v>180</v>
      </c>
      <c r="B498" s="114" t="s">
        <v>320</v>
      </c>
      <c r="C498" s="114" t="s">
        <v>320</v>
      </c>
      <c r="D498" s="287">
        <v>400</v>
      </c>
      <c r="E498" s="287" t="s">
        <v>321</v>
      </c>
      <c r="F498" s="265" t="s">
        <v>521</v>
      </c>
      <c r="G498" s="265" t="s">
        <v>320</v>
      </c>
      <c r="H498" s="288">
        <v>400140</v>
      </c>
      <c r="I498" s="266">
        <v>9570</v>
      </c>
      <c r="J498" s="290">
        <v>215.5</v>
      </c>
    </row>
    <row r="499" spans="1:10" s="265" customFormat="1">
      <c r="A499" s="267" t="s">
        <v>180</v>
      </c>
      <c r="B499" s="114" t="s">
        <v>320</v>
      </c>
      <c r="C499" s="114" t="s">
        <v>320</v>
      </c>
      <c r="D499" s="287">
        <v>400</v>
      </c>
      <c r="E499" s="287" t="s">
        <v>321</v>
      </c>
      <c r="F499" s="265" t="s">
        <v>543</v>
      </c>
      <c r="G499" s="265" t="s">
        <v>320</v>
      </c>
      <c r="H499" s="288">
        <v>400142</v>
      </c>
      <c r="I499" s="266">
        <v>9570</v>
      </c>
      <c r="J499" s="290">
        <v>32</v>
      </c>
    </row>
    <row r="500" spans="1:10" s="265" customFormat="1">
      <c r="A500" s="267" t="s">
        <v>180</v>
      </c>
      <c r="B500" s="114" t="s">
        <v>320</v>
      </c>
      <c r="C500" s="114" t="s">
        <v>320</v>
      </c>
      <c r="D500" s="287">
        <v>400</v>
      </c>
      <c r="E500" s="287" t="s">
        <v>321</v>
      </c>
      <c r="F500" s="265" t="s">
        <v>518</v>
      </c>
      <c r="G500" s="265" t="s">
        <v>320</v>
      </c>
      <c r="H500" s="288">
        <v>400144</v>
      </c>
      <c r="I500" s="266">
        <v>9570</v>
      </c>
      <c r="J500" s="290">
        <v>207</v>
      </c>
    </row>
    <row r="501" spans="1:10" s="265" customFormat="1">
      <c r="A501" s="267" t="s">
        <v>180</v>
      </c>
      <c r="B501" s="114" t="s">
        <v>320</v>
      </c>
      <c r="C501" s="114" t="s">
        <v>320</v>
      </c>
      <c r="D501" s="287">
        <v>400</v>
      </c>
      <c r="E501" s="287" t="s">
        <v>321</v>
      </c>
      <c r="F501" s="265" t="s">
        <v>513</v>
      </c>
      <c r="G501" s="265" t="s">
        <v>320</v>
      </c>
      <c r="H501" s="288">
        <v>400103</v>
      </c>
      <c r="I501" s="266">
        <v>9570</v>
      </c>
      <c r="J501" s="290">
        <v>100.8</v>
      </c>
    </row>
    <row r="502" spans="1:10" s="265" customFormat="1">
      <c r="A502" s="267" t="s">
        <v>180</v>
      </c>
      <c r="B502" s="114" t="s">
        <v>320</v>
      </c>
      <c r="C502" s="114" t="s">
        <v>320</v>
      </c>
      <c r="D502" s="287">
        <v>400</v>
      </c>
      <c r="E502" s="287" t="s">
        <v>321</v>
      </c>
      <c r="F502" s="265" t="s">
        <v>512</v>
      </c>
      <c r="G502" s="265" t="s">
        <v>320</v>
      </c>
      <c r="H502" s="288">
        <v>400104</v>
      </c>
      <c r="I502" s="266">
        <v>9570</v>
      </c>
      <c r="J502" s="290">
        <v>64</v>
      </c>
    </row>
    <row r="503" spans="1:10" s="265" customFormat="1">
      <c r="A503" s="267" t="s">
        <v>180</v>
      </c>
      <c r="B503" s="114" t="s">
        <v>320</v>
      </c>
      <c r="C503" s="114" t="s">
        <v>320</v>
      </c>
      <c r="D503" s="287">
        <v>400</v>
      </c>
      <c r="E503" s="287" t="s">
        <v>321</v>
      </c>
      <c r="F503" s="265" t="s">
        <v>596</v>
      </c>
      <c r="G503" s="265" t="s">
        <v>320</v>
      </c>
      <c r="H503" s="288">
        <v>400105</v>
      </c>
      <c r="I503" s="266">
        <v>9570</v>
      </c>
      <c r="J503" s="290">
        <v>91</v>
      </c>
    </row>
    <row r="504" spans="1:10" s="265" customFormat="1">
      <c r="A504" s="267" t="s">
        <v>180</v>
      </c>
      <c r="B504" s="114" t="s">
        <v>320</v>
      </c>
      <c r="C504" s="114" t="s">
        <v>320</v>
      </c>
      <c r="D504" s="287">
        <v>400</v>
      </c>
      <c r="E504" s="287" t="s">
        <v>321</v>
      </c>
      <c r="F504" s="265" t="s">
        <v>593</v>
      </c>
      <c r="G504" s="265" t="s">
        <v>320</v>
      </c>
      <c r="H504" s="288">
        <v>400108</v>
      </c>
      <c r="I504" s="266">
        <v>9570</v>
      </c>
      <c r="J504" s="290">
        <v>19</v>
      </c>
    </row>
    <row r="505" spans="1:10" s="265" customFormat="1">
      <c r="A505" s="267" t="s">
        <v>180</v>
      </c>
      <c r="B505" s="114" t="s">
        <v>320</v>
      </c>
      <c r="C505" s="114" t="s">
        <v>320</v>
      </c>
      <c r="D505" s="287">
        <v>401</v>
      </c>
      <c r="E505" s="287" t="s">
        <v>322</v>
      </c>
      <c r="F505" s="265" t="s">
        <v>516</v>
      </c>
      <c r="G505" s="265" t="s">
        <v>320</v>
      </c>
      <c r="H505" s="288">
        <v>401104</v>
      </c>
      <c r="I505" s="266">
        <v>9570</v>
      </c>
      <c r="J505" s="290">
        <v>197.5</v>
      </c>
    </row>
    <row r="506" spans="1:10" s="265" customFormat="1">
      <c r="A506" s="267" t="s">
        <v>180</v>
      </c>
      <c r="B506" s="114" t="s">
        <v>320</v>
      </c>
      <c r="C506" s="114" t="s">
        <v>320</v>
      </c>
      <c r="D506" s="287">
        <v>401</v>
      </c>
      <c r="E506" s="287" t="s">
        <v>322</v>
      </c>
      <c r="F506" s="265" t="s">
        <v>515</v>
      </c>
      <c r="G506" s="265" t="s">
        <v>320</v>
      </c>
      <c r="H506" s="288">
        <v>401105</v>
      </c>
      <c r="I506" s="266">
        <v>9570</v>
      </c>
      <c r="J506" s="290">
        <v>322</v>
      </c>
    </row>
    <row r="507" spans="1:10" s="265" customFormat="1">
      <c r="A507" s="267" t="s">
        <v>180</v>
      </c>
      <c r="B507" s="114" t="s">
        <v>320</v>
      </c>
      <c r="C507" s="114" t="s">
        <v>320</v>
      </c>
      <c r="D507" s="287">
        <v>400</v>
      </c>
      <c r="E507" s="287" t="s">
        <v>321</v>
      </c>
      <c r="F507" s="265" t="s">
        <v>511</v>
      </c>
      <c r="G507" s="265" t="s">
        <v>320</v>
      </c>
      <c r="H507" s="288">
        <v>400110</v>
      </c>
      <c r="I507" s="266">
        <v>9570</v>
      </c>
      <c r="J507" s="290">
        <v>206</v>
      </c>
    </row>
    <row r="508" spans="1:10" s="265" customFormat="1">
      <c r="A508" s="267" t="s">
        <v>180</v>
      </c>
      <c r="B508" s="114" t="s">
        <v>320</v>
      </c>
      <c r="C508" s="114" t="s">
        <v>320</v>
      </c>
      <c r="D508" s="287">
        <v>401</v>
      </c>
      <c r="E508" s="287" t="s">
        <v>322</v>
      </c>
      <c r="F508" s="265" t="s">
        <v>514</v>
      </c>
      <c r="G508" s="265" t="s">
        <v>320</v>
      </c>
      <c r="H508" s="288">
        <v>401107</v>
      </c>
      <c r="I508" s="266">
        <v>9570</v>
      </c>
      <c r="J508" s="290">
        <v>228.8</v>
      </c>
    </row>
    <row r="509" spans="1:10" s="265" customFormat="1">
      <c r="A509" s="267" t="s">
        <v>180</v>
      </c>
      <c r="B509" s="114" t="s">
        <v>320</v>
      </c>
      <c r="C509" s="114" t="s">
        <v>320</v>
      </c>
      <c r="D509" s="287">
        <v>403</v>
      </c>
      <c r="E509" s="287" t="s">
        <v>324</v>
      </c>
      <c r="F509" s="265" t="s">
        <v>343</v>
      </c>
      <c r="G509" s="265" t="s">
        <v>320</v>
      </c>
      <c r="H509" s="288">
        <v>403116</v>
      </c>
      <c r="I509" s="266">
        <v>9570</v>
      </c>
      <c r="J509" s="290">
        <v>84.8</v>
      </c>
    </row>
    <row r="510" spans="1:10" s="265" customFormat="1">
      <c r="A510" s="267" t="s">
        <v>180</v>
      </c>
      <c r="B510" s="114" t="s">
        <v>320</v>
      </c>
      <c r="C510" s="114" t="s">
        <v>320</v>
      </c>
      <c r="D510" s="287">
        <v>403</v>
      </c>
      <c r="E510" s="287" t="s">
        <v>324</v>
      </c>
      <c r="F510" s="265" t="s">
        <v>339</v>
      </c>
      <c r="G510" s="265" t="s">
        <v>320</v>
      </c>
      <c r="H510" s="288">
        <v>403118</v>
      </c>
      <c r="I510" s="266">
        <v>9570</v>
      </c>
      <c r="J510" s="290">
        <v>1</v>
      </c>
    </row>
    <row r="511" spans="1:10" s="265" customFormat="1">
      <c r="A511" s="267" t="s">
        <v>180</v>
      </c>
      <c r="B511" s="114" t="s">
        <v>320</v>
      </c>
      <c r="C511" s="114" t="s">
        <v>320</v>
      </c>
      <c r="D511" s="287">
        <v>400</v>
      </c>
      <c r="E511" s="287" t="s">
        <v>321</v>
      </c>
      <c r="F511" s="265" t="s">
        <v>542</v>
      </c>
      <c r="G511" s="265" t="s">
        <v>320</v>
      </c>
      <c r="H511" s="288">
        <v>400149</v>
      </c>
      <c r="I511" s="266">
        <v>9570</v>
      </c>
      <c r="J511" s="290">
        <v>78</v>
      </c>
    </row>
  </sheetData>
  <autoFilter ref="A1:J511"/>
  <sortState ref="A2:J511">
    <sortCondition ref="C2:C51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workbookViewId="0">
      <selection activeCell="O24" sqref="O24"/>
    </sheetView>
  </sheetViews>
  <sheetFormatPr defaultColWidth="9" defaultRowHeight="15"/>
  <cols>
    <col min="1" max="1" width="3.5" style="412" bestFit="1" customWidth="1"/>
    <col min="2" max="2" width="7" style="412" bestFit="1" customWidth="1"/>
    <col min="3" max="3" width="4.375" style="412" bestFit="1" customWidth="1"/>
    <col min="4" max="4" width="3.875" style="412" bestFit="1" customWidth="1"/>
    <col min="5" max="5" width="20.375" style="412" bestFit="1" customWidth="1"/>
    <col min="6" max="6" width="3.25" style="412" bestFit="1" customWidth="1"/>
    <col min="7" max="7" width="6.125" style="412" bestFit="1" customWidth="1"/>
    <col min="8" max="8" width="9.375" style="412" bestFit="1" customWidth="1"/>
    <col min="9" max="9" width="8.375" style="414" bestFit="1" customWidth="1"/>
    <col min="10" max="10" width="9.375" style="414" bestFit="1" customWidth="1"/>
    <col min="11" max="11" width="9.5" style="414" bestFit="1" customWidth="1"/>
    <col min="12" max="12" width="3.125" style="412" bestFit="1" customWidth="1"/>
    <col min="13" max="13" width="2.875" style="412" bestFit="1" customWidth="1"/>
    <col min="14" max="14" width="21.5" style="412" bestFit="1" customWidth="1"/>
    <col min="15" max="15" width="28.25" style="412" bestFit="1" customWidth="1"/>
    <col min="16" max="16" width="8.75" style="412" bestFit="1" customWidth="1"/>
    <col min="17" max="17" width="6.875" style="412" bestFit="1" customWidth="1"/>
    <col min="18" max="18" width="5.5" style="412" bestFit="1" customWidth="1"/>
    <col min="19" max="16384" width="9" style="412"/>
  </cols>
  <sheetData>
    <row r="1" spans="1:18">
      <c r="A1" s="412" t="s">
        <v>1923</v>
      </c>
      <c r="B1" s="412" t="s">
        <v>1924</v>
      </c>
      <c r="C1" s="412" t="s">
        <v>706</v>
      </c>
      <c r="D1" s="412" t="s">
        <v>1925</v>
      </c>
      <c r="E1" s="412" t="s">
        <v>1926</v>
      </c>
      <c r="F1" s="412" t="s">
        <v>1927</v>
      </c>
      <c r="G1" s="412" t="s">
        <v>1928</v>
      </c>
      <c r="H1" s="412" t="s">
        <v>1929</v>
      </c>
      <c r="I1" s="414" t="s">
        <v>1930</v>
      </c>
      <c r="J1" s="414" t="s">
        <v>1931</v>
      </c>
      <c r="K1" s="414" t="s">
        <v>1932</v>
      </c>
      <c r="L1" s="412" t="s">
        <v>1933</v>
      </c>
      <c r="M1" s="412" t="s">
        <v>1934</v>
      </c>
      <c r="N1" s="412" t="s">
        <v>1935</v>
      </c>
      <c r="O1" s="412" t="s">
        <v>1936</v>
      </c>
      <c r="P1" s="412" t="s">
        <v>1937</v>
      </c>
      <c r="Q1" s="412" t="s">
        <v>1938</v>
      </c>
      <c r="R1" s="412" t="s">
        <v>1939</v>
      </c>
    </row>
    <row r="2" spans="1:18">
      <c r="A2" s="412">
        <v>345</v>
      </c>
      <c r="B2" s="412">
        <v>2014140</v>
      </c>
      <c r="C2" s="412">
        <v>1665</v>
      </c>
      <c r="D2" s="412">
        <v>107</v>
      </c>
      <c r="E2" s="412" t="s">
        <v>1940</v>
      </c>
      <c r="F2" s="412" t="s">
        <v>1941</v>
      </c>
      <c r="G2" s="412">
        <v>302799</v>
      </c>
      <c r="H2" s="413">
        <v>42004</v>
      </c>
      <c r="I2" s="414">
        <v>1092</v>
      </c>
      <c r="K2" s="414">
        <v>1092</v>
      </c>
      <c r="L2" s="412" t="s">
        <v>1942</v>
      </c>
      <c r="M2" s="412" t="s">
        <v>1943</v>
      </c>
      <c r="N2" s="412" t="s">
        <v>1944</v>
      </c>
      <c r="O2" s="412" t="s">
        <v>752</v>
      </c>
      <c r="P2" s="412" t="s">
        <v>1945</v>
      </c>
    </row>
    <row r="3" spans="1:18">
      <c r="A3" s="412">
        <v>345</v>
      </c>
      <c r="B3" s="412">
        <v>2014140</v>
      </c>
      <c r="C3" s="412">
        <v>1665</v>
      </c>
      <c r="D3" s="412">
        <v>107</v>
      </c>
      <c r="E3" s="412" t="s">
        <v>1940</v>
      </c>
      <c r="F3" s="412" t="s">
        <v>1946</v>
      </c>
      <c r="G3" s="412">
        <v>1503</v>
      </c>
      <c r="H3" s="413">
        <v>42185</v>
      </c>
      <c r="I3" s="414">
        <v>174</v>
      </c>
      <c r="K3" s="414">
        <v>174</v>
      </c>
      <c r="L3" s="412" t="s">
        <v>1942</v>
      </c>
      <c r="M3" s="412" t="s">
        <v>1943</v>
      </c>
      <c r="N3" s="412" t="s">
        <v>1944</v>
      </c>
      <c r="O3" s="412" t="s">
        <v>752</v>
      </c>
      <c r="P3" s="412" t="s">
        <v>1945</v>
      </c>
    </row>
    <row r="4" spans="1:18">
      <c r="A4" s="412">
        <v>345</v>
      </c>
      <c r="B4" s="412">
        <v>2014140</v>
      </c>
      <c r="C4" s="412">
        <v>1665</v>
      </c>
      <c r="D4" s="412">
        <v>107</v>
      </c>
      <c r="E4" s="412" t="s">
        <v>1940</v>
      </c>
      <c r="F4" s="412" t="s">
        <v>1946</v>
      </c>
      <c r="G4" s="412">
        <v>1503</v>
      </c>
      <c r="H4" s="413">
        <v>42185</v>
      </c>
      <c r="I4" s="414">
        <v>348</v>
      </c>
      <c r="K4" s="414">
        <v>348</v>
      </c>
      <c r="L4" s="412" t="s">
        <v>1942</v>
      </c>
      <c r="M4" s="412" t="s">
        <v>1943</v>
      </c>
      <c r="N4" s="412" t="s">
        <v>1944</v>
      </c>
      <c r="O4" s="412" t="s">
        <v>752</v>
      </c>
      <c r="P4" s="412" t="s">
        <v>1945</v>
      </c>
    </row>
    <row r="5" spans="1:18">
      <c r="A5" s="412">
        <v>345</v>
      </c>
      <c r="B5" s="412">
        <v>2014140</v>
      </c>
      <c r="C5" s="412">
        <v>1665</v>
      </c>
      <c r="D5" s="412">
        <v>107</v>
      </c>
      <c r="E5" s="412" t="s">
        <v>1940</v>
      </c>
      <c r="F5" s="412" t="s">
        <v>1946</v>
      </c>
      <c r="G5" s="412">
        <v>1503</v>
      </c>
      <c r="H5" s="413">
        <v>42185</v>
      </c>
      <c r="I5" s="414">
        <v>261</v>
      </c>
      <c r="K5" s="414">
        <v>261</v>
      </c>
      <c r="L5" s="412" t="s">
        <v>1942</v>
      </c>
      <c r="M5" s="412" t="s">
        <v>1943</v>
      </c>
      <c r="N5" s="412" t="s">
        <v>1944</v>
      </c>
      <c r="O5" s="412" t="s">
        <v>752</v>
      </c>
      <c r="P5" s="412" t="s">
        <v>1945</v>
      </c>
    </row>
    <row r="6" spans="1:18">
      <c r="A6" s="412">
        <v>345</v>
      </c>
      <c r="B6" s="412">
        <v>2014140</v>
      </c>
      <c r="C6" s="412">
        <v>1665</v>
      </c>
      <c r="D6" s="412">
        <v>107</v>
      </c>
      <c r="E6" s="412" t="s">
        <v>1940</v>
      </c>
      <c r="F6" s="412" t="s">
        <v>1946</v>
      </c>
      <c r="G6" s="412">
        <v>1497</v>
      </c>
      <c r="H6" s="413">
        <v>42170</v>
      </c>
      <c r="I6" s="414">
        <v>174</v>
      </c>
      <c r="K6" s="414">
        <v>174</v>
      </c>
      <c r="L6" s="412" t="s">
        <v>1942</v>
      </c>
      <c r="M6" s="412" t="s">
        <v>1943</v>
      </c>
      <c r="N6" s="412" t="s">
        <v>1944</v>
      </c>
      <c r="O6" s="412" t="s">
        <v>752</v>
      </c>
      <c r="P6" s="412" t="s">
        <v>1945</v>
      </c>
    </row>
    <row r="7" spans="1:18">
      <c r="A7" s="412">
        <v>345</v>
      </c>
      <c r="B7" s="412">
        <v>2014140</v>
      </c>
      <c r="C7" s="412">
        <v>1665</v>
      </c>
      <c r="D7" s="412">
        <v>107</v>
      </c>
      <c r="E7" s="412" t="s">
        <v>1940</v>
      </c>
      <c r="F7" s="412" t="s">
        <v>1946</v>
      </c>
      <c r="G7" s="412">
        <v>1488</v>
      </c>
      <c r="H7" s="413">
        <v>42155</v>
      </c>
      <c r="I7" s="414">
        <v>174</v>
      </c>
      <c r="K7" s="414">
        <v>174</v>
      </c>
      <c r="L7" s="412" t="s">
        <v>1942</v>
      </c>
      <c r="M7" s="412" t="s">
        <v>1943</v>
      </c>
      <c r="N7" s="412" t="s">
        <v>1944</v>
      </c>
      <c r="O7" s="412" t="s">
        <v>752</v>
      </c>
      <c r="P7" s="412" t="s">
        <v>1945</v>
      </c>
    </row>
    <row r="8" spans="1:18">
      <c r="A8" s="412">
        <v>345</v>
      </c>
      <c r="B8" s="412">
        <v>2014140</v>
      </c>
      <c r="C8" s="412">
        <v>1665</v>
      </c>
      <c r="D8" s="412">
        <v>107</v>
      </c>
      <c r="E8" s="412" t="s">
        <v>1940</v>
      </c>
      <c r="F8" s="412" t="s">
        <v>1946</v>
      </c>
      <c r="G8" s="412">
        <v>1488</v>
      </c>
      <c r="H8" s="413">
        <v>42155</v>
      </c>
      <c r="I8" s="414">
        <v>174</v>
      </c>
      <c r="K8" s="414">
        <v>174</v>
      </c>
      <c r="L8" s="412" t="s">
        <v>1942</v>
      </c>
      <c r="M8" s="412" t="s">
        <v>1943</v>
      </c>
      <c r="N8" s="412" t="s">
        <v>1944</v>
      </c>
      <c r="O8" s="412" t="s">
        <v>752</v>
      </c>
      <c r="P8" s="412" t="s">
        <v>1945</v>
      </c>
    </row>
    <row r="9" spans="1:18">
      <c r="A9" s="412">
        <v>345</v>
      </c>
      <c r="B9" s="412">
        <v>2014140</v>
      </c>
      <c r="C9" s="412">
        <v>1665</v>
      </c>
      <c r="D9" s="412">
        <v>107</v>
      </c>
      <c r="E9" s="412" t="s">
        <v>1940</v>
      </c>
      <c r="F9" s="412" t="s">
        <v>1946</v>
      </c>
      <c r="G9" s="412">
        <v>1488</v>
      </c>
      <c r="H9" s="413">
        <v>42155</v>
      </c>
      <c r="I9" s="414">
        <v>87</v>
      </c>
      <c r="K9" s="414">
        <v>87</v>
      </c>
      <c r="L9" s="412" t="s">
        <v>1942</v>
      </c>
      <c r="M9" s="412" t="s">
        <v>1943</v>
      </c>
      <c r="N9" s="412" t="s">
        <v>1944</v>
      </c>
      <c r="O9" s="412" t="s">
        <v>752</v>
      </c>
      <c r="P9" s="412" t="s">
        <v>1945</v>
      </c>
    </row>
    <row r="10" spans="1:18">
      <c r="A10" s="412">
        <v>345</v>
      </c>
      <c r="B10" s="412">
        <v>2014140</v>
      </c>
      <c r="C10" s="412">
        <v>1665</v>
      </c>
      <c r="D10" s="412">
        <v>107</v>
      </c>
      <c r="E10" s="412" t="s">
        <v>1940</v>
      </c>
      <c r="F10" s="412" t="s">
        <v>1946</v>
      </c>
      <c r="G10" s="412">
        <v>1482</v>
      </c>
      <c r="H10" s="413">
        <v>42139</v>
      </c>
      <c r="I10" s="414">
        <v>174</v>
      </c>
      <c r="K10" s="414">
        <v>174</v>
      </c>
      <c r="L10" s="412" t="s">
        <v>1942</v>
      </c>
      <c r="M10" s="412" t="s">
        <v>1943</v>
      </c>
      <c r="N10" s="412" t="s">
        <v>1944</v>
      </c>
      <c r="O10" s="412" t="s">
        <v>752</v>
      </c>
      <c r="P10" s="412" t="s">
        <v>1945</v>
      </c>
    </row>
    <row r="11" spans="1:18">
      <c r="A11" s="412">
        <v>345</v>
      </c>
      <c r="B11" s="412">
        <v>2014140</v>
      </c>
      <c r="C11" s="412">
        <v>1665</v>
      </c>
      <c r="D11" s="412">
        <v>107</v>
      </c>
      <c r="E11" s="412" t="s">
        <v>1940</v>
      </c>
      <c r="F11" s="412" t="s">
        <v>1946</v>
      </c>
      <c r="G11" s="412">
        <v>1482</v>
      </c>
      <c r="H11" s="413">
        <v>42139</v>
      </c>
      <c r="I11" s="414">
        <v>87</v>
      </c>
      <c r="K11" s="414">
        <v>87</v>
      </c>
      <c r="L11" s="412" t="s">
        <v>1942</v>
      </c>
      <c r="M11" s="412" t="s">
        <v>1943</v>
      </c>
      <c r="N11" s="412" t="s">
        <v>1944</v>
      </c>
      <c r="O11" s="412" t="s">
        <v>752</v>
      </c>
      <c r="P11" s="412" t="s">
        <v>1945</v>
      </c>
    </row>
    <row r="12" spans="1:18">
      <c r="A12" s="412">
        <v>345</v>
      </c>
      <c r="B12" s="412">
        <v>2014140</v>
      </c>
      <c r="C12" s="412">
        <v>1665</v>
      </c>
      <c r="D12" s="412">
        <v>107</v>
      </c>
      <c r="E12" s="412" t="s">
        <v>1940</v>
      </c>
      <c r="F12" s="412" t="s">
        <v>1946</v>
      </c>
      <c r="G12" s="412">
        <v>1482</v>
      </c>
      <c r="H12" s="413">
        <v>42139</v>
      </c>
      <c r="I12" s="414">
        <v>435</v>
      </c>
      <c r="K12" s="414">
        <v>435</v>
      </c>
      <c r="L12" s="412" t="s">
        <v>1942</v>
      </c>
      <c r="M12" s="412" t="s">
        <v>1943</v>
      </c>
      <c r="N12" s="412" t="s">
        <v>1944</v>
      </c>
      <c r="O12" s="412" t="s">
        <v>752</v>
      </c>
      <c r="P12" s="412" t="s">
        <v>1945</v>
      </c>
    </row>
    <row r="13" spans="1:18">
      <c r="A13" s="412">
        <v>345</v>
      </c>
      <c r="B13" s="412">
        <v>2014140</v>
      </c>
      <c r="C13" s="412">
        <v>1665</v>
      </c>
      <c r="D13" s="412">
        <v>107</v>
      </c>
      <c r="E13" s="412" t="s">
        <v>1940</v>
      </c>
      <c r="F13" s="412" t="s">
        <v>1946</v>
      </c>
      <c r="G13" s="412">
        <v>1482</v>
      </c>
      <c r="H13" s="413">
        <v>42139</v>
      </c>
      <c r="I13" s="414">
        <v>522</v>
      </c>
      <c r="K13" s="414">
        <v>522</v>
      </c>
      <c r="L13" s="412" t="s">
        <v>1942</v>
      </c>
      <c r="M13" s="412" t="s">
        <v>1943</v>
      </c>
      <c r="N13" s="412" t="s">
        <v>1944</v>
      </c>
      <c r="O13" s="412" t="s">
        <v>752</v>
      </c>
      <c r="P13" s="412" t="s">
        <v>1945</v>
      </c>
    </row>
    <row r="14" spans="1:18">
      <c r="A14" s="412">
        <v>345</v>
      </c>
      <c r="B14" s="412">
        <v>2014140</v>
      </c>
      <c r="C14" s="412">
        <v>1665</v>
      </c>
      <c r="D14" s="412">
        <v>107</v>
      </c>
      <c r="E14" s="412" t="s">
        <v>1940</v>
      </c>
      <c r="F14" s="412" t="s">
        <v>1946</v>
      </c>
      <c r="G14" s="412">
        <v>1479</v>
      </c>
      <c r="H14" s="413">
        <v>42124</v>
      </c>
      <c r="I14" s="414">
        <v>174</v>
      </c>
      <c r="K14" s="414">
        <v>174</v>
      </c>
      <c r="L14" s="412" t="s">
        <v>1942</v>
      </c>
      <c r="M14" s="412" t="s">
        <v>1943</v>
      </c>
      <c r="N14" s="412" t="s">
        <v>1944</v>
      </c>
      <c r="O14" s="412" t="s">
        <v>752</v>
      </c>
      <c r="P14" s="412" t="s">
        <v>1945</v>
      </c>
    </row>
    <row r="15" spans="1:18">
      <c r="A15" s="412">
        <v>345</v>
      </c>
      <c r="B15" s="412">
        <v>2014140</v>
      </c>
      <c r="C15" s="412">
        <v>1665</v>
      </c>
      <c r="D15" s="412">
        <v>107</v>
      </c>
      <c r="E15" s="412" t="s">
        <v>1940</v>
      </c>
      <c r="F15" s="412" t="s">
        <v>1946</v>
      </c>
      <c r="G15" s="412">
        <v>1479</v>
      </c>
      <c r="H15" s="413">
        <v>42124</v>
      </c>
      <c r="I15" s="414">
        <v>87</v>
      </c>
      <c r="K15" s="414">
        <v>87</v>
      </c>
      <c r="L15" s="412" t="s">
        <v>1942</v>
      </c>
      <c r="M15" s="412" t="s">
        <v>1943</v>
      </c>
      <c r="N15" s="412" t="s">
        <v>1944</v>
      </c>
      <c r="O15" s="412" t="s">
        <v>752</v>
      </c>
      <c r="P15" s="412" t="s">
        <v>1945</v>
      </c>
    </row>
    <row r="16" spans="1:18">
      <c r="A16" s="412">
        <v>345</v>
      </c>
      <c r="B16" s="412">
        <v>2014140</v>
      </c>
      <c r="C16" s="412">
        <v>1665</v>
      </c>
      <c r="D16" s="412">
        <v>107</v>
      </c>
      <c r="E16" s="412" t="s">
        <v>1940</v>
      </c>
      <c r="F16" s="412" t="s">
        <v>1946</v>
      </c>
      <c r="G16" s="412">
        <v>1473</v>
      </c>
      <c r="H16" s="413">
        <v>42109</v>
      </c>
      <c r="I16" s="414">
        <v>174</v>
      </c>
      <c r="K16" s="414">
        <v>174</v>
      </c>
      <c r="L16" s="412" t="s">
        <v>1942</v>
      </c>
      <c r="M16" s="412" t="s">
        <v>1943</v>
      </c>
      <c r="N16" s="412" t="s">
        <v>1944</v>
      </c>
      <c r="O16" s="412" t="s">
        <v>752</v>
      </c>
      <c r="P16" s="412" t="s">
        <v>1945</v>
      </c>
    </row>
    <row r="17" spans="1:16">
      <c r="A17" s="412">
        <v>345</v>
      </c>
      <c r="B17" s="412">
        <v>2014140</v>
      </c>
      <c r="C17" s="412">
        <v>1665</v>
      </c>
      <c r="D17" s="412">
        <v>107</v>
      </c>
      <c r="E17" s="412" t="s">
        <v>1940</v>
      </c>
      <c r="F17" s="412" t="s">
        <v>1946</v>
      </c>
      <c r="G17" s="412">
        <v>1464</v>
      </c>
      <c r="H17" s="413">
        <v>42094</v>
      </c>
      <c r="I17" s="414">
        <v>85</v>
      </c>
      <c r="K17" s="414">
        <v>85</v>
      </c>
      <c r="L17" s="412" t="s">
        <v>1942</v>
      </c>
      <c r="M17" s="412" t="s">
        <v>1943</v>
      </c>
      <c r="N17" s="412" t="s">
        <v>1944</v>
      </c>
      <c r="O17" s="412" t="s">
        <v>752</v>
      </c>
      <c r="P17" s="412" t="s">
        <v>1945</v>
      </c>
    </row>
    <row r="18" spans="1:16">
      <c r="A18" s="412">
        <v>345</v>
      </c>
      <c r="B18" s="412">
        <v>2014140</v>
      </c>
      <c r="C18" s="412">
        <v>1665</v>
      </c>
      <c r="D18" s="412">
        <v>107</v>
      </c>
      <c r="E18" s="412" t="s">
        <v>1940</v>
      </c>
      <c r="F18" s="412" t="s">
        <v>1946</v>
      </c>
      <c r="G18" s="412">
        <v>1440</v>
      </c>
      <c r="H18" s="413">
        <v>42050</v>
      </c>
      <c r="I18" s="414">
        <v>85</v>
      </c>
      <c r="K18" s="414">
        <v>85</v>
      </c>
      <c r="L18" s="412" t="s">
        <v>1942</v>
      </c>
      <c r="M18" s="412" t="s">
        <v>1943</v>
      </c>
      <c r="N18" s="412" t="s">
        <v>1944</v>
      </c>
      <c r="O18" s="412" t="s">
        <v>752</v>
      </c>
      <c r="P18" s="412" t="s">
        <v>1945</v>
      </c>
    </row>
    <row r="19" spans="1:16">
      <c r="A19" s="412">
        <v>345</v>
      </c>
      <c r="B19" s="412">
        <v>2014140</v>
      </c>
      <c r="C19" s="412">
        <v>1665</v>
      </c>
      <c r="D19" s="412">
        <v>107</v>
      </c>
      <c r="E19" s="412" t="s">
        <v>1940</v>
      </c>
      <c r="F19" s="412" t="s">
        <v>1946</v>
      </c>
      <c r="G19" s="412">
        <v>1434</v>
      </c>
      <c r="H19" s="413">
        <v>42035</v>
      </c>
      <c r="I19" s="414">
        <v>170</v>
      </c>
      <c r="K19" s="414">
        <v>170</v>
      </c>
      <c r="L19" s="412" t="s">
        <v>1942</v>
      </c>
      <c r="M19" s="412" t="s">
        <v>1943</v>
      </c>
      <c r="N19" s="412" t="s">
        <v>1944</v>
      </c>
      <c r="O19" s="412" t="s">
        <v>752</v>
      </c>
      <c r="P19" s="412" t="s">
        <v>1945</v>
      </c>
    </row>
    <row r="20" spans="1:16">
      <c r="A20" s="412">
        <v>345</v>
      </c>
      <c r="B20" s="412">
        <v>2014140</v>
      </c>
      <c r="C20" s="412">
        <v>1665</v>
      </c>
      <c r="D20" s="412">
        <v>107</v>
      </c>
      <c r="E20" s="412" t="s">
        <v>1940</v>
      </c>
      <c r="F20" s="412" t="s">
        <v>1946</v>
      </c>
      <c r="G20" s="412">
        <v>1434</v>
      </c>
      <c r="H20" s="413">
        <v>42035</v>
      </c>
      <c r="I20" s="414">
        <v>170</v>
      </c>
      <c r="K20" s="414">
        <v>170</v>
      </c>
      <c r="L20" s="412" t="s">
        <v>1942</v>
      </c>
      <c r="M20" s="412" t="s">
        <v>1943</v>
      </c>
      <c r="N20" s="412" t="s">
        <v>1944</v>
      </c>
      <c r="O20" s="412" t="s">
        <v>752</v>
      </c>
      <c r="P20" s="412" t="s">
        <v>1945</v>
      </c>
    </row>
    <row r="21" spans="1:16">
      <c r="A21" s="412">
        <v>345</v>
      </c>
      <c r="B21" s="412">
        <v>2014140</v>
      </c>
      <c r="C21" s="412">
        <v>1665</v>
      </c>
      <c r="D21" s="412">
        <v>107</v>
      </c>
      <c r="E21" s="412" t="s">
        <v>1940</v>
      </c>
      <c r="F21" s="412" t="s">
        <v>1946</v>
      </c>
      <c r="G21" s="412">
        <v>1428</v>
      </c>
      <c r="H21" s="413">
        <v>42019</v>
      </c>
      <c r="I21" s="414">
        <v>168</v>
      </c>
      <c r="K21" s="414">
        <v>168</v>
      </c>
      <c r="L21" s="412" t="s">
        <v>1942</v>
      </c>
      <c r="M21" s="412" t="s">
        <v>1943</v>
      </c>
      <c r="N21" s="412" t="s">
        <v>1944</v>
      </c>
      <c r="O21" s="412" t="s">
        <v>752</v>
      </c>
      <c r="P21" s="412" t="s">
        <v>1945</v>
      </c>
    </row>
    <row r="22" spans="1:16">
      <c r="A22" s="412">
        <v>345</v>
      </c>
      <c r="B22" s="412">
        <v>2014140</v>
      </c>
      <c r="C22" s="412">
        <v>1665</v>
      </c>
      <c r="D22" s="412">
        <v>107</v>
      </c>
      <c r="E22" s="412" t="s">
        <v>1940</v>
      </c>
      <c r="F22" s="412" t="s">
        <v>1946</v>
      </c>
      <c r="G22" s="412">
        <v>1428</v>
      </c>
      <c r="H22" s="413">
        <v>42019</v>
      </c>
      <c r="I22" s="414">
        <v>84</v>
      </c>
      <c r="K22" s="414">
        <v>84</v>
      </c>
      <c r="L22" s="412" t="s">
        <v>1942</v>
      </c>
      <c r="M22" s="412" t="s">
        <v>1943</v>
      </c>
      <c r="N22" s="412" t="s">
        <v>1944</v>
      </c>
      <c r="O22" s="412" t="s">
        <v>752</v>
      </c>
      <c r="P22" s="412" t="s">
        <v>1945</v>
      </c>
    </row>
    <row r="23" spans="1:16">
      <c r="A23" s="412">
        <v>345</v>
      </c>
      <c r="B23" s="412">
        <v>2014140</v>
      </c>
      <c r="C23" s="412">
        <v>1665</v>
      </c>
      <c r="D23" s="412">
        <v>107</v>
      </c>
      <c r="E23" s="412" t="s">
        <v>1940</v>
      </c>
      <c r="F23" s="412" t="s">
        <v>1946</v>
      </c>
      <c r="G23" s="412">
        <v>1413</v>
      </c>
      <c r="H23" s="413">
        <v>41988</v>
      </c>
      <c r="I23" s="414">
        <v>168</v>
      </c>
      <c r="K23" s="414">
        <v>168</v>
      </c>
      <c r="L23" s="412" t="s">
        <v>1942</v>
      </c>
      <c r="M23" s="412" t="s">
        <v>1943</v>
      </c>
      <c r="N23" s="412" t="s">
        <v>1944</v>
      </c>
      <c r="O23" s="412" t="s">
        <v>752</v>
      </c>
      <c r="P23" s="412" t="s">
        <v>1945</v>
      </c>
    </row>
    <row r="24" spans="1:16">
      <c r="A24" s="412">
        <v>345</v>
      </c>
      <c r="B24" s="412">
        <v>2014140</v>
      </c>
      <c r="C24" s="412">
        <v>1665</v>
      </c>
      <c r="D24" s="412">
        <v>107</v>
      </c>
      <c r="E24" s="412" t="s">
        <v>1940</v>
      </c>
      <c r="F24" s="412" t="s">
        <v>1946</v>
      </c>
      <c r="G24" s="412">
        <v>1413</v>
      </c>
      <c r="H24" s="413">
        <v>41988</v>
      </c>
      <c r="I24" s="414">
        <v>168</v>
      </c>
      <c r="K24" s="414">
        <v>168</v>
      </c>
      <c r="L24" s="412" t="s">
        <v>1942</v>
      </c>
      <c r="M24" s="412" t="s">
        <v>1943</v>
      </c>
      <c r="N24" s="412" t="s">
        <v>1944</v>
      </c>
      <c r="O24" s="412" t="s">
        <v>752</v>
      </c>
      <c r="P24" s="412" t="s">
        <v>1945</v>
      </c>
    </row>
    <row r="25" spans="1:16">
      <c r="A25" s="412">
        <v>345</v>
      </c>
      <c r="B25" s="412">
        <v>2014140</v>
      </c>
      <c r="C25" s="412">
        <v>1665</v>
      </c>
      <c r="D25" s="412">
        <v>107</v>
      </c>
      <c r="E25" s="412" t="s">
        <v>625</v>
      </c>
      <c r="F25" s="412" t="s">
        <v>1946</v>
      </c>
      <c r="G25" s="412">
        <v>1494</v>
      </c>
      <c r="H25" s="413">
        <v>42164</v>
      </c>
      <c r="I25" s="414">
        <v>152.63999999999999</v>
      </c>
      <c r="K25" s="414">
        <v>152.63999999999999</v>
      </c>
      <c r="L25" s="412" t="s">
        <v>1942</v>
      </c>
      <c r="M25" s="412" t="s">
        <v>1943</v>
      </c>
      <c r="N25" s="412" t="s">
        <v>1944</v>
      </c>
      <c r="O25" s="412" t="s">
        <v>752</v>
      </c>
      <c r="P25" s="412" t="s">
        <v>1945</v>
      </c>
    </row>
    <row r="26" spans="1:16">
      <c r="A26" s="412">
        <v>345</v>
      </c>
      <c r="B26" s="412">
        <v>2014140</v>
      </c>
      <c r="C26" s="412">
        <v>1665</v>
      </c>
      <c r="D26" s="412">
        <v>107</v>
      </c>
      <c r="E26" s="412" t="s">
        <v>625</v>
      </c>
      <c r="F26" s="412" t="s">
        <v>1946</v>
      </c>
      <c r="G26" s="412">
        <v>1491</v>
      </c>
      <c r="H26" s="413">
        <v>42150</v>
      </c>
      <c r="I26" s="414">
        <v>190.8</v>
      </c>
      <c r="K26" s="414">
        <v>190.8</v>
      </c>
      <c r="L26" s="412" t="s">
        <v>1942</v>
      </c>
      <c r="M26" s="412" t="s">
        <v>1943</v>
      </c>
      <c r="N26" s="412" t="s">
        <v>1944</v>
      </c>
      <c r="O26" s="412" t="s">
        <v>752</v>
      </c>
      <c r="P26" s="412" t="s">
        <v>1945</v>
      </c>
    </row>
    <row r="27" spans="1:16">
      <c r="A27" s="412">
        <v>345</v>
      </c>
      <c r="B27" s="412">
        <v>2014140</v>
      </c>
      <c r="C27" s="412">
        <v>1665</v>
      </c>
      <c r="D27" s="412">
        <v>107</v>
      </c>
      <c r="E27" s="412" t="s">
        <v>625</v>
      </c>
      <c r="F27" s="412" t="s">
        <v>1946</v>
      </c>
      <c r="G27" s="412">
        <v>1491</v>
      </c>
      <c r="H27" s="413">
        <v>42150</v>
      </c>
      <c r="I27" s="414">
        <v>152.63999999999999</v>
      </c>
      <c r="K27" s="414">
        <v>152.63999999999999</v>
      </c>
      <c r="L27" s="412" t="s">
        <v>1942</v>
      </c>
      <c r="M27" s="412" t="s">
        <v>1943</v>
      </c>
      <c r="N27" s="412" t="s">
        <v>1944</v>
      </c>
      <c r="O27" s="412" t="s">
        <v>752</v>
      </c>
      <c r="P27" s="412" t="s">
        <v>1945</v>
      </c>
    </row>
    <row r="28" spans="1:16">
      <c r="A28" s="412">
        <v>345</v>
      </c>
      <c r="B28" s="412">
        <v>2014140</v>
      </c>
      <c r="C28" s="412">
        <v>1665</v>
      </c>
      <c r="D28" s="412">
        <v>107</v>
      </c>
      <c r="E28" s="412" t="s">
        <v>625</v>
      </c>
      <c r="F28" s="412" t="s">
        <v>1946</v>
      </c>
      <c r="G28" s="412">
        <v>1491</v>
      </c>
      <c r="H28" s="413">
        <v>42150</v>
      </c>
      <c r="I28" s="414">
        <v>76.319999999999993</v>
      </c>
      <c r="K28" s="414">
        <v>76.319999999999993</v>
      </c>
      <c r="L28" s="412" t="s">
        <v>1942</v>
      </c>
      <c r="M28" s="412" t="s">
        <v>1943</v>
      </c>
      <c r="N28" s="412" t="s">
        <v>1944</v>
      </c>
      <c r="O28" s="412" t="s">
        <v>752</v>
      </c>
      <c r="P28" s="412" t="s">
        <v>1945</v>
      </c>
    </row>
    <row r="29" spans="1:16">
      <c r="A29" s="412">
        <v>345</v>
      </c>
      <c r="B29" s="412">
        <v>2014140</v>
      </c>
      <c r="C29" s="412">
        <v>1665</v>
      </c>
      <c r="D29" s="412">
        <v>107</v>
      </c>
      <c r="E29" s="412" t="s">
        <v>625</v>
      </c>
      <c r="F29" s="412" t="s">
        <v>1946</v>
      </c>
      <c r="G29" s="412">
        <v>1491</v>
      </c>
      <c r="H29" s="413">
        <v>42150</v>
      </c>
      <c r="I29" s="414">
        <v>228.96</v>
      </c>
      <c r="K29" s="414">
        <v>228.96</v>
      </c>
      <c r="L29" s="412" t="s">
        <v>1942</v>
      </c>
      <c r="M29" s="412" t="s">
        <v>1943</v>
      </c>
      <c r="N29" s="412" t="s">
        <v>1944</v>
      </c>
      <c r="O29" s="412" t="s">
        <v>752</v>
      </c>
      <c r="P29" s="412" t="s">
        <v>1945</v>
      </c>
    </row>
    <row r="30" spans="1:16">
      <c r="A30" s="412">
        <v>345</v>
      </c>
      <c r="B30" s="412">
        <v>2014140</v>
      </c>
      <c r="C30" s="412">
        <v>1665</v>
      </c>
      <c r="D30" s="412">
        <v>107</v>
      </c>
      <c r="E30" s="412" t="s">
        <v>625</v>
      </c>
      <c r="F30" s="412" t="s">
        <v>1946</v>
      </c>
      <c r="G30" s="412">
        <v>1491</v>
      </c>
      <c r="H30" s="413">
        <v>42150</v>
      </c>
      <c r="I30" s="414">
        <v>152.63999999999999</v>
      </c>
      <c r="K30" s="414">
        <v>152.63999999999999</v>
      </c>
      <c r="L30" s="412" t="s">
        <v>1942</v>
      </c>
      <c r="M30" s="412" t="s">
        <v>1943</v>
      </c>
      <c r="N30" s="412" t="s">
        <v>1944</v>
      </c>
      <c r="O30" s="412" t="s">
        <v>752</v>
      </c>
      <c r="P30" s="412" t="s">
        <v>1945</v>
      </c>
    </row>
    <row r="31" spans="1:16">
      <c r="A31" s="412">
        <v>345</v>
      </c>
      <c r="B31" s="412">
        <v>2014140</v>
      </c>
      <c r="C31" s="412">
        <v>1665</v>
      </c>
      <c r="D31" s="412">
        <v>107</v>
      </c>
      <c r="E31" s="412" t="s">
        <v>625</v>
      </c>
      <c r="F31" s="412" t="s">
        <v>1946</v>
      </c>
      <c r="G31" s="412">
        <v>1491</v>
      </c>
      <c r="H31" s="413">
        <v>42150</v>
      </c>
      <c r="I31" s="414">
        <v>114.48</v>
      </c>
      <c r="K31" s="414">
        <v>114.48</v>
      </c>
      <c r="L31" s="412" t="s">
        <v>1942</v>
      </c>
      <c r="M31" s="412" t="s">
        <v>1943</v>
      </c>
      <c r="N31" s="412" t="s">
        <v>1944</v>
      </c>
      <c r="O31" s="412" t="s">
        <v>752</v>
      </c>
      <c r="P31" s="412" t="s">
        <v>1945</v>
      </c>
    </row>
    <row r="32" spans="1:16">
      <c r="A32" s="412">
        <v>345</v>
      </c>
      <c r="B32" s="412">
        <v>2014140</v>
      </c>
      <c r="C32" s="412">
        <v>1665</v>
      </c>
      <c r="D32" s="412">
        <v>107</v>
      </c>
      <c r="E32" s="412" t="s">
        <v>625</v>
      </c>
      <c r="F32" s="412" t="s">
        <v>1946</v>
      </c>
      <c r="G32" s="412">
        <v>1491</v>
      </c>
      <c r="H32" s="413">
        <v>42150</v>
      </c>
      <c r="I32" s="414">
        <v>152.63999999999999</v>
      </c>
      <c r="K32" s="414">
        <v>152.63999999999999</v>
      </c>
      <c r="L32" s="412" t="s">
        <v>1942</v>
      </c>
      <c r="M32" s="412" t="s">
        <v>1943</v>
      </c>
      <c r="N32" s="412" t="s">
        <v>1944</v>
      </c>
      <c r="O32" s="412" t="s">
        <v>752</v>
      </c>
      <c r="P32" s="412" t="s">
        <v>1945</v>
      </c>
    </row>
    <row r="33" spans="1:16">
      <c r="A33" s="412">
        <v>345</v>
      </c>
      <c r="B33" s="412">
        <v>2014140</v>
      </c>
      <c r="C33" s="412">
        <v>1665</v>
      </c>
      <c r="D33" s="412">
        <v>107</v>
      </c>
      <c r="E33" s="412" t="s">
        <v>625</v>
      </c>
      <c r="F33" s="412" t="s">
        <v>1946</v>
      </c>
      <c r="G33" s="412">
        <v>1485</v>
      </c>
      <c r="H33" s="413">
        <v>42136</v>
      </c>
      <c r="I33" s="414">
        <v>190.8</v>
      </c>
      <c r="K33" s="414">
        <v>190.8</v>
      </c>
      <c r="L33" s="412" t="s">
        <v>1942</v>
      </c>
      <c r="M33" s="412" t="s">
        <v>1943</v>
      </c>
      <c r="N33" s="412" t="s">
        <v>1944</v>
      </c>
      <c r="O33" s="412" t="s">
        <v>752</v>
      </c>
      <c r="P33" s="412" t="s">
        <v>1945</v>
      </c>
    </row>
    <row r="34" spans="1:16">
      <c r="A34" s="412">
        <v>345</v>
      </c>
      <c r="B34" s="412">
        <v>2014140</v>
      </c>
      <c r="C34" s="412">
        <v>1665</v>
      </c>
      <c r="D34" s="412">
        <v>107</v>
      </c>
      <c r="E34" s="412" t="s">
        <v>625</v>
      </c>
      <c r="F34" s="412" t="s">
        <v>1946</v>
      </c>
      <c r="G34" s="412">
        <v>1485</v>
      </c>
      <c r="H34" s="413">
        <v>42136</v>
      </c>
      <c r="I34" s="414">
        <v>228.96</v>
      </c>
      <c r="K34" s="414">
        <v>228.96</v>
      </c>
      <c r="L34" s="412" t="s">
        <v>1942</v>
      </c>
      <c r="M34" s="412" t="s">
        <v>1943</v>
      </c>
      <c r="N34" s="412" t="s">
        <v>1944</v>
      </c>
      <c r="O34" s="412" t="s">
        <v>752</v>
      </c>
      <c r="P34" s="412" t="s">
        <v>1945</v>
      </c>
    </row>
    <row r="35" spans="1:16">
      <c r="A35" s="412">
        <v>345</v>
      </c>
      <c r="B35" s="412">
        <v>2014140</v>
      </c>
      <c r="C35" s="412">
        <v>1665</v>
      </c>
      <c r="D35" s="412">
        <v>107</v>
      </c>
      <c r="E35" s="412" t="s">
        <v>625</v>
      </c>
      <c r="F35" s="412" t="s">
        <v>1946</v>
      </c>
      <c r="G35" s="412">
        <v>1485</v>
      </c>
      <c r="H35" s="413">
        <v>42136</v>
      </c>
      <c r="I35" s="414">
        <v>152.63999999999999</v>
      </c>
      <c r="K35" s="414">
        <v>152.63999999999999</v>
      </c>
      <c r="L35" s="412" t="s">
        <v>1942</v>
      </c>
      <c r="M35" s="412" t="s">
        <v>1943</v>
      </c>
      <c r="N35" s="412" t="s">
        <v>1944</v>
      </c>
      <c r="O35" s="412" t="s">
        <v>752</v>
      </c>
      <c r="P35" s="412" t="s">
        <v>1945</v>
      </c>
    </row>
    <row r="36" spans="1:16">
      <c r="A36" s="412">
        <v>345</v>
      </c>
      <c r="B36" s="412">
        <v>2014140</v>
      </c>
      <c r="C36" s="412">
        <v>1665</v>
      </c>
      <c r="D36" s="412">
        <v>107</v>
      </c>
      <c r="E36" s="412" t="s">
        <v>625</v>
      </c>
      <c r="F36" s="412" t="s">
        <v>1946</v>
      </c>
      <c r="G36" s="412">
        <v>1476</v>
      </c>
      <c r="H36" s="413">
        <v>42122</v>
      </c>
      <c r="I36" s="414">
        <v>38.159999999999997</v>
      </c>
      <c r="K36" s="414">
        <v>38.159999999999997</v>
      </c>
      <c r="L36" s="412" t="s">
        <v>1942</v>
      </c>
      <c r="M36" s="412" t="s">
        <v>1943</v>
      </c>
      <c r="N36" s="412" t="s">
        <v>1944</v>
      </c>
      <c r="O36" s="412" t="s">
        <v>752</v>
      </c>
      <c r="P36" s="412" t="s">
        <v>1945</v>
      </c>
    </row>
    <row r="37" spans="1:16">
      <c r="A37" s="412">
        <v>345</v>
      </c>
      <c r="B37" s="412">
        <v>2014140</v>
      </c>
      <c r="C37" s="412">
        <v>1665</v>
      </c>
      <c r="D37" s="412">
        <v>107</v>
      </c>
      <c r="E37" s="412" t="s">
        <v>625</v>
      </c>
      <c r="F37" s="412" t="s">
        <v>1946</v>
      </c>
      <c r="G37" s="412">
        <v>1476</v>
      </c>
      <c r="H37" s="413">
        <v>42122</v>
      </c>
      <c r="I37" s="414">
        <v>38.159999999999997</v>
      </c>
      <c r="K37" s="414">
        <v>38.159999999999997</v>
      </c>
      <c r="L37" s="412" t="s">
        <v>1942</v>
      </c>
      <c r="M37" s="412" t="s">
        <v>1943</v>
      </c>
      <c r="N37" s="412" t="s">
        <v>1944</v>
      </c>
      <c r="O37" s="412" t="s">
        <v>752</v>
      </c>
      <c r="P37" s="412" t="s">
        <v>1945</v>
      </c>
    </row>
    <row r="38" spans="1:16">
      <c r="A38" s="412">
        <v>345</v>
      </c>
      <c r="B38" s="412">
        <v>2014140</v>
      </c>
      <c r="C38" s="412">
        <v>1665</v>
      </c>
      <c r="D38" s="412">
        <v>107</v>
      </c>
      <c r="E38" s="412" t="s">
        <v>625</v>
      </c>
      <c r="F38" s="412" t="s">
        <v>1946</v>
      </c>
      <c r="G38" s="412">
        <v>1431</v>
      </c>
      <c r="H38" s="413">
        <v>42024</v>
      </c>
      <c r="I38" s="414">
        <v>185.25</v>
      </c>
      <c r="K38" s="414">
        <v>185.25</v>
      </c>
      <c r="L38" s="412" t="s">
        <v>1942</v>
      </c>
      <c r="M38" s="412" t="s">
        <v>1943</v>
      </c>
      <c r="N38" s="412" t="s">
        <v>1944</v>
      </c>
      <c r="O38" s="412" t="s">
        <v>752</v>
      </c>
      <c r="P38" s="412" t="s">
        <v>1945</v>
      </c>
    </row>
    <row r="39" spans="1:16">
      <c r="A39" s="412">
        <v>345</v>
      </c>
      <c r="B39" s="412">
        <v>2014140</v>
      </c>
      <c r="C39" s="412">
        <v>1665</v>
      </c>
      <c r="D39" s="412">
        <v>107</v>
      </c>
      <c r="E39" s="412" t="s">
        <v>625</v>
      </c>
      <c r="F39" s="412" t="s">
        <v>1946</v>
      </c>
      <c r="G39" s="412">
        <v>1419</v>
      </c>
      <c r="H39" s="413">
        <v>41996</v>
      </c>
      <c r="I39" s="414">
        <v>148.19999999999999</v>
      </c>
      <c r="K39" s="414">
        <v>148.19999999999999</v>
      </c>
      <c r="L39" s="412" t="s">
        <v>1942</v>
      </c>
      <c r="M39" s="412" t="s">
        <v>1943</v>
      </c>
      <c r="N39" s="412" t="s">
        <v>1944</v>
      </c>
      <c r="O39" s="412" t="s">
        <v>752</v>
      </c>
      <c r="P39" s="412" t="s">
        <v>1945</v>
      </c>
    </row>
    <row r="40" spans="1:16">
      <c r="A40" s="412">
        <v>345</v>
      </c>
      <c r="B40" s="412">
        <v>2014140</v>
      </c>
      <c r="C40" s="412">
        <v>1665</v>
      </c>
      <c r="D40" s="412">
        <v>107</v>
      </c>
      <c r="E40" s="412" t="s">
        <v>625</v>
      </c>
      <c r="F40" s="412" t="s">
        <v>1946</v>
      </c>
      <c r="G40" s="412">
        <v>1416</v>
      </c>
      <c r="H40" s="413">
        <v>41982</v>
      </c>
      <c r="I40" s="414">
        <v>148.19999999999999</v>
      </c>
      <c r="K40" s="414">
        <v>148.19999999999999</v>
      </c>
      <c r="L40" s="412" t="s">
        <v>1942</v>
      </c>
      <c r="M40" s="412" t="s">
        <v>1943</v>
      </c>
      <c r="N40" s="412" t="s">
        <v>1944</v>
      </c>
      <c r="O40" s="412" t="s">
        <v>752</v>
      </c>
      <c r="P40" s="412" t="s">
        <v>1945</v>
      </c>
    </row>
    <row r="41" spans="1:16">
      <c r="A41" s="412">
        <v>345</v>
      </c>
      <c r="B41" s="412">
        <v>2014140</v>
      </c>
      <c r="C41" s="412">
        <v>1665</v>
      </c>
      <c r="D41" s="412">
        <v>107</v>
      </c>
      <c r="E41" s="412" t="s">
        <v>648</v>
      </c>
      <c r="F41" s="412" t="s">
        <v>1946</v>
      </c>
      <c r="G41" s="412">
        <v>1503</v>
      </c>
      <c r="H41" s="413">
        <v>42185</v>
      </c>
      <c r="I41" s="414">
        <v>166.32</v>
      </c>
      <c r="K41" s="414">
        <v>166.32</v>
      </c>
      <c r="L41" s="412" t="s">
        <v>1942</v>
      </c>
      <c r="M41" s="412" t="s">
        <v>1943</v>
      </c>
      <c r="N41" s="412" t="s">
        <v>1944</v>
      </c>
      <c r="O41" s="412" t="s">
        <v>752</v>
      </c>
      <c r="P41" s="412" t="s">
        <v>1945</v>
      </c>
    </row>
    <row r="42" spans="1:16">
      <c r="A42" s="412">
        <v>345</v>
      </c>
      <c r="B42" s="412">
        <v>2014140</v>
      </c>
      <c r="C42" s="412">
        <v>1665</v>
      </c>
      <c r="D42" s="412">
        <v>107</v>
      </c>
      <c r="E42" s="412" t="s">
        <v>648</v>
      </c>
      <c r="F42" s="412" t="s">
        <v>1946</v>
      </c>
      <c r="G42" s="412">
        <v>1503</v>
      </c>
      <c r="H42" s="413">
        <v>42185</v>
      </c>
      <c r="I42" s="414">
        <v>166.32</v>
      </c>
      <c r="K42" s="414">
        <v>166.32</v>
      </c>
      <c r="L42" s="412" t="s">
        <v>1942</v>
      </c>
      <c r="M42" s="412" t="s">
        <v>1943</v>
      </c>
      <c r="N42" s="412" t="s">
        <v>1944</v>
      </c>
      <c r="O42" s="412" t="s">
        <v>752</v>
      </c>
      <c r="P42" s="412" t="s">
        <v>1945</v>
      </c>
    </row>
    <row r="43" spans="1:16">
      <c r="A43" s="412">
        <v>345</v>
      </c>
      <c r="B43" s="412">
        <v>2014140</v>
      </c>
      <c r="C43" s="412">
        <v>1665</v>
      </c>
      <c r="D43" s="412">
        <v>107</v>
      </c>
      <c r="E43" s="412" t="s">
        <v>648</v>
      </c>
      <c r="F43" s="412" t="s">
        <v>1946</v>
      </c>
      <c r="G43" s="412">
        <v>1497</v>
      </c>
      <c r="H43" s="413">
        <v>42170</v>
      </c>
      <c r="I43" s="414">
        <v>83.16</v>
      </c>
      <c r="K43" s="414">
        <v>83.16</v>
      </c>
      <c r="L43" s="412" t="s">
        <v>1942</v>
      </c>
      <c r="M43" s="412" t="s">
        <v>1943</v>
      </c>
      <c r="N43" s="412" t="s">
        <v>1944</v>
      </c>
      <c r="O43" s="412" t="s">
        <v>752</v>
      </c>
      <c r="P43" s="412" t="s">
        <v>1945</v>
      </c>
    </row>
    <row r="44" spans="1:16">
      <c r="A44" s="412">
        <v>345</v>
      </c>
      <c r="B44" s="412">
        <v>2014140</v>
      </c>
      <c r="C44" s="412">
        <v>1665</v>
      </c>
      <c r="D44" s="412">
        <v>107</v>
      </c>
      <c r="E44" s="412" t="s">
        <v>648</v>
      </c>
      <c r="F44" s="412" t="s">
        <v>1946</v>
      </c>
      <c r="G44" s="412">
        <v>1497</v>
      </c>
      <c r="H44" s="413">
        <v>42170</v>
      </c>
      <c r="I44" s="414">
        <v>166.32</v>
      </c>
      <c r="K44" s="414">
        <v>166.32</v>
      </c>
      <c r="L44" s="412" t="s">
        <v>1942</v>
      </c>
      <c r="M44" s="412" t="s">
        <v>1943</v>
      </c>
      <c r="N44" s="412" t="s">
        <v>1944</v>
      </c>
      <c r="O44" s="412" t="s">
        <v>752</v>
      </c>
      <c r="P44" s="412" t="s">
        <v>1945</v>
      </c>
    </row>
    <row r="45" spans="1:16">
      <c r="A45" s="412">
        <v>345</v>
      </c>
      <c r="B45" s="412">
        <v>2014140</v>
      </c>
      <c r="C45" s="412">
        <v>1665</v>
      </c>
      <c r="D45" s="412">
        <v>107</v>
      </c>
      <c r="E45" s="412" t="s">
        <v>648</v>
      </c>
      <c r="F45" s="412" t="s">
        <v>1946</v>
      </c>
      <c r="G45" s="412">
        <v>1488</v>
      </c>
      <c r="H45" s="413">
        <v>42155</v>
      </c>
      <c r="I45" s="414">
        <v>249.48</v>
      </c>
      <c r="K45" s="414">
        <v>249.48</v>
      </c>
      <c r="L45" s="412" t="s">
        <v>1942</v>
      </c>
      <c r="M45" s="412" t="s">
        <v>1943</v>
      </c>
      <c r="N45" s="412" t="s">
        <v>1944</v>
      </c>
      <c r="O45" s="412" t="s">
        <v>752</v>
      </c>
      <c r="P45" s="412" t="s">
        <v>1945</v>
      </c>
    </row>
    <row r="46" spans="1:16">
      <c r="A46" s="412">
        <v>345</v>
      </c>
      <c r="B46" s="412">
        <v>2014140</v>
      </c>
      <c r="C46" s="412">
        <v>1665</v>
      </c>
      <c r="D46" s="412">
        <v>107</v>
      </c>
      <c r="E46" s="412" t="s">
        <v>648</v>
      </c>
      <c r="F46" s="412" t="s">
        <v>1946</v>
      </c>
      <c r="G46" s="412">
        <v>1488</v>
      </c>
      <c r="H46" s="413">
        <v>42155</v>
      </c>
      <c r="I46" s="414">
        <v>249.48</v>
      </c>
      <c r="K46" s="414">
        <v>249.48</v>
      </c>
      <c r="L46" s="412" t="s">
        <v>1942</v>
      </c>
      <c r="M46" s="412" t="s">
        <v>1943</v>
      </c>
      <c r="N46" s="412" t="s">
        <v>1944</v>
      </c>
      <c r="O46" s="412" t="s">
        <v>752</v>
      </c>
      <c r="P46" s="412" t="s">
        <v>1945</v>
      </c>
    </row>
    <row r="47" spans="1:16">
      <c r="A47" s="412">
        <v>345</v>
      </c>
      <c r="B47" s="412">
        <v>2014140</v>
      </c>
      <c r="C47" s="412">
        <v>1665</v>
      </c>
      <c r="D47" s="412">
        <v>107</v>
      </c>
      <c r="E47" s="412" t="s">
        <v>648</v>
      </c>
      <c r="F47" s="412" t="s">
        <v>1946</v>
      </c>
      <c r="G47" s="412">
        <v>1488</v>
      </c>
      <c r="H47" s="413">
        <v>42155</v>
      </c>
      <c r="I47" s="414">
        <v>41.58</v>
      </c>
      <c r="K47" s="414">
        <v>41.58</v>
      </c>
      <c r="L47" s="412" t="s">
        <v>1942</v>
      </c>
      <c r="M47" s="412" t="s">
        <v>1943</v>
      </c>
      <c r="N47" s="412" t="s">
        <v>1944</v>
      </c>
      <c r="O47" s="412" t="s">
        <v>752</v>
      </c>
      <c r="P47" s="412" t="s">
        <v>1945</v>
      </c>
    </row>
    <row r="48" spans="1:16">
      <c r="A48" s="412">
        <v>345</v>
      </c>
      <c r="B48" s="412">
        <v>2014140</v>
      </c>
      <c r="C48" s="412">
        <v>1665</v>
      </c>
      <c r="D48" s="412">
        <v>107</v>
      </c>
      <c r="E48" s="412" t="s">
        <v>648</v>
      </c>
      <c r="F48" s="412" t="s">
        <v>1946</v>
      </c>
      <c r="G48" s="412">
        <v>1488</v>
      </c>
      <c r="H48" s="413">
        <v>42155</v>
      </c>
      <c r="I48" s="414">
        <v>249.48</v>
      </c>
      <c r="K48" s="414">
        <v>249.48</v>
      </c>
      <c r="L48" s="412" t="s">
        <v>1942</v>
      </c>
      <c r="M48" s="412" t="s">
        <v>1943</v>
      </c>
      <c r="N48" s="412" t="s">
        <v>1944</v>
      </c>
      <c r="O48" s="412" t="s">
        <v>752</v>
      </c>
      <c r="P48" s="412" t="s">
        <v>1945</v>
      </c>
    </row>
    <row r="49" spans="1:16">
      <c r="A49" s="412">
        <v>345</v>
      </c>
      <c r="B49" s="412">
        <v>2014140</v>
      </c>
      <c r="C49" s="412">
        <v>1665</v>
      </c>
      <c r="D49" s="412">
        <v>107</v>
      </c>
      <c r="E49" s="412" t="s">
        <v>648</v>
      </c>
      <c r="F49" s="412" t="s">
        <v>1946</v>
      </c>
      <c r="G49" s="412">
        <v>1488</v>
      </c>
      <c r="H49" s="413">
        <v>42155</v>
      </c>
      <c r="I49" s="414">
        <v>249.48</v>
      </c>
      <c r="K49" s="414">
        <v>249.48</v>
      </c>
      <c r="L49" s="412" t="s">
        <v>1942</v>
      </c>
      <c r="M49" s="412" t="s">
        <v>1943</v>
      </c>
      <c r="N49" s="412" t="s">
        <v>1944</v>
      </c>
      <c r="O49" s="412" t="s">
        <v>752</v>
      </c>
      <c r="P49" s="412" t="s">
        <v>1945</v>
      </c>
    </row>
    <row r="50" spans="1:16">
      <c r="A50" s="412">
        <v>345</v>
      </c>
      <c r="B50" s="412">
        <v>2014140</v>
      </c>
      <c r="C50" s="412">
        <v>1665</v>
      </c>
      <c r="D50" s="412">
        <v>107</v>
      </c>
      <c r="E50" s="412" t="s">
        <v>648</v>
      </c>
      <c r="F50" s="412" t="s">
        <v>1946</v>
      </c>
      <c r="G50" s="412">
        <v>1488</v>
      </c>
      <c r="H50" s="413">
        <v>42155</v>
      </c>
      <c r="I50" s="414">
        <v>291.06</v>
      </c>
      <c r="K50" s="414">
        <v>291.06</v>
      </c>
      <c r="L50" s="412" t="s">
        <v>1942</v>
      </c>
      <c r="M50" s="412" t="s">
        <v>1943</v>
      </c>
      <c r="N50" s="412" t="s">
        <v>1944</v>
      </c>
      <c r="O50" s="412" t="s">
        <v>752</v>
      </c>
      <c r="P50" s="412" t="s">
        <v>1945</v>
      </c>
    </row>
    <row r="51" spans="1:16">
      <c r="A51" s="412">
        <v>345</v>
      </c>
      <c r="B51" s="412">
        <v>2014140</v>
      </c>
      <c r="C51" s="412">
        <v>1665</v>
      </c>
      <c r="D51" s="412">
        <v>107</v>
      </c>
      <c r="E51" s="412" t="s">
        <v>648</v>
      </c>
      <c r="F51" s="412" t="s">
        <v>1946</v>
      </c>
      <c r="G51" s="412">
        <v>1488</v>
      </c>
      <c r="H51" s="413">
        <v>42155</v>
      </c>
      <c r="I51" s="414">
        <v>249.48</v>
      </c>
      <c r="K51" s="414">
        <v>249.48</v>
      </c>
      <c r="L51" s="412" t="s">
        <v>1942</v>
      </c>
      <c r="M51" s="412" t="s">
        <v>1943</v>
      </c>
      <c r="N51" s="412" t="s">
        <v>1944</v>
      </c>
      <c r="O51" s="412" t="s">
        <v>752</v>
      </c>
      <c r="P51" s="412" t="s">
        <v>1945</v>
      </c>
    </row>
    <row r="52" spans="1:16">
      <c r="A52" s="412">
        <v>345</v>
      </c>
      <c r="B52" s="412">
        <v>2014140</v>
      </c>
      <c r="C52" s="412">
        <v>1665</v>
      </c>
      <c r="D52" s="412">
        <v>107</v>
      </c>
      <c r="E52" s="412" t="s">
        <v>648</v>
      </c>
      <c r="F52" s="412" t="s">
        <v>1946</v>
      </c>
      <c r="G52" s="412">
        <v>1482</v>
      </c>
      <c r="H52" s="413">
        <v>42139</v>
      </c>
      <c r="I52" s="414">
        <v>249.48</v>
      </c>
      <c r="K52" s="414">
        <v>249.48</v>
      </c>
      <c r="L52" s="412" t="s">
        <v>1942</v>
      </c>
      <c r="M52" s="412" t="s">
        <v>1943</v>
      </c>
      <c r="N52" s="412" t="s">
        <v>1944</v>
      </c>
      <c r="O52" s="412" t="s">
        <v>752</v>
      </c>
      <c r="P52" s="412" t="s">
        <v>1945</v>
      </c>
    </row>
    <row r="53" spans="1:16">
      <c r="A53" s="412">
        <v>345</v>
      </c>
      <c r="B53" s="412">
        <v>2014140</v>
      </c>
      <c r="C53" s="412">
        <v>1665</v>
      </c>
      <c r="D53" s="412">
        <v>107</v>
      </c>
      <c r="E53" s="412" t="s">
        <v>648</v>
      </c>
      <c r="F53" s="412" t="s">
        <v>1946</v>
      </c>
      <c r="G53" s="412">
        <v>1482</v>
      </c>
      <c r="H53" s="413">
        <v>42139</v>
      </c>
      <c r="I53" s="414">
        <v>249.48</v>
      </c>
      <c r="K53" s="414">
        <v>249.48</v>
      </c>
      <c r="L53" s="412" t="s">
        <v>1942</v>
      </c>
      <c r="M53" s="412" t="s">
        <v>1943</v>
      </c>
      <c r="N53" s="412" t="s">
        <v>1944</v>
      </c>
      <c r="O53" s="412" t="s">
        <v>752</v>
      </c>
      <c r="P53" s="412" t="s">
        <v>1945</v>
      </c>
    </row>
    <row r="54" spans="1:16">
      <c r="A54" s="412">
        <v>345</v>
      </c>
      <c r="B54" s="412">
        <v>2014140</v>
      </c>
      <c r="C54" s="412">
        <v>1665</v>
      </c>
      <c r="D54" s="412">
        <v>107</v>
      </c>
      <c r="E54" s="412" t="s">
        <v>648</v>
      </c>
      <c r="F54" s="412" t="s">
        <v>1946</v>
      </c>
      <c r="G54" s="412">
        <v>1482</v>
      </c>
      <c r="H54" s="413">
        <v>42139</v>
      </c>
      <c r="I54" s="414">
        <v>249.48</v>
      </c>
      <c r="K54" s="414">
        <v>249.48</v>
      </c>
      <c r="L54" s="412" t="s">
        <v>1942</v>
      </c>
      <c r="M54" s="412" t="s">
        <v>1943</v>
      </c>
      <c r="N54" s="412" t="s">
        <v>1944</v>
      </c>
      <c r="O54" s="412" t="s">
        <v>752</v>
      </c>
      <c r="P54" s="412" t="s">
        <v>1945</v>
      </c>
    </row>
    <row r="55" spans="1:16">
      <c r="A55" s="412">
        <v>345</v>
      </c>
      <c r="B55" s="412">
        <v>2014140</v>
      </c>
      <c r="C55" s="412">
        <v>1665</v>
      </c>
      <c r="D55" s="412">
        <v>107</v>
      </c>
      <c r="E55" s="412" t="s">
        <v>648</v>
      </c>
      <c r="F55" s="412" t="s">
        <v>1946</v>
      </c>
      <c r="G55" s="412">
        <v>1482</v>
      </c>
      <c r="H55" s="413">
        <v>42139</v>
      </c>
      <c r="I55" s="414">
        <v>249.48</v>
      </c>
      <c r="K55" s="414">
        <v>249.48</v>
      </c>
      <c r="L55" s="412" t="s">
        <v>1942</v>
      </c>
      <c r="M55" s="412" t="s">
        <v>1943</v>
      </c>
      <c r="N55" s="412" t="s">
        <v>1944</v>
      </c>
      <c r="O55" s="412" t="s">
        <v>752</v>
      </c>
      <c r="P55" s="412" t="s">
        <v>1945</v>
      </c>
    </row>
    <row r="56" spans="1:16">
      <c r="A56" s="412">
        <v>345</v>
      </c>
      <c r="B56" s="412">
        <v>2014140</v>
      </c>
      <c r="C56" s="412">
        <v>1665</v>
      </c>
      <c r="D56" s="412">
        <v>107</v>
      </c>
      <c r="E56" s="412" t="s">
        <v>648</v>
      </c>
      <c r="F56" s="412" t="s">
        <v>1946</v>
      </c>
      <c r="G56" s="412">
        <v>1482</v>
      </c>
      <c r="H56" s="413">
        <v>42139</v>
      </c>
      <c r="I56" s="414">
        <v>166.32</v>
      </c>
      <c r="K56" s="414">
        <v>166.32</v>
      </c>
      <c r="L56" s="412" t="s">
        <v>1942</v>
      </c>
      <c r="M56" s="412" t="s">
        <v>1943</v>
      </c>
      <c r="N56" s="412" t="s">
        <v>1944</v>
      </c>
      <c r="O56" s="412" t="s">
        <v>752</v>
      </c>
      <c r="P56" s="412" t="s">
        <v>1945</v>
      </c>
    </row>
    <row r="57" spans="1:16">
      <c r="A57" s="412">
        <v>345</v>
      </c>
      <c r="B57" s="412">
        <v>2014140</v>
      </c>
      <c r="C57" s="412">
        <v>1665</v>
      </c>
      <c r="D57" s="412">
        <v>107</v>
      </c>
      <c r="E57" s="412" t="s">
        <v>648</v>
      </c>
      <c r="F57" s="412" t="s">
        <v>1946</v>
      </c>
      <c r="G57" s="412">
        <v>1482</v>
      </c>
      <c r="H57" s="413">
        <v>42139</v>
      </c>
      <c r="I57" s="414">
        <v>166.32</v>
      </c>
      <c r="K57" s="414">
        <v>166.32</v>
      </c>
      <c r="L57" s="412" t="s">
        <v>1942</v>
      </c>
      <c r="M57" s="412" t="s">
        <v>1943</v>
      </c>
      <c r="N57" s="412" t="s">
        <v>1944</v>
      </c>
      <c r="O57" s="412" t="s">
        <v>752</v>
      </c>
      <c r="P57" s="412" t="s">
        <v>1945</v>
      </c>
    </row>
    <row r="58" spans="1:16">
      <c r="A58" s="412">
        <v>345</v>
      </c>
      <c r="B58" s="412">
        <v>2014140</v>
      </c>
      <c r="C58" s="412">
        <v>1665</v>
      </c>
      <c r="D58" s="412">
        <v>107</v>
      </c>
      <c r="E58" s="412" t="s">
        <v>648</v>
      </c>
      <c r="F58" s="412" t="s">
        <v>1946</v>
      </c>
      <c r="G58" s="412">
        <v>1482</v>
      </c>
      <c r="H58" s="413">
        <v>42139</v>
      </c>
      <c r="I58" s="414">
        <v>249.48</v>
      </c>
      <c r="K58" s="414">
        <v>249.48</v>
      </c>
      <c r="L58" s="412" t="s">
        <v>1942</v>
      </c>
      <c r="M58" s="412" t="s">
        <v>1943</v>
      </c>
      <c r="N58" s="412" t="s">
        <v>1944</v>
      </c>
      <c r="O58" s="412" t="s">
        <v>752</v>
      </c>
      <c r="P58" s="412" t="s">
        <v>1945</v>
      </c>
    </row>
    <row r="59" spans="1:16">
      <c r="A59" s="412">
        <v>345</v>
      </c>
      <c r="B59" s="412">
        <v>2014140</v>
      </c>
      <c r="C59" s="412">
        <v>1665</v>
      </c>
      <c r="D59" s="412">
        <v>107</v>
      </c>
      <c r="E59" s="412" t="s">
        <v>648</v>
      </c>
      <c r="F59" s="412" t="s">
        <v>1946</v>
      </c>
      <c r="G59" s="412">
        <v>1479</v>
      </c>
      <c r="H59" s="413">
        <v>42124</v>
      </c>
      <c r="I59" s="414">
        <v>41.58</v>
      </c>
      <c r="K59" s="414">
        <v>41.58</v>
      </c>
      <c r="L59" s="412" t="s">
        <v>1942</v>
      </c>
      <c r="M59" s="412" t="s">
        <v>1943</v>
      </c>
      <c r="N59" s="412" t="s">
        <v>1944</v>
      </c>
      <c r="O59" s="412" t="s">
        <v>752</v>
      </c>
      <c r="P59" s="412" t="s">
        <v>1945</v>
      </c>
    </row>
    <row r="60" spans="1:16">
      <c r="A60" s="412">
        <v>345</v>
      </c>
      <c r="B60" s="412">
        <v>2014140</v>
      </c>
      <c r="C60" s="412">
        <v>1665</v>
      </c>
      <c r="D60" s="412">
        <v>107</v>
      </c>
      <c r="E60" s="412" t="s">
        <v>648</v>
      </c>
      <c r="F60" s="412" t="s">
        <v>1946</v>
      </c>
      <c r="G60" s="412">
        <v>1479</v>
      </c>
      <c r="H60" s="413">
        <v>42124</v>
      </c>
      <c r="I60" s="414">
        <v>41.58</v>
      </c>
      <c r="K60" s="414">
        <v>41.58</v>
      </c>
      <c r="L60" s="412" t="s">
        <v>1942</v>
      </c>
      <c r="M60" s="412" t="s">
        <v>1943</v>
      </c>
      <c r="N60" s="412" t="s">
        <v>1944</v>
      </c>
      <c r="O60" s="412" t="s">
        <v>752</v>
      </c>
      <c r="P60" s="412" t="s">
        <v>1945</v>
      </c>
    </row>
    <row r="61" spans="1:16">
      <c r="A61" s="412">
        <v>345</v>
      </c>
      <c r="B61" s="412">
        <v>2014140</v>
      </c>
      <c r="C61" s="412">
        <v>1665</v>
      </c>
      <c r="D61" s="412">
        <v>107</v>
      </c>
      <c r="E61" s="412" t="s">
        <v>648</v>
      </c>
      <c r="F61" s="412" t="s">
        <v>1946</v>
      </c>
      <c r="G61" s="412">
        <v>1479</v>
      </c>
      <c r="H61" s="413">
        <v>42124</v>
      </c>
      <c r="I61" s="414">
        <v>150.47999999999999</v>
      </c>
      <c r="K61" s="414">
        <v>150.47999999999999</v>
      </c>
      <c r="L61" s="412" t="s">
        <v>1942</v>
      </c>
      <c r="M61" s="412" t="s">
        <v>1943</v>
      </c>
      <c r="N61" s="412" t="s">
        <v>1944</v>
      </c>
      <c r="O61" s="412" t="s">
        <v>752</v>
      </c>
      <c r="P61" s="412" t="s">
        <v>1945</v>
      </c>
    </row>
    <row r="62" spans="1:16">
      <c r="A62" s="412">
        <v>345</v>
      </c>
      <c r="B62" s="412">
        <v>2014140</v>
      </c>
      <c r="C62" s="412">
        <v>1665</v>
      </c>
      <c r="D62" s="412">
        <v>107</v>
      </c>
      <c r="E62" s="412" t="s">
        <v>648</v>
      </c>
      <c r="F62" s="412" t="s">
        <v>1946</v>
      </c>
      <c r="G62" s="412">
        <v>1479</v>
      </c>
      <c r="H62" s="413">
        <v>42124</v>
      </c>
      <c r="I62" s="414">
        <v>83.16</v>
      </c>
      <c r="K62" s="414">
        <v>83.16</v>
      </c>
      <c r="L62" s="412" t="s">
        <v>1942</v>
      </c>
      <c r="M62" s="412" t="s">
        <v>1943</v>
      </c>
      <c r="N62" s="412" t="s">
        <v>1944</v>
      </c>
      <c r="O62" s="412" t="s">
        <v>752</v>
      </c>
      <c r="P62" s="412" t="s">
        <v>1945</v>
      </c>
    </row>
    <row r="63" spans="1:16">
      <c r="A63" s="412">
        <v>345</v>
      </c>
      <c r="B63" s="412">
        <v>2014140</v>
      </c>
      <c r="C63" s="412">
        <v>1665</v>
      </c>
      <c r="D63" s="412">
        <v>107</v>
      </c>
      <c r="E63" s="412" t="s">
        <v>648</v>
      </c>
      <c r="F63" s="412" t="s">
        <v>1946</v>
      </c>
      <c r="G63" s="412">
        <v>1479</v>
      </c>
      <c r="H63" s="413">
        <v>42124</v>
      </c>
      <c r="I63" s="414">
        <v>166.32</v>
      </c>
      <c r="K63" s="414">
        <v>166.32</v>
      </c>
      <c r="L63" s="412" t="s">
        <v>1942</v>
      </c>
      <c r="M63" s="412" t="s">
        <v>1943</v>
      </c>
      <c r="N63" s="412" t="s">
        <v>1944</v>
      </c>
      <c r="O63" s="412" t="s">
        <v>752</v>
      </c>
      <c r="P63" s="412" t="s">
        <v>1945</v>
      </c>
    </row>
    <row r="64" spans="1:16">
      <c r="A64" s="412">
        <v>345</v>
      </c>
      <c r="B64" s="412">
        <v>2014140</v>
      </c>
      <c r="C64" s="412">
        <v>1665</v>
      </c>
      <c r="D64" s="412">
        <v>107</v>
      </c>
      <c r="E64" s="412" t="s">
        <v>648</v>
      </c>
      <c r="F64" s="412" t="s">
        <v>1946</v>
      </c>
      <c r="G64" s="412">
        <v>1479</v>
      </c>
      <c r="H64" s="413">
        <v>42124</v>
      </c>
      <c r="I64" s="414">
        <v>166.32</v>
      </c>
      <c r="K64" s="414">
        <v>166.32</v>
      </c>
      <c r="L64" s="412" t="s">
        <v>1942</v>
      </c>
      <c r="M64" s="412" t="s">
        <v>1943</v>
      </c>
      <c r="N64" s="412" t="s">
        <v>1944</v>
      </c>
      <c r="O64" s="412" t="s">
        <v>752</v>
      </c>
      <c r="P64" s="412" t="s">
        <v>1945</v>
      </c>
    </row>
    <row r="65" spans="1:16">
      <c r="A65" s="412">
        <v>345</v>
      </c>
      <c r="B65" s="412">
        <v>2014140</v>
      </c>
      <c r="C65" s="412">
        <v>1665</v>
      </c>
      <c r="D65" s="412">
        <v>107</v>
      </c>
      <c r="E65" s="412" t="s">
        <v>648</v>
      </c>
      <c r="F65" s="412" t="s">
        <v>1946</v>
      </c>
      <c r="G65" s="412">
        <v>1479</v>
      </c>
      <c r="H65" s="413">
        <v>42124</v>
      </c>
      <c r="I65" s="414">
        <v>166.32</v>
      </c>
      <c r="K65" s="414">
        <v>166.32</v>
      </c>
      <c r="L65" s="412" t="s">
        <v>1942</v>
      </c>
      <c r="M65" s="412" t="s">
        <v>1943</v>
      </c>
      <c r="N65" s="412" t="s">
        <v>1944</v>
      </c>
      <c r="O65" s="412" t="s">
        <v>752</v>
      </c>
      <c r="P65" s="412" t="s">
        <v>1945</v>
      </c>
    </row>
    <row r="66" spans="1:16">
      <c r="A66" s="412">
        <v>345</v>
      </c>
      <c r="B66" s="412">
        <v>2014140</v>
      </c>
      <c r="C66" s="412">
        <v>1665</v>
      </c>
      <c r="D66" s="412">
        <v>107</v>
      </c>
      <c r="E66" s="412" t="s">
        <v>648</v>
      </c>
      <c r="F66" s="412" t="s">
        <v>1946</v>
      </c>
      <c r="G66" s="412">
        <v>1479</v>
      </c>
      <c r="H66" s="413">
        <v>42124</v>
      </c>
      <c r="I66" s="414">
        <v>41.58</v>
      </c>
      <c r="K66" s="414">
        <v>41.58</v>
      </c>
      <c r="L66" s="412" t="s">
        <v>1942</v>
      </c>
      <c r="M66" s="412" t="s">
        <v>1943</v>
      </c>
      <c r="N66" s="412" t="s">
        <v>1944</v>
      </c>
      <c r="O66" s="412" t="s">
        <v>752</v>
      </c>
      <c r="P66" s="412" t="s">
        <v>1945</v>
      </c>
    </row>
    <row r="67" spans="1:16">
      <c r="A67" s="412">
        <v>345</v>
      </c>
      <c r="B67" s="412">
        <v>2014140</v>
      </c>
      <c r="C67" s="412">
        <v>1665</v>
      </c>
      <c r="D67" s="412">
        <v>107</v>
      </c>
      <c r="E67" s="412" t="s">
        <v>648</v>
      </c>
      <c r="F67" s="412" t="s">
        <v>1946</v>
      </c>
      <c r="G67" s="412">
        <v>1452</v>
      </c>
      <c r="H67" s="413">
        <v>42063</v>
      </c>
      <c r="I67" s="414">
        <v>150.47999999999999</v>
      </c>
      <c r="K67" s="414">
        <v>150.47999999999999</v>
      </c>
      <c r="L67" s="412" t="s">
        <v>1942</v>
      </c>
      <c r="M67" s="412" t="s">
        <v>1943</v>
      </c>
      <c r="N67" s="412" t="s">
        <v>1944</v>
      </c>
      <c r="O67" s="412" t="s">
        <v>752</v>
      </c>
      <c r="P67" s="412" t="s">
        <v>1945</v>
      </c>
    </row>
    <row r="68" spans="1:16">
      <c r="A68" s="412">
        <v>345</v>
      </c>
      <c r="B68" s="412">
        <v>2014140</v>
      </c>
      <c r="C68" s="412">
        <v>1665</v>
      </c>
      <c r="D68" s="412">
        <v>107</v>
      </c>
      <c r="E68" s="412" t="s">
        <v>648</v>
      </c>
      <c r="F68" s="412" t="s">
        <v>1946</v>
      </c>
      <c r="G68" s="412">
        <v>1434</v>
      </c>
      <c r="H68" s="413">
        <v>42035</v>
      </c>
      <c r="I68" s="414">
        <v>85.76</v>
      </c>
      <c r="K68" s="414">
        <v>85.76</v>
      </c>
      <c r="L68" s="412" t="s">
        <v>1942</v>
      </c>
      <c r="M68" s="412" t="s">
        <v>1943</v>
      </c>
      <c r="N68" s="412" t="s">
        <v>1944</v>
      </c>
      <c r="O68" s="412" t="s">
        <v>752</v>
      </c>
      <c r="P68" s="412" t="s">
        <v>1945</v>
      </c>
    </row>
    <row r="69" spans="1:16">
      <c r="A69" s="412">
        <v>345</v>
      </c>
      <c r="B69" s="412">
        <v>2014140</v>
      </c>
      <c r="C69" s="412">
        <v>1665</v>
      </c>
      <c r="D69" s="412">
        <v>107</v>
      </c>
      <c r="E69" s="412" t="s">
        <v>648</v>
      </c>
      <c r="F69" s="412" t="s">
        <v>1946</v>
      </c>
      <c r="G69" s="412">
        <v>1434</v>
      </c>
      <c r="H69" s="413">
        <v>42035</v>
      </c>
      <c r="I69" s="414">
        <v>85.76</v>
      </c>
      <c r="K69" s="414">
        <v>85.76</v>
      </c>
      <c r="L69" s="412" t="s">
        <v>1942</v>
      </c>
      <c r="M69" s="412" t="s">
        <v>1943</v>
      </c>
      <c r="N69" s="412" t="s">
        <v>1944</v>
      </c>
      <c r="O69" s="412" t="s">
        <v>752</v>
      </c>
      <c r="P69" s="412" t="s">
        <v>1945</v>
      </c>
    </row>
    <row r="70" spans="1:16">
      <c r="A70" s="412">
        <v>345</v>
      </c>
      <c r="B70" s="412">
        <v>2014140</v>
      </c>
      <c r="C70" s="412">
        <v>1665</v>
      </c>
      <c r="D70" s="412">
        <v>107</v>
      </c>
      <c r="E70" s="412" t="s">
        <v>648</v>
      </c>
      <c r="F70" s="412" t="s">
        <v>1946</v>
      </c>
      <c r="G70" s="412">
        <v>1434</v>
      </c>
      <c r="H70" s="413">
        <v>42035</v>
      </c>
      <c r="I70" s="414">
        <v>37.619999999999997</v>
      </c>
      <c r="K70" s="414">
        <v>37.619999999999997</v>
      </c>
      <c r="L70" s="412" t="s">
        <v>1942</v>
      </c>
      <c r="M70" s="412" t="s">
        <v>1943</v>
      </c>
      <c r="N70" s="412" t="s">
        <v>1944</v>
      </c>
      <c r="O70" s="412" t="s">
        <v>752</v>
      </c>
      <c r="P70" s="412" t="s">
        <v>1945</v>
      </c>
    </row>
    <row r="71" spans="1:16">
      <c r="A71" s="412">
        <v>345</v>
      </c>
      <c r="B71" s="412">
        <v>2014140</v>
      </c>
      <c r="C71" s="412">
        <v>1665</v>
      </c>
      <c r="D71" s="412">
        <v>107</v>
      </c>
      <c r="E71" s="412" t="s">
        <v>648</v>
      </c>
      <c r="F71" s="412" t="s">
        <v>1946</v>
      </c>
      <c r="G71" s="412">
        <v>1434</v>
      </c>
      <c r="H71" s="413">
        <v>42035</v>
      </c>
      <c r="I71" s="414">
        <v>75.239999999999995</v>
      </c>
      <c r="K71" s="414">
        <v>75.239999999999995</v>
      </c>
      <c r="L71" s="412" t="s">
        <v>1942</v>
      </c>
      <c r="M71" s="412" t="s">
        <v>1943</v>
      </c>
      <c r="N71" s="412" t="s">
        <v>1944</v>
      </c>
      <c r="O71" s="412" t="s">
        <v>752</v>
      </c>
      <c r="P71" s="412" t="s">
        <v>1945</v>
      </c>
    </row>
    <row r="72" spans="1:16">
      <c r="A72" s="412">
        <v>345</v>
      </c>
      <c r="B72" s="412">
        <v>2014140</v>
      </c>
      <c r="C72" s="412">
        <v>1665</v>
      </c>
      <c r="D72" s="412">
        <v>107</v>
      </c>
      <c r="E72" s="412" t="s">
        <v>648</v>
      </c>
      <c r="F72" s="412" t="s">
        <v>1946</v>
      </c>
      <c r="G72" s="412">
        <v>1434</v>
      </c>
      <c r="H72" s="413">
        <v>42035</v>
      </c>
      <c r="I72" s="414">
        <v>85.76</v>
      </c>
      <c r="K72" s="414">
        <v>85.76</v>
      </c>
      <c r="L72" s="412" t="s">
        <v>1942</v>
      </c>
      <c r="M72" s="412" t="s">
        <v>1943</v>
      </c>
      <c r="N72" s="412" t="s">
        <v>1944</v>
      </c>
      <c r="O72" s="412" t="s">
        <v>752</v>
      </c>
      <c r="P72" s="412" t="s">
        <v>1945</v>
      </c>
    </row>
    <row r="73" spans="1:16">
      <c r="A73" s="412">
        <v>345</v>
      </c>
      <c r="B73" s="412">
        <v>2014140</v>
      </c>
      <c r="C73" s="412">
        <v>1665</v>
      </c>
      <c r="D73" s="412">
        <v>107</v>
      </c>
      <c r="E73" s="412" t="s">
        <v>648</v>
      </c>
      <c r="F73" s="412" t="s">
        <v>1946</v>
      </c>
      <c r="G73" s="412">
        <v>1428</v>
      </c>
      <c r="H73" s="413">
        <v>42019</v>
      </c>
      <c r="I73" s="414">
        <v>257.27999999999997</v>
      </c>
      <c r="K73" s="414">
        <v>257.27999999999997</v>
      </c>
      <c r="L73" s="412" t="s">
        <v>1942</v>
      </c>
      <c r="M73" s="412" t="s">
        <v>1943</v>
      </c>
      <c r="N73" s="412" t="s">
        <v>1944</v>
      </c>
      <c r="O73" s="412" t="s">
        <v>752</v>
      </c>
      <c r="P73" s="412" t="s">
        <v>1945</v>
      </c>
    </row>
    <row r="74" spans="1:16">
      <c r="A74" s="412">
        <v>345</v>
      </c>
      <c r="B74" s="412">
        <v>2014140</v>
      </c>
      <c r="C74" s="412">
        <v>1665</v>
      </c>
      <c r="D74" s="412">
        <v>107</v>
      </c>
      <c r="E74" s="412" t="s">
        <v>648</v>
      </c>
      <c r="F74" s="412" t="s">
        <v>1946</v>
      </c>
      <c r="G74" s="412">
        <v>1428</v>
      </c>
      <c r="H74" s="413">
        <v>42019</v>
      </c>
      <c r="I74" s="414">
        <v>171.52</v>
      </c>
      <c r="K74" s="414">
        <v>171.52</v>
      </c>
      <c r="L74" s="412" t="s">
        <v>1942</v>
      </c>
      <c r="M74" s="412" t="s">
        <v>1943</v>
      </c>
      <c r="N74" s="412" t="s">
        <v>1944</v>
      </c>
      <c r="O74" s="412" t="s">
        <v>752</v>
      </c>
      <c r="P74" s="412" t="s">
        <v>1945</v>
      </c>
    </row>
    <row r="75" spans="1:16">
      <c r="A75" s="412">
        <v>345</v>
      </c>
      <c r="B75" s="412">
        <v>2014140</v>
      </c>
      <c r="C75" s="412">
        <v>1665</v>
      </c>
      <c r="D75" s="412">
        <v>107</v>
      </c>
      <c r="E75" s="412" t="s">
        <v>648</v>
      </c>
      <c r="F75" s="412" t="s">
        <v>1946</v>
      </c>
      <c r="G75" s="412">
        <v>1422</v>
      </c>
      <c r="H75" s="413">
        <v>42004</v>
      </c>
      <c r="I75" s="414">
        <v>171.52</v>
      </c>
      <c r="K75" s="414">
        <v>171.52</v>
      </c>
      <c r="L75" s="412" t="s">
        <v>1942</v>
      </c>
      <c r="M75" s="412" t="s">
        <v>1943</v>
      </c>
      <c r="N75" s="412" t="s">
        <v>1944</v>
      </c>
      <c r="O75" s="412" t="s">
        <v>752</v>
      </c>
      <c r="P75" s="412" t="s">
        <v>1945</v>
      </c>
    </row>
    <row r="76" spans="1:16">
      <c r="A76" s="412">
        <v>345</v>
      </c>
      <c r="B76" s="412">
        <v>2014140</v>
      </c>
      <c r="C76" s="412">
        <v>1665</v>
      </c>
      <c r="D76" s="412">
        <v>107</v>
      </c>
      <c r="E76" s="412" t="s">
        <v>648</v>
      </c>
      <c r="F76" s="412" t="s">
        <v>1946</v>
      </c>
      <c r="G76" s="412">
        <v>1422</v>
      </c>
      <c r="H76" s="413">
        <v>42004</v>
      </c>
      <c r="I76" s="414">
        <v>171.52</v>
      </c>
      <c r="K76" s="414">
        <v>171.52</v>
      </c>
      <c r="L76" s="412" t="s">
        <v>1942</v>
      </c>
      <c r="M76" s="412" t="s">
        <v>1943</v>
      </c>
      <c r="N76" s="412" t="s">
        <v>1944</v>
      </c>
      <c r="O76" s="412" t="s">
        <v>752</v>
      </c>
      <c r="P76" s="412" t="s">
        <v>1945</v>
      </c>
    </row>
    <row r="77" spans="1:16">
      <c r="A77" s="412">
        <v>345</v>
      </c>
      <c r="B77" s="412">
        <v>2014140</v>
      </c>
      <c r="C77" s="412">
        <v>1665</v>
      </c>
      <c r="D77" s="412">
        <v>107</v>
      </c>
      <c r="E77" s="412" t="s">
        <v>648</v>
      </c>
      <c r="F77" s="412" t="s">
        <v>1946</v>
      </c>
      <c r="G77" s="412">
        <v>1422</v>
      </c>
      <c r="H77" s="413">
        <v>42004</v>
      </c>
      <c r="I77" s="414">
        <v>171.52</v>
      </c>
      <c r="K77" s="414">
        <v>171.52</v>
      </c>
      <c r="L77" s="412" t="s">
        <v>1942</v>
      </c>
      <c r="M77" s="412" t="s">
        <v>1943</v>
      </c>
      <c r="N77" s="412" t="s">
        <v>1944</v>
      </c>
      <c r="O77" s="412" t="s">
        <v>752</v>
      </c>
      <c r="P77" s="412" t="s">
        <v>1945</v>
      </c>
    </row>
    <row r="78" spans="1:16">
      <c r="A78" s="412">
        <v>345</v>
      </c>
      <c r="B78" s="412">
        <v>2014140</v>
      </c>
      <c r="C78" s="412">
        <v>1665</v>
      </c>
      <c r="D78" s="412">
        <v>107</v>
      </c>
      <c r="E78" s="412" t="s">
        <v>648</v>
      </c>
      <c r="F78" s="412" t="s">
        <v>1946</v>
      </c>
      <c r="G78" s="412">
        <v>1422</v>
      </c>
      <c r="H78" s="413">
        <v>42004</v>
      </c>
      <c r="I78" s="414">
        <v>171.52</v>
      </c>
      <c r="K78" s="414">
        <v>171.52</v>
      </c>
      <c r="L78" s="412" t="s">
        <v>1942</v>
      </c>
      <c r="M78" s="412" t="s">
        <v>1943</v>
      </c>
      <c r="N78" s="412" t="s">
        <v>1944</v>
      </c>
      <c r="O78" s="412" t="s">
        <v>752</v>
      </c>
      <c r="P78" s="412" t="s">
        <v>1945</v>
      </c>
    </row>
    <row r="79" spans="1:16">
      <c r="A79" s="412">
        <v>345</v>
      </c>
      <c r="B79" s="412">
        <v>2014140</v>
      </c>
      <c r="C79" s="412">
        <v>1665</v>
      </c>
      <c r="D79" s="412">
        <v>107</v>
      </c>
      <c r="E79" s="412" t="s">
        <v>648</v>
      </c>
      <c r="F79" s="412" t="s">
        <v>1946</v>
      </c>
      <c r="G79" s="412">
        <v>1422</v>
      </c>
      <c r="H79" s="413">
        <v>42004</v>
      </c>
      <c r="I79" s="414">
        <v>171.52</v>
      </c>
      <c r="K79" s="414">
        <v>171.52</v>
      </c>
      <c r="L79" s="412" t="s">
        <v>1942</v>
      </c>
      <c r="M79" s="412" t="s">
        <v>1943</v>
      </c>
      <c r="N79" s="412" t="s">
        <v>1944</v>
      </c>
      <c r="O79" s="412" t="s">
        <v>752</v>
      </c>
      <c r="P79" s="412" t="s">
        <v>1945</v>
      </c>
    </row>
    <row r="80" spans="1:16">
      <c r="A80" s="412">
        <v>345</v>
      </c>
      <c r="B80" s="412">
        <v>2014140</v>
      </c>
      <c r="C80" s="412">
        <v>1665</v>
      </c>
      <c r="D80" s="412">
        <v>107</v>
      </c>
      <c r="E80" s="412" t="s">
        <v>648</v>
      </c>
      <c r="F80" s="412" t="s">
        <v>1946</v>
      </c>
      <c r="G80" s="412">
        <v>1422</v>
      </c>
      <c r="H80" s="413">
        <v>42004</v>
      </c>
      <c r="I80" s="414">
        <v>171.52</v>
      </c>
      <c r="K80" s="414">
        <v>171.52</v>
      </c>
      <c r="L80" s="412" t="s">
        <v>1942</v>
      </c>
      <c r="M80" s="412" t="s">
        <v>1943</v>
      </c>
      <c r="N80" s="412" t="s">
        <v>1944</v>
      </c>
      <c r="O80" s="412" t="s">
        <v>752</v>
      </c>
      <c r="P80" s="412" t="s">
        <v>1945</v>
      </c>
    </row>
    <row r="81" spans="1:16">
      <c r="A81" s="412">
        <v>345</v>
      </c>
      <c r="B81" s="412">
        <v>2014140</v>
      </c>
      <c r="C81" s="412">
        <v>1665</v>
      </c>
      <c r="D81" s="412">
        <v>107</v>
      </c>
      <c r="E81" s="412" t="s">
        <v>648</v>
      </c>
      <c r="F81" s="412" t="s">
        <v>1946</v>
      </c>
      <c r="G81" s="412">
        <v>1422</v>
      </c>
      <c r="H81" s="413">
        <v>42004</v>
      </c>
      <c r="I81" s="414">
        <v>171.52</v>
      </c>
      <c r="K81" s="414">
        <v>171.52</v>
      </c>
      <c r="L81" s="412" t="s">
        <v>1942</v>
      </c>
      <c r="M81" s="412" t="s">
        <v>1943</v>
      </c>
      <c r="N81" s="412" t="s">
        <v>1944</v>
      </c>
      <c r="O81" s="412" t="s">
        <v>752</v>
      </c>
      <c r="P81" s="412" t="s">
        <v>1945</v>
      </c>
    </row>
    <row r="82" spans="1:16">
      <c r="A82" s="412">
        <v>345</v>
      </c>
      <c r="B82" s="412">
        <v>2014140</v>
      </c>
      <c r="C82" s="412">
        <v>1665</v>
      </c>
      <c r="D82" s="412">
        <v>107</v>
      </c>
      <c r="E82" s="412" t="s">
        <v>648</v>
      </c>
      <c r="F82" s="412" t="s">
        <v>1946</v>
      </c>
      <c r="G82" s="412">
        <v>1413</v>
      </c>
      <c r="H82" s="413">
        <v>41988</v>
      </c>
      <c r="I82" s="414">
        <v>171.52</v>
      </c>
      <c r="K82" s="414">
        <v>171.52</v>
      </c>
      <c r="L82" s="412" t="s">
        <v>1942</v>
      </c>
      <c r="M82" s="412" t="s">
        <v>1943</v>
      </c>
      <c r="N82" s="412" t="s">
        <v>1944</v>
      </c>
      <c r="O82" s="412" t="s">
        <v>752</v>
      </c>
      <c r="P82" s="412" t="s">
        <v>1945</v>
      </c>
    </row>
    <row r="83" spans="1:16">
      <c r="A83" s="412">
        <v>345</v>
      </c>
      <c r="B83" s="412">
        <v>2014140</v>
      </c>
      <c r="C83" s="412">
        <v>1665</v>
      </c>
      <c r="D83" s="412">
        <v>107</v>
      </c>
      <c r="E83" s="412" t="s">
        <v>648</v>
      </c>
      <c r="F83" s="412" t="s">
        <v>1946</v>
      </c>
      <c r="G83" s="412">
        <v>1413</v>
      </c>
      <c r="H83" s="413">
        <v>41988</v>
      </c>
      <c r="I83" s="414">
        <v>343.04</v>
      </c>
      <c r="K83" s="414">
        <v>343.04</v>
      </c>
      <c r="L83" s="412" t="s">
        <v>1942</v>
      </c>
      <c r="M83" s="412" t="s">
        <v>1943</v>
      </c>
      <c r="N83" s="412" t="s">
        <v>1944</v>
      </c>
      <c r="O83" s="412" t="s">
        <v>752</v>
      </c>
      <c r="P83" s="412" t="s">
        <v>1945</v>
      </c>
    </row>
    <row r="84" spans="1:16">
      <c r="A84" s="412">
        <v>345</v>
      </c>
      <c r="B84" s="412">
        <v>2014140</v>
      </c>
      <c r="C84" s="412">
        <v>1665</v>
      </c>
      <c r="D84" s="412">
        <v>107</v>
      </c>
      <c r="E84" s="412" t="s">
        <v>648</v>
      </c>
      <c r="F84" s="412" t="s">
        <v>1946</v>
      </c>
      <c r="G84" s="412">
        <v>1413</v>
      </c>
      <c r="H84" s="413">
        <v>41988</v>
      </c>
      <c r="I84" s="414">
        <v>85.76</v>
      </c>
      <c r="K84" s="414">
        <v>85.76</v>
      </c>
      <c r="L84" s="412" t="s">
        <v>1942</v>
      </c>
      <c r="M84" s="412" t="s">
        <v>1943</v>
      </c>
      <c r="N84" s="412" t="s">
        <v>1944</v>
      </c>
      <c r="O84" s="412" t="s">
        <v>752</v>
      </c>
      <c r="P84" s="412" t="s">
        <v>1945</v>
      </c>
    </row>
    <row r="85" spans="1:16">
      <c r="A85" s="412">
        <v>345</v>
      </c>
      <c r="B85" s="412">
        <v>2014140</v>
      </c>
      <c r="C85" s="412">
        <v>1665</v>
      </c>
      <c r="D85" s="412">
        <v>107</v>
      </c>
      <c r="E85" s="412" t="s">
        <v>648</v>
      </c>
      <c r="F85" s="412" t="s">
        <v>1946</v>
      </c>
      <c r="G85" s="412">
        <v>1413</v>
      </c>
      <c r="H85" s="413">
        <v>41988</v>
      </c>
      <c r="I85" s="414">
        <v>85.76</v>
      </c>
      <c r="K85" s="414">
        <v>85.76</v>
      </c>
      <c r="L85" s="412" t="s">
        <v>1942</v>
      </c>
      <c r="M85" s="412" t="s">
        <v>1943</v>
      </c>
      <c r="N85" s="412" t="s">
        <v>1944</v>
      </c>
      <c r="O85" s="412" t="s">
        <v>752</v>
      </c>
      <c r="P85" s="412" t="s">
        <v>1945</v>
      </c>
    </row>
    <row r="86" spans="1:16">
      <c r="A86" s="412">
        <v>345</v>
      </c>
      <c r="B86" s="412">
        <v>2014140</v>
      </c>
      <c r="C86" s="412">
        <v>1665</v>
      </c>
      <c r="D86" s="412">
        <v>107</v>
      </c>
      <c r="E86" s="412" t="s">
        <v>648</v>
      </c>
      <c r="F86" s="412" t="s">
        <v>1946</v>
      </c>
      <c r="G86" s="412">
        <v>1413</v>
      </c>
      <c r="H86" s="413">
        <v>41988</v>
      </c>
      <c r="I86" s="414">
        <v>85.76</v>
      </c>
      <c r="K86" s="414">
        <v>85.76</v>
      </c>
      <c r="L86" s="412" t="s">
        <v>1942</v>
      </c>
      <c r="M86" s="412" t="s">
        <v>1943</v>
      </c>
      <c r="N86" s="412" t="s">
        <v>1944</v>
      </c>
      <c r="O86" s="412" t="s">
        <v>752</v>
      </c>
      <c r="P86" s="412" t="s">
        <v>1945</v>
      </c>
    </row>
    <row r="87" spans="1:16">
      <c r="A87" s="412">
        <v>345</v>
      </c>
      <c r="B87" s="412">
        <v>2014140</v>
      </c>
      <c r="C87" s="412">
        <v>1665</v>
      </c>
      <c r="D87" s="412">
        <v>107</v>
      </c>
      <c r="E87" s="412" t="s">
        <v>648</v>
      </c>
      <c r="F87" s="412" t="s">
        <v>1946</v>
      </c>
      <c r="G87" s="412">
        <v>1413</v>
      </c>
      <c r="H87" s="413">
        <v>41988</v>
      </c>
      <c r="I87" s="414">
        <v>85.76</v>
      </c>
      <c r="K87" s="414">
        <v>85.76</v>
      </c>
      <c r="L87" s="412" t="s">
        <v>1942</v>
      </c>
      <c r="M87" s="412" t="s">
        <v>1943</v>
      </c>
      <c r="N87" s="412" t="s">
        <v>1944</v>
      </c>
      <c r="O87" s="412" t="s">
        <v>752</v>
      </c>
      <c r="P87" s="412" t="s">
        <v>1945</v>
      </c>
    </row>
    <row r="88" spans="1:16">
      <c r="A88" s="412">
        <v>345</v>
      </c>
      <c r="B88" s="412">
        <v>2014140</v>
      </c>
      <c r="C88" s="412">
        <v>1665</v>
      </c>
      <c r="D88" s="412">
        <v>107</v>
      </c>
      <c r="E88" s="412" t="s">
        <v>648</v>
      </c>
      <c r="F88" s="412" t="s">
        <v>1946</v>
      </c>
      <c r="G88" s="412">
        <v>1413</v>
      </c>
      <c r="H88" s="413">
        <v>41988</v>
      </c>
      <c r="I88" s="414">
        <v>171.52</v>
      </c>
      <c r="K88" s="414">
        <v>171.52</v>
      </c>
      <c r="L88" s="412" t="s">
        <v>1942</v>
      </c>
      <c r="M88" s="412" t="s">
        <v>1943</v>
      </c>
      <c r="N88" s="412" t="s">
        <v>1944</v>
      </c>
      <c r="O88" s="412" t="s">
        <v>752</v>
      </c>
      <c r="P88" s="412" t="s">
        <v>1945</v>
      </c>
    </row>
    <row r="89" spans="1:16">
      <c r="A89" s="412">
        <v>345</v>
      </c>
      <c r="B89" s="412">
        <v>2014140</v>
      </c>
      <c r="C89" s="412">
        <v>1665</v>
      </c>
      <c r="D89" s="412">
        <v>107</v>
      </c>
      <c r="E89" s="412" t="s">
        <v>648</v>
      </c>
      <c r="F89" s="412" t="s">
        <v>1946</v>
      </c>
      <c r="G89" s="412">
        <v>1413</v>
      </c>
      <c r="H89" s="413">
        <v>41988</v>
      </c>
      <c r="I89" s="414">
        <v>171.52</v>
      </c>
      <c r="K89" s="414">
        <v>171.52</v>
      </c>
      <c r="L89" s="412" t="s">
        <v>1942</v>
      </c>
      <c r="M89" s="412" t="s">
        <v>1943</v>
      </c>
      <c r="N89" s="412" t="s">
        <v>1944</v>
      </c>
      <c r="O89" s="412" t="s">
        <v>752</v>
      </c>
      <c r="P89" s="412" t="s">
        <v>1945</v>
      </c>
    </row>
    <row r="90" spans="1:16">
      <c r="A90" s="412">
        <v>345</v>
      </c>
      <c r="B90" s="412">
        <v>2014140</v>
      </c>
      <c r="C90" s="412">
        <v>1665</v>
      </c>
      <c r="D90" s="412">
        <v>107</v>
      </c>
      <c r="E90" s="412" t="s">
        <v>629</v>
      </c>
      <c r="F90" s="412" t="s">
        <v>1946</v>
      </c>
      <c r="G90" s="412">
        <v>1500</v>
      </c>
      <c r="H90" s="413">
        <v>42178</v>
      </c>
      <c r="I90" s="414">
        <v>114.48</v>
      </c>
      <c r="K90" s="414">
        <v>114.48</v>
      </c>
      <c r="L90" s="412" t="s">
        <v>1942</v>
      </c>
      <c r="M90" s="412" t="s">
        <v>1943</v>
      </c>
      <c r="N90" s="412" t="s">
        <v>1944</v>
      </c>
      <c r="O90" s="412" t="s">
        <v>752</v>
      </c>
      <c r="P90" s="412" t="s">
        <v>1945</v>
      </c>
    </row>
    <row r="91" spans="1:16">
      <c r="A91" s="412">
        <v>345</v>
      </c>
      <c r="B91" s="412">
        <v>2014140</v>
      </c>
      <c r="C91" s="412">
        <v>1665</v>
      </c>
      <c r="D91" s="412">
        <v>107</v>
      </c>
      <c r="E91" s="412" t="s">
        <v>629</v>
      </c>
      <c r="F91" s="412" t="s">
        <v>1946</v>
      </c>
      <c r="G91" s="412">
        <v>1494</v>
      </c>
      <c r="H91" s="413">
        <v>42164</v>
      </c>
      <c r="I91" s="414">
        <v>190.8</v>
      </c>
      <c r="K91" s="414">
        <v>190.8</v>
      </c>
      <c r="L91" s="412" t="s">
        <v>1942</v>
      </c>
      <c r="M91" s="412" t="s">
        <v>1943</v>
      </c>
      <c r="N91" s="412" t="s">
        <v>1944</v>
      </c>
      <c r="O91" s="412" t="s">
        <v>752</v>
      </c>
      <c r="P91" s="412" t="s">
        <v>1945</v>
      </c>
    </row>
    <row r="92" spans="1:16">
      <c r="A92" s="412">
        <v>345</v>
      </c>
      <c r="B92" s="412">
        <v>2014140</v>
      </c>
      <c r="C92" s="412">
        <v>1665</v>
      </c>
      <c r="D92" s="412">
        <v>107</v>
      </c>
      <c r="E92" s="412" t="s">
        <v>629</v>
      </c>
      <c r="F92" s="412" t="s">
        <v>1946</v>
      </c>
      <c r="G92" s="412">
        <v>1494</v>
      </c>
      <c r="H92" s="413">
        <v>42164</v>
      </c>
      <c r="I92" s="414">
        <v>114.48</v>
      </c>
      <c r="K92" s="414">
        <v>114.48</v>
      </c>
      <c r="L92" s="412" t="s">
        <v>1942</v>
      </c>
      <c r="M92" s="412" t="s">
        <v>1943</v>
      </c>
      <c r="N92" s="412" t="s">
        <v>1944</v>
      </c>
      <c r="O92" s="412" t="s">
        <v>752</v>
      </c>
      <c r="P92" s="412" t="s">
        <v>1945</v>
      </c>
    </row>
    <row r="93" spans="1:16">
      <c r="A93" s="412">
        <v>345</v>
      </c>
      <c r="B93" s="412">
        <v>2014140</v>
      </c>
      <c r="C93" s="412">
        <v>1665</v>
      </c>
      <c r="D93" s="412">
        <v>107</v>
      </c>
      <c r="E93" s="412" t="s">
        <v>629</v>
      </c>
      <c r="F93" s="412" t="s">
        <v>1946</v>
      </c>
      <c r="G93" s="412">
        <v>1494</v>
      </c>
      <c r="H93" s="413">
        <v>42164</v>
      </c>
      <c r="I93" s="414">
        <v>76.319999999999993</v>
      </c>
      <c r="K93" s="414">
        <v>76.319999999999993</v>
      </c>
      <c r="L93" s="412" t="s">
        <v>1942</v>
      </c>
      <c r="M93" s="412" t="s">
        <v>1943</v>
      </c>
      <c r="N93" s="412" t="s">
        <v>1944</v>
      </c>
      <c r="O93" s="412" t="s">
        <v>752</v>
      </c>
      <c r="P93" s="412" t="s">
        <v>1945</v>
      </c>
    </row>
    <row r="94" spans="1:16">
      <c r="A94" s="412">
        <v>345</v>
      </c>
      <c r="B94" s="412">
        <v>2014140</v>
      </c>
      <c r="C94" s="412">
        <v>1665</v>
      </c>
      <c r="D94" s="412">
        <v>107</v>
      </c>
      <c r="E94" s="412" t="s">
        <v>629</v>
      </c>
      <c r="F94" s="412" t="s">
        <v>1946</v>
      </c>
      <c r="G94" s="412">
        <v>1491</v>
      </c>
      <c r="H94" s="413">
        <v>42150</v>
      </c>
      <c r="I94" s="414">
        <v>152.63999999999999</v>
      </c>
      <c r="K94" s="414">
        <v>152.63999999999999</v>
      </c>
      <c r="L94" s="412" t="s">
        <v>1942</v>
      </c>
      <c r="M94" s="412" t="s">
        <v>1943</v>
      </c>
      <c r="N94" s="412" t="s">
        <v>1944</v>
      </c>
      <c r="O94" s="412" t="s">
        <v>752</v>
      </c>
      <c r="P94" s="412" t="s">
        <v>1945</v>
      </c>
    </row>
    <row r="95" spans="1:16">
      <c r="A95" s="412">
        <v>345</v>
      </c>
      <c r="B95" s="412">
        <v>2014140</v>
      </c>
      <c r="C95" s="412">
        <v>1665</v>
      </c>
      <c r="D95" s="412">
        <v>107</v>
      </c>
      <c r="E95" s="412" t="s">
        <v>629</v>
      </c>
      <c r="F95" s="412" t="s">
        <v>1946</v>
      </c>
      <c r="G95" s="412">
        <v>1491</v>
      </c>
      <c r="H95" s="413">
        <v>42150</v>
      </c>
      <c r="I95" s="414">
        <v>305.27999999999997</v>
      </c>
      <c r="K95" s="414">
        <v>305.27999999999997</v>
      </c>
      <c r="L95" s="412" t="s">
        <v>1942</v>
      </c>
      <c r="M95" s="412" t="s">
        <v>1943</v>
      </c>
      <c r="N95" s="412" t="s">
        <v>1944</v>
      </c>
      <c r="O95" s="412" t="s">
        <v>752</v>
      </c>
      <c r="P95" s="412" t="s">
        <v>1945</v>
      </c>
    </row>
    <row r="96" spans="1:16">
      <c r="A96" s="412">
        <v>345</v>
      </c>
      <c r="B96" s="412">
        <v>2014140</v>
      </c>
      <c r="C96" s="412">
        <v>1665</v>
      </c>
      <c r="D96" s="412">
        <v>107</v>
      </c>
      <c r="E96" s="412" t="s">
        <v>629</v>
      </c>
      <c r="F96" s="412" t="s">
        <v>1946</v>
      </c>
      <c r="G96" s="412">
        <v>1491</v>
      </c>
      <c r="H96" s="413">
        <v>42150</v>
      </c>
      <c r="I96" s="414">
        <v>190.8</v>
      </c>
      <c r="K96" s="414">
        <v>190.8</v>
      </c>
      <c r="L96" s="412" t="s">
        <v>1942</v>
      </c>
      <c r="M96" s="412" t="s">
        <v>1943</v>
      </c>
      <c r="N96" s="412" t="s">
        <v>1944</v>
      </c>
      <c r="O96" s="412" t="s">
        <v>752</v>
      </c>
      <c r="P96" s="412" t="s">
        <v>1945</v>
      </c>
    </row>
    <row r="97" spans="1:16">
      <c r="A97" s="412">
        <v>345</v>
      </c>
      <c r="B97" s="412">
        <v>2014140</v>
      </c>
      <c r="C97" s="412">
        <v>1665</v>
      </c>
      <c r="D97" s="412">
        <v>107</v>
      </c>
      <c r="E97" s="412" t="s">
        <v>629</v>
      </c>
      <c r="F97" s="412" t="s">
        <v>1946</v>
      </c>
      <c r="G97" s="412">
        <v>1491</v>
      </c>
      <c r="H97" s="413">
        <v>42150</v>
      </c>
      <c r="I97" s="414">
        <v>228.96</v>
      </c>
      <c r="K97" s="414">
        <v>228.96</v>
      </c>
      <c r="L97" s="412" t="s">
        <v>1942</v>
      </c>
      <c r="M97" s="412" t="s">
        <v>1943</v>
      </c>
      <c r="N97" s="412" t="s">
        <v>1944</v>
      </c>
      <c r="O97" s="412" t="s">
        <v>752</v>
      </c>
      <c r="P97" s="412" t="s">
        <v>1945</v>
      </c>
    </row>
    <row r="98" spans="1:16">
      <c r="A98" s="412">
        <v>345</v>
      </c>
      <c r="B98" s="412">
        <v>2014140</v>
      </c>
      <c r="C98" s="412">
        <v>1665</v>
      </c>
      <c r="D98" s="412">
        <v>107</v>
      </c>
      <c r="E98" s="412" t="s">
        <v>629</v>
      </c>
      <c r="F98" s="412" t="s">
        <v>1946</v>
      </c>
      <c r="G98" s="412">
        <v>1491</v>
      </c>
      <c r="H98" s="413">
        <v>42150</v>
      </c>
      <c r="I98" s="414">
        <v>228.96</v>
      </c>
      <c r="K98" s="414">
        <v>228.96</v>
      </c>
      <c r="L98" s="412" t="s">
        <v>1942</v>
      </c>
      <c r="M98" s="412" t="s">
        <v>1943</v>
      </c>
      <c r="N98" s="412" t="s">
        <v>1944</v>
      </c>
      <c r="O98" s="412" t="s">
        <v>752</v>
      </c>
      <c r="P98" s="412" t="s">
        <v>1945</v>
      </c>
    </row>
    <row r="99" spans="1:16">
      <c r="A99" s="412">
        <v>345</v>
      </c>
      <c r="B99" s="412">
        <v>2014140</v>
      </c>
      <c r="C99" s="412">
        <v>1665</v>
      </c>
      <c r="D99" s="412">
        <v>107</v>
      </c>
      <c r="E99" s="412" t="s">
        <v>629</v>
      </c>
      <c r="F99" s="412" t="s">
        <v>1946</v>
      </c>
      <c r="G99" s="412">
        <v>1491</v>
      </c>
      <c r="H99" s="413">
        <v>42150</v>
      </c>
      <c r="I99" s="414">
        <v>228.96</v>
      </c>
      <c r="K99" s="414">
        <v>228.96</v>
      </c>
      <c r="L99" s="412" t="s">
        <v>1942</v>
      </c>
      <c r="M99" s="412" t="s">
        <v>1943</v>
      </c>
      <c r="N99" s="412" t="s">
        <v>1944</v>
      </c>
      <c r="O99" s="412" t="s">
        <v>752</v>
      </c>
      <c r="P99" s="412" t="s">
        <v>1945</v>
      </c>
    </row>
    <row r="100" spans="1:16">
      <c r="A100" s="412">
        <v>345</v>
      </c>
      <c r="B100" s="412">
        <v>2014140</v>
      </c>
      <c r="C100" s="412">
        <v>1665</v>
      </c>
      <c r="D100" s="412">
        <v>107</v>
      </c>
      <c r="E100" s="412" t="s">
        <v>629</v>
      </c>
      <c r="F100" s="412" t="s">
        <v>1946</v>
      </c>
      <c r="G100" s="412">
        <v>1491</v>
      </c>
      <c r="H100" s="413">
        <v>42150</v>
      </c>
      <c r="I100" s="414">
        <v>228.96</v>
      </c>
      <c r="K100" s="414">
        <v>228.96</v>
      </c>
      <c r="L100" s="412" t="s">
        <v>1942</v>
      </c>
      <c r="M100" s="412" t="s">
        <v>1943</v>
      </c>
      <c r="N100" s="412" t="s">
        <v>1944</v>
      </c>
      <c r="O100" s="412" t="s">
        <v>752</v>
      </c>
      <c r="P100" s="412" t="s">
        <v>1945</v>
      </c>
    </row>
    <row r="101" spans="1:16">
      <c r="A101" s="412">
        <v>345</v>
      </c>
      <c r="B101" s="412">
        <v>2014140</v>
      </c>
      <c r="C101" s="412">
        <v>1665</v>
      </c>
      <c r="D101" s="412">
        <v>107</v>
      </c>
      <c r="E101" s="412" t="s">
        <v>629</v>
      </c>
      <c r="F101" s="412" t="s">
        <v>1946</v>
      </c>
      <c r="G101" s="412">
        <v>1491</v>
      </c>
      <c r="H101" s="413">
        <v>42150</v>
      </c>
      <c r="I101" s="414">
        <v>343.44</v>
      </c>
      <c r="K101" s="414">
        <v>343.44</v>
      </c>
      <c r="L101" s="412" t="s">
        <v>1942</v>
      </c>
      <c r="M101" s="412" t="s">
        <v>1943</v>
      </c>
      <c r="N101" s="412" t="s">
        <v>1944</v>
      </c>
      <c r="O101" s="412" t="s">
        <v>752</v>
      </c>
      <c r="P101" s="412" t="s">
        <v>1945</v>
      </c>
    </row>
    <row r="102" spans="1:16">
      <c r="A102" s="412">
        <v>345</v>
      </c>
      <c r="B102" s="412">
        <v>2014140</v>
      </c>
      <c r="C102" s="412">
        <v>1665</v>
      </c>
      <c r="D102" s="412">
        <v>107</v>
      </c>
      <c r="E102" s="412" t="s">
        <v>629</v>
      </c>
      <c r="F102" s="412" t="s">
        <v>1946</v>
      </c>
      <c r="G102" s="412">
        <v>1491</v>
      </c>
      <c r="H102" s="413">
        <v>42150</v>
      </c>
      <c r="I102" s="414">
        <v>228.96</v>
      </c>
      <c r="K102" s="414">
        <v>228.96</v>
      </c>
      <c r="L102" s="412" t="s">
        <v>1942</v>
      </c>
      <c r="M102" s="412" t="s">
        <v>1943</v>
      </c>
      <c r="N102" s="412" t="s">
        <v>1944</v>
      </c>
      <c r="O102" s="412" t="s">
        <v>752</v>
      </c>
      <c r="P102" s="412" t="s">
        <v>1945</v>
      </c>
    </row>
    <row r="103" spans="1:16">
      <c r="A103" s="412">
        <v>345</v>
      </c>
      <c r="B103" s="412">
        <v>2014140</v>
      </c>
      <c r="C103" s="412">
        <v>1665</v>
      </c>
      <c r="D103" s="412">
        <v>107</v>
      </c>
      <c r="E103" s="412" t="s">
        <v>629</v>
      </c>
      <c r="F103" s="412" t="s">
        <v>1946</v>
      </c>
      <c r="G103" s="412">
        <v>1485</v>
      </c>
      <c r="H103" s="413">
        <v>42136</v>
      </c>
      <c r="I103" s="414">
        <v>76.319999999999993</v>
      </c>
      <c r="K103" s="414">
        <v>76.319999999999993</v>
      </c>
      <c r="L103" s="412" t="s">
        <v>1942</v>
      </c>
      <c r="M103" s="412" t="s">
        <v>1943</v>
      </c>
      <c r="N103" s="412" t="s">
        <v>1944</v>
      </c>
      <c r="O103" s="412" t="s">
        <v>752</v>
      </c>
      <c r="P103" s="412" t="s">
        <v>1945</v>
      </c>
    </row>
    <row r="104" spans="1:16">
      <c r="A104" s="412">
        <v>345</v>
      </c>
      <c r="B104" s="412">
        <v>2014140</v>
      </c>
      <c r="C104" s="412">
        <v>1665</v>
      </c>
      <c r="D104" s="412">
        <v>107</v>
      </c>
      <c r="E104" s="412" t="s">
        <v>629</v>
      </c>
      <c r="F104" s="412" t="s">
        <v>1946</v>
      </c>
      <c r="G104" s="412">
        <v>1485</v>
      </c>
      <c r="H104" s="413">
        <v>42136</v>
      </c>
      <c r="I104" s="414">
        <v>38.159999999999997</v>
      </c>
      <c r="K104" s="414">
        <v>38.159999999999997</v>
      </c>
      <c r="L104" s="412" t="s">
        <v>1942</v>
      </c>
      <c r="M104" s="412" t="s">
        <v>1943</v>
      </c>
      <c r="N104" s="412" t="s">
        <v>1944</v>
      </c>
      <c r="O104" s="412" t="s">
        <v>752</v>
      </c>
      <c r="P104" s="412" t="s">
        <v>1945</v>
      </c>
    </row>
    <row r="105" spans="1:16">
      <c r="A105" s="412">
        <v>345</v>
      </c>
      <c r="B105" s="412">
        <v>2014140</v>
      </c>
      <c r="C105" s="412">
        <v>1665</v>
      </c>
      <c r="D105" s="412">
        <v>107</v>
      </c>
      <c r="E105" s="412" t="s">
        <v>629</v>
      </c>
      <c r="F105" s="412" t="s">
        <v>1946</v>
      </c>
      <c r="G105" s="412">
        <v>1485</v>
      </c>
      <c r="H105" s="413">
        <v>42136</v>
      </c>
      <c r="I105" s="414">
        <v>381.6</v>
      </c>
      <c r="K105" s="414">
        <v>381.6</v>
      </c>
      <c r="L105" s="412" t="s">
        <v>1942</v>
      </c>
      <c r="M105" s="412" t="s">
        <v>1943</v>
      </c>
      <c r="N105" s="412" t="s">
        <v>1944</v>
      </c>
      <c r="O105" s="412" t="s">
        <v>752</v>
      </c>
      <c r="P105" s="412" t="s">
        <v>1945</v>
      </c>
    </row>
    <row r="106" spans="1:16">
      <c r="A106" s="412">
        <v>345</v>
      </c>
      <c r="B106" s="412">
        <v>2014140</v>
      </c>
      <c r="C106" s="412">
        <v>1665</v>
      </c>
      <c r="D106" s="412">
        <v>107</v>
      </c>
      <c r="E106" s="412" t="s">
        <v>629</v>
      </c>
      <c r="F106" s="412" t="s">
        <v>1946</v>
      </c>
      <c r="G106" s="412">
        <v>1485</v>
      </c>
      <c r="H106" s="413">
        <v>42136</v>
      </c>
      <c r="I106" s="414">
        <v>228.96</v>
      </c>
      <c r="K106" s="414">
        <v>228.96</v>
      </c>
      <c r="L106" s="412" t="s">
        <v>1942</v>
      </c>
      <c r="M106" s="412" t="s">
        <v>1943</v>
      </c>
      <c r="N106" s="412" t="s">
        <v>1944</v>
      </c>
      <c r="O106" s="412" t="s">
        <v>752</v>
      </c>
      <c r="P106" s="412" t="s">
        <v>1945</v>
      </c>
    </row>
    <row r="107" spans="1:16">
      <c r="A107" s="412">
        <v>345</v>
      </c>
      <c r="B107" s="412">
        <v>2014140</v>
      </c>
      <c r="C107" s="412">
        <v>1665</v>
      </c>
      <c r="D107" s="412">
        <v>107</v>
      </c>
      <c r="E107" s="412" t="s">
        <v>629</v>
      </c>
      <c r="F107" s="412" t="s">
        <v>1946</v>
      </c>
      <c r="G107" s="412">
        <v>1476</v>
      </c>
      <c r="H107" s="413">
        <v>42122</v>
      </c>
      <c r="I107" s="414">
        <v>76.319999999999993</v>
      </c>
      <c r="K107" s="414">
        <v>76.319999999999993</v>
      </c>
      <c r="L107" s="412" t="s">
        <v>1942</v>
      </c>
      <c r="M107" s="412" t="s">
        <v>1943</v>
      </c>
      <c r="N107" s="412" t="s">
        <v>1944</v>
      </c>
      <c r="O107" s="412" t="s">
        <v>752</v>
      </c>
      <c r="P107" s="412" t="s">
        <v>1945</v>
      </c>
    </row>
    <row r="108" spans="1:16">
      <c r="A108" s="412">
        <v>345</v>
      </c>
      <c r="B108" s="412">
        <v>2014140</v>
      </c>
      <c r="C108" s="412">
        <v>1665</v>
      </c>
      <c r="D108" s="412">
        <v>107</v>
      </c>
      <c r="E108" s="412" t="s">
        <v>629</v>
      </c>
      <c r="F108" s="412" t="s">
        <v>1946</v>
      </c>
      <c r="G108" s="412">
        <v>1476</v>
      </c>
      <c r="H108" s="413">
        <v>42122</v>
      </c>
      <c r="I108" s="414">
        <v>228.96</v>
      </c>
      <c r="K108" s="414">
        <v>228.96</v>
      </c>
      <c r="L108" s="412" t="s">
        <v>1942</v>
      </c>
      <c r="M108" s="412" t="s">
        <v>1943</v>
      </c>
      <c r="N108" s="412" t="s">
        <v>1944</v>
      </c>
      <c r="O108" s="412" t="s">
        <v>752</v>
      </c>
      <c r="P108" s="412" t="s">
        <v>1945</v>
      </c>
    </row>
    <row r="109" spans="1:16">
      <c r="A109" s="412">
        <v>345</v>
      </c>
      <c r="B109" s="412">
        <v>2014140</v>
      </c>
      <c r="C109" s="412">
        <v>1665</v>
      </c>
      <c r="D109" s="412">
        <v>107</v>
      </c>
      <c r="E109" s="412" t="s">
        <v>629</v>
      </c>
      <c r="F109" s="412" t="s">
        <v>1946</v>
      </c>
      <c r="G109" s="412">
        <v>1476</v>
      </c>
      <c r="H109" s="413">
        <v>42122</v>
      </c>
      <c r="I109" s="414">
        <v>38.159999999999997</v>
      </c>
      <c r="K109" s="414">
        <v>38.159999999999997</v>
      </c>
      <c r="L109" s="412" t="s">
        <v>1942</v>
      </c>
      <c r="M109" s="412" t="s">
        <v>1943</v>
      </c>
      <c r="N109" s="412" t="s">
        <v>1944</v>
      </c>
      <c r="O109" s="412" t="s">
        <v>752</v>
      </c>
      <c r="P109" s="412" t="s">
        <v>1945</v>
      </c>
    </row>
    <row r="110" spans="1:16">
      <c r="A110" s="412">
        <v>345</v>
      </c>
      <c r="B110" s="412">
        <v>2014140</v>
      </c>
      <c r="C110" s="412">
        <v>1665</v>
      </c>
      <c r="D110" s="412">
        <v>107</v>
      </c>
      <c r="E110" s="412" t="s">
        <v>629</v>
      </c>
      <c r="F110" s="412" t="s">
        <v>1946</v>
      </c>
      <c r="G110" s="412">
        <v>1476</v>
      </c>
      <c r="H110" s="413">
        <v>42122</v>
      </c>
      <c r="I110" s="414">
        <v>38.159999999999997</v>
      </c>
      <c r="K110" s="414">
        <v>38.159999999999997</v>
      </c>
      <c r="L110" s="412" t="s">
        <v>1942</v>
      </c>
      <c r="M110" s="412" t="s">
        <v>1943</v>
      </c>
      <c r="N110" s="412" t="s">
        <v>1944</v>
      </c>
      <c r="O110" s="412" t="s">
        <v>752</v>
      </c>
      <c r="P110" s="412" t="s">
        <v>1945</v>
      </c>
    </row>
    <row r="111" spans="1:16">
      <c r="A111" s="412">
        <v>345</v>
      </c>
      <c r="B111" s="412">
        <v>2014140</v>
      </c>
      <c r="C111" s="412">
        <v>1665</v>
      </c>
      <c r="D111" s="412">
        <v>107</v>
      </c>
      <c r="E111" s="412" t="s">
        <v>629</v>
      </c>
      <c r="F111" s="412" t="s">
        <v>1946</v>
      </c>
      <c r="G111" s="412">
        <v>1431</v>
      </c>
      <c r="H111" s="413">
        <v>42024</v>
      </c>
      <c r="I111" s="414">
        <v>185.25</v>
      </c>
      <c r="K111" s="414">
        <v>185.25</v>
      </c>
      <c r="L111" s="412" t="s">
        <v>1942</v>
      </c>
      <c r="M111" s="412" t="s">
        <v>1943</v>
      </c>
      <c r="N111" s="412" t="s">
        <v>1944</v>
      </c>
      <c r="O111" s="412" t="s">
        <v>752</v>
      </c>
      <c r="P111" s="412" t="s">
        <v>1945</v>
      </c>
    </row>
    <row r="112" spans="1:16">
      <c r="A112" s="412">
        <v>345</v>
      </c>
      <c r="B112" s="412">
        <v>2014140</v>
      </c>
      <c r="C112" s="412">
        <v>1665</v>
      </c>
      <c r="D112" s="412">
        <v>107</v>
      </c>
      <c r="E112" s="412" t="s">
        <v>629</v>
      </c>
      <c r="F112" s="412" t="s">
        <v>1946</v>
      </c>
      <c r="G112" s="412">
        <v>1425</v>
      </c>
      <c r="H112" s="413">
        <v>42010</v>
      </c>
      <c r="I112" s="414">
        <v>111.15</v>
      </c>
      <c r="K112" s="414">
        <v>111.15</v>
      </c>
      <c r="L112" s="412" t="s">
        <v>1942</v>
      </c>
      <c r="M112" s="412" t="s">
        <v>1943</v>
      </c>
      <c r="N112" s="412" t="s">
        <v>1944</v>
      </c>
      <c r="O112" s="412" t="s">
        <v>752</v>
      </c>
      <c r="P112" s="412" t="s">
        <v>1945</v>
      </c>
    </row>
    <row r="113" spans="1:16">
      <c r="A113" s="412">
        <v>345</v>
      </c>
      <c r="B113" s="412">
        <v>2014140</v>
      </c>
      <c r="C113" s="412">
        <v>1665</v>
      </c>
      <c r="D113" s="412">
        <v>107</v>
      </c>
      <c r="E113" s="412" t="s">
        <v>629</v>
      </c>
      <c r="F113" s="412" t="s">
        <v>1946</v>
      </c>
      <c r="G113" s="412">
        <v>1425</v>
      </c>
      <c r="H113" s="413">
        <v>42010</v>
      </c>
      <c r="I113" s="414">
        <v>111.15</v>
      </c>
      <c r="K113" s="414">
        <v>111.15</v>
      </c>
      <c r="L113" s="412" t="s">
        <v>1942</v>
      </c>
      <c r="M113" s="412" t="s">
        <v>1943</v>
      </c>
      <c r="N113" s="412" t="s">
        <v>1944</v>
      </c>
      <c r="O113" s="412" t="s">
        <v>752</v>
      </c>
      <c r="P113" s="412" t="s">
        <v>1945</v>
      </c>
    </row>
    <row r="114" spans="1:16">
      <c r="A114" s="412">
        <v>345</v>
      </c>
      <c r="B114" s="412">
        <v>2014140</v>
      </c>
      <c r="C114" s="412">
        <v>1665</v>
      </c>
      <c r="D114" s="412">
        <v>107</v>
      </c>
      <c r="E114" s="412" t="s">
        <v>629</v>
      </c>
      <c r="F114" s="412" t="s">
        <v>1946</v>
      </c>
      <c r="G114" s="412">
        <v>1419</v>
      </c>
      <c r="H114" s="413">
        <v>41996</v>
      </c>
      <c r="I114" s="414">
        <v>148.19999999999999</v>
      </c>
      <c r="K114" s="414">
        <v>148.19999999999999</v>
      </c>
      <c r="L114" s="412" t="s">
        <v>1942</v>
      </c>
      <c r="M114" s="412" t="s">
        <v>1943</v>
      </c>
      <c r="N114" s="412" t="s">
        <v>1944</v>
      </c>
      <c r="O114" s="412" t="s">
        <v>752</v>
      </c>
      <c r="P114" s="412" t="s">
        <v>1945</v>
      </c>
    </row>
    <row r="115" spans="1:16">
      <c r="A115" s="412">
        <v>345</v>
      </c>
      <c r="B115" s="412">
        <v>2014140</v>
      </c>
      <c r="C115" s="412">
        <v>1665</v>
      </c>
      <c r="D115" s="412">
        <v>107</v>
      </c>
      <c r="E115" s="412" t="s">
        <v>629</v>
      </c>
      <c r="F115" s="412" t="s">
        <v>1946</v>
      </c>
      <c r="G115" s="412">
        <v>1416</v>
      </c>
      <c r="H115" s="413">
        <v>41982</v>
      </c>
      <c r="I115" s="414">
        <v>148.19999999999999</v>
      </c>
      <c r="K115" s="414">
        <v>148.19999999999999</v>
      </c>
      <c r="L115" s="412" t="s">
        <v>1942</v>
      </c>
      <c r="M115" s="412" t="s">
        <v>1943</v>
      </c>
      <c r="N115" s="412" t="s">
        <v>1944</v>
      </c>
      <c r="O115" s="412" t="s">
        <v>752</v>
      </c>
      <c r="P115" s="412" t="s">
        <v>1945</v>
      </c>
    </row>
    <row r="116" spans="1:16">
      <c r="A116" s="412">
        <v>345</v>
      </c>
      <c r="B116" s="412">
        <v>2014140</v>
      </c>
      <c r="C116" s="412">
        <v>1665</v>
      </c>
      <c r="D116" s="412">
        <v>107</v>
      </c>
      <c r="E116" s="412" t="s">
        <v>635</v>
      </c>
      <c r="F116" s="412" t="s">
        <v>1946</v>
      </c>
      <c r="G116" s="412">
        <v>1476</v>
      </c>
      <c r="H116" s="413">
        <v>42122</v>
      </c>
      <c r="I116" s="414">
        <v>114.48</v>
      </c>
      <c r="K116" s="414">
        <v>114.48</v>
      </c>
      <c r="L116" s="412" t="s">
        <v>1942</v>
      </c>
      <c r="M116" s="412" t="s">
        <v>1943</v>
      </c>
      <c r="N116" s="412" t="s">
        <v>1944</v>
      </c>
      <c r="O116" s="412" t="s">
        <v>752</v>
      </c>
      <c r="P116" s="412" t="s">
        <v>1945</v>
      </c>
    </row>
    <row r="117" spans="1:16">
      <c r="A117" s="412">
        <v>345</v>
      </c>
      <c r="B117" s="412">
        <v>2014140</v>
      </c>
      <c r="C117" s="412">
        <v>1665</v>
      </c>
      <c r="D117" s="412">
        <v>107</v>
      </c>
      <c r="E117" s="412" t="s">
        <v>1940</v>
      </c>
      <c r="F117" s="412" t="s">
        <v>1941</v>
      </c>
      <c r="G117" s="412">
        <v>302477</v>
      </c>
      <c r="H117" s="413">
        <v>41973</v>
      </c>
      <c r="I117" s="414">
        <v>336</v>
      </c>
      <c r="K117" s="414">
        <v>336</v>
      </c>
      <c r="L117" s="412" t="s">
        <v>1942</v>
      </c>
      <c r="M117" s="412" t="s">
        <v>1943</v>
      </c>
      <c r="N117" s="412" t="s">
        <v>1944</v>
      </c>
      <c r="O117" s="412" t="s">
        <v>752</v>
      </c>
      <c r="P117" s="412" t="s">
        <v>1945</v>
      </c>
    </row>
    <row r="118" spans="1:16">
      <c r="A118" s="412">
        <v>345</v>
      </c>
      <c r="B118" s="412">
        <v>2014140</v>
      </c>
      <c r="C118" s="412">
        <v>1665</v>
      </c>
      <c r="D118" s="412">
        <v>107</v>
      </c>
      <c r="E118" s="412" t="s">
        <v>1940</v>
      </c>
      <c r="F118" s="412" t="s">
        <v>1941</v>
      </c>
      <c r="G118" s="412">
        <v>302477</v>
      </c>
      <c r="H118" s="413">
        <v>41973</v>
      </c>
      <c r="I118" s="414">
        <v>252</v>
      </c>
      <c r="K118" s="414">
        <v>252</v>
      </c>
      <c r="L118" s="412" t="s">
        <v>1942</v>
      </c>
      <c r="M118" s="412" t="s">
        <v>1943</v>
      </c>
      <c r="N118" s="412" t="s">
        <v>1944</v>
      </c>
      <c r="O118" s="412" t="s">
        <v>752</v>
      </c>
      <c r="P118" s="412" t="s">
        <v>1945</v>
      </c>
    </row>
    <row r="119" spans="1:16">
      <c r="A119" s="412">
        <v>345</v>
      </c>
      <c r="B119" s="412">
        <v>2014140</v>
      </c>
      <c r="C119" s="412">
        <v>1665</v>
      </c>
      <c r="D119" s="412">
        <v>107</v>
      </c>
      <c r="E119" s="412" t="s">
        <v>1940</v>
      </c>
      <c r="F119" s="412" t="s">
        <v>1941</v>
      </c>
      <c r="G119" s="412">
        <v>302477</v>
      </c>
      <c r="H119" s="413">
        <v>41973</v>
      </c>
      <c r="I119" s="414">
        <v>252</v>
      </c>
      <c r="K119" s="414">
        <v>252</v>
      </c>
      <c r="L119" s="412" t="s">
        <v>1942</v>
      </c>
      <c r="M119" s="412" t="s">
        <v>1943</v>
      </c>
      <c r="N119" s="412" t="s">
        <v>1944</v>
      </c>
      <c r="O119" s="412" t="s">
        <v>752</v>
      </c>
      <c r="P119" s="412" t="s">
        <v>1945</v>
      </c>
    </row>
    <row r="120" spans="1:16">
      <c r="A120" s="412">
        <v>345</v>
      </c>
      <c r="B120" s="412">
        <v>2014140</v>
      </c>
      <c r="C120" s="412">
        <v>1665</v>
      </c>
      <c r="D120" s="412">
        <v>107</v>
      </c>
      <c r="E120" s="412" t="s">
        <v>646</v>
      </c>
      <c r="F120" s="412" t="s">
        <v>1946</v>
      </c>
      <c r="G120" s="412">
        <v>1500</v>
      </c>
      <c r="H120" s="413">
        <v>42178</v>
      </c>
      <c r="I120" s="414">
        <v>38.159999999999997</v>
      </c>
      <c r="K120" s="414">
        <v>38.159999999999997</v>
      </c>
      <c r="L120" s="412" t="s">
        <v>1942</v>
      </c>
      <c r="M120" s="412" t="s">
        <v>1943</v>
      </c>
      <c r="N120" s="412" t="s">
        <v>1944</v>
      </c>
      <c r="O120" s="412" t="s">
        <v>752</v>
      </c>
      <c r="P120" s="412" t="s">
        <v>1945</v>
      </c>
    </row>
    <row r="121" spans="1:16">
      <c r="A121" s="412">
        <v>345</v>
      </c>
      <c r="B121" s="412">
        <v>2014140</v>
      </c>
      <c r="C121" s="412">
        <v>1665</v>
      </c>
      <c r="D121" s="412">
        <v>107</v>
      </c>
      <c r="E121" s="412" t="s">
        <v>646</v>
      </c>
      <c r="F121" s="412" t="s">
        <v>1946</v>
      </c>
      <c r="G121" s="412">
        <v>1500</v>
      </c>
      <c r="H121" s="413">
        <v>42178</v>
      </c>
      <c r="I121" s="414">
        <v>38.159999999999997</v>
      </c>
      <c r="K121" s="414">
        <v>38.159999999999997</v>
      </c>
      <c r="L121" s="412" t="s">
        <v>1942</v>
      </c>
      <c r="M121" s="412" t="s">
        <v>1943</v>
      </c>
      <c r="N121" s="412" t="s">
        <v>1944</v>
      </c>
      <c r="O121" s="412" t="s">
        <v>752</v>
      </c>
      <c r="P121" s="412" t="s">
        <v>1945</v>
      </c>
    </row>
    <row r="122" spans="1:16">
      <c r="A122" s="412">
        <v>345</v>
      </c>
      <c r="B122" s="412">
        <v>2014140</v>
      </c>
      <c r="C122" s="412">
        <v>1665</v>
      </c>
      <c r="D122" s="412">
        <v>107</v>
      </c>
      <c r="E122" s="412" t="s">
        <v>646</v>
      </c>
      <c r="F122" s="412" t="s">
        <v>1946</v>
      </c>
      <c r="G122" s="412">
        <v>1500</v>
      </c>
      <c r="H122" s="413">
        <v>42178</v>
      </c>
      <c r="I122" s="414">
        <v>38.159999999999997</v>
      </c>
      <c r="K122" s="414">
        <v>38.159999999999997</v>
      </c>
      <c r="L122" s="412" t="s">
        <v>1942</v>
      </c>
      <c r="M122" s="412" t="s">
        <v>1943</v>
      </c>
      <c r="N122" s="412" t="s">
        <v>1944</v>
      </c>
      <c r="O122" s="412" t="s">
        <v>752</v>
      </c>
      <c r="P122" s="412" t="s">
        <v>1945</v>
      </c>
    </row>
    <row r="123" spans="1:16">
      <c r="A123" s="412">
        <v>345</v>
      </c>
      <c r="B123" s="412">
        <v>2014140</v>
      </c>
      <c r="C123" s="412">
        <v>1665</v>
      </c>
      <c r="D123" s="412">
        <v>107</v>
      </c>
      <c r="E123" s="412" t="s">
        <v>646</v>
      </c>
      <c r="F123" s="412" t="s">
        <v>1946</v>
      </c>
      <c r="G123" s="412">
        <v>1500</v>
      </c>
      <c r="H123" s="413">
        <v>42178</v>
      </c>
      <c r="I123" s="414">
        <v>76.319999999999993</v>
      </c>
      <c r="K123" s="414">
        <v>76.319999999999993</v>
      </c>
      <c r="L123" s="412" t="s">
        <v>1942</v>
      </c>
      <c r="M123" s="412" t="s">
        <v>1943</v>
      </c>
      <c r="N123" s="412" t="s">
        <v>1944</v>
      </c>
      <c r="O123" s="412" t="s">
        <v>752</v>
      </c>
      <c r="P123" s="412" t="s">
        <v>1945</v>
      </c>
    </row>
    <row r="124" spans="1:16">
      <c r="A124" s="412">
        <v>345</v>
      </c>
      <c r="B124" s="412">
        <v>2014140</v>
      </c>
      <c r="C124" s="412">
        <v>1665</v>
      </c>
      <c r="D124" s="412">
        <v>107</v>
      </c>
      <c r="E124" s="412" t="s">
        <v>646</v>
      </c>
      <c r="F124" s="412" t="s">
        <v>1946</v>
      </c>
      <c r="G124" s="412">
        <v>1500</v>
      </c>
      <c r="H124" s="413">
        <v>42178</v>
      </c>
      <c r="I124" s="414">
        <v>38.159999999999997</v>
      </c>
      <c r="K124" s="414">
        <v>38.159999999999997</v>
      </c>
      <c r="L124" s="412" t="s">
        <v>1942</v>
      </c>
      <c r="M124" s="412" t="s">
        <v>1943</v>
      </c>
      <c r="N124" s="412" t="s">
        <v>1944</v>
      </c>
      <c r="O124" s="412" t="s">
        <v>752</v>
      </c>
      <c r="P124" s="412" t="s">
        <v>1945</v>
      </c>
    </row>
    <row r="125" spans="1:16">
      <c r="A125" s="412">
        <v>345</v>
      </c>
      <c r="B125" s="412">
        <v>2014140</v>
      </c>
      <c r="C125" s="412">
        <v>1665</v>
      </c>
      <c r="D125" s="412">
        <v>107</v>
      </c>
      <c r="E125" s="412" t="s">
        <v>646</v>
      </c>
      <c r="F125" s="412" t="s">
        <v>1946</v>
      </c>
      <c r="G125" s="412">
        <v>1494</v>
      </c>
      <c r="H125" s="413">
        <v>42164</v>
      </c>
      <c r="I125" s="414">
        <v>38.159999999999997</v>
      </c>
      <c r="K125" s="414">
        <v>38.159999999999997</v>
      </c>
      <c r="L125" s="412" t="s">
        <v>1942</v>
      </c>
      <c r="M125" s="412" t="s">
        <v>1943</v>
      </c>
      <c r="N125" s="412" t="s">
        <v>1944</v>
      </c>
      <c r="O125" s="412" t="s">
        <v>752</v>
      </c>
      <c r="P125" s="412" t="s">
        <v>1945</v>
      </c>
    </row>
    <row r="126" spans="1:16">
      <c r="A126" s="412">
        <v>345</v>
      </c>
      <c r="B126" s="412">
        <v>2014140</v>
      </c>
      <c r="C126" s="412">
        <v>1665</v>
      </c>
      <c r="D126" s="412">
        <v>107</v>
      </c>
      <c r="E126" s="412" t="s">
        <v>646</v>
      </c>
      <c r="F126" s="412" t="s">
        <v>1946</v>
      </c>
      <c r="G126" s="412">
        <v>1494</v>
      </c>
      <c r="H126" s="413">
        <v>42164</v>
      </c>
      <c r="I126" s="414">
        <v>38.159999999999997</v>
      </c>
      <c r="K126" s="414">
        <v>38.159999999999997</v>
      </c>
      <c r="L126" s="412" t="s">
        <v>1942</v>
      </c>
      <c r="M126" s="412" t="s">
        <v>1943</v>
      </c>
      <c r="N126" s="412" t="s">
        <v>1944</v>
      </c>
      <c r="O126" s="412" t="s">
        <v>752</v>
      </c>
      <c r="P126" s="412" t="s">
        <v>1945</v>
      </c>
    </row>
    <row r="127" spans="1:16">
      <c r="A127" s="412">
        <v>345</v>
      </c>
      <c r="B127" s="412">
        <v>2014140</v>
      </c>
      <c r="C127" s="412">
        <v>1665</v>
      </c>
      <c r="D127" s="412">
        <v>107</v>
      </c>
      <c r="E127" s="412" t="s">
        <v>646</v>
      </c>
      <c r="F127" s="412" t="s">
        <v>1946</v>
      </c>
      <c r="G127" s="412">
        <v>1494</v>
      </c>
      <c r="H127" s="413">
        <v>42164</v>
      </c>
      <c r="I127" s="414">
        <v>38.159999999999997</v>
      </c>
      <c r="K127" s="414">
        <v>38.159999999999997</v>
      </c>
      <c r="L127" s="412" t="s">
        <v>1942</v>
      </c>
      <c r="M127" s="412" t="s">
        <v>1943</v>
      </c>
      <c r="N127" s="412" t="s">
        <v>1944</v>
      </c>
      <c r="O127" s="412" t="s">
        <v>752</v>
      </c>
      <c r="P127" s="412" t="s">
        <v>1945</v>
      </c>
    </row>
    <row r="128" spans="1:16">
      <c r="A128" s="412">
        <v>345</v>
      </c>
      <c r="B128" s="412">
        <v>2014140</v>
      </c>
      <c r="C128" s="412">
        <v>1665</v>
      </c>
      <c r="D128" s="412">
        <v>107</v>
      </c>
      <c r="E128" s="412" t="s">
        <v>646</v>
      </c>
      <c r="F128" s="412" t="s">
        <v>1946</v>
      </c>
      <c r="G128" s="412">
        <v>1494</v>
      </c>
      <c r="H128" s="413">
        <v>42164</v>
      </c>
      <c r="I128" s="414">
        <v>76.319999999999993</v>
      </c>
      <c r="K128" s="414">
        <v>76.319999999999993</v>
      </c>
      <c r="L128" s="412" t="s">
        <v>1942</v>
      </c>
      <c r="M128" s="412" t="s">
        <v>1943</v>
      </c>
      <c r="N128" s="412" t="s">
        <v>1944</v>
      </c>
      <c r="O128" s="412" t="s">
        <v>752</v>
      </c>
      <c r="P128" s="412" t="s">
        <v>1945</v>
      </c>
    </row>
    <row r="129" spans="1:16">
      <c r="A129" s="412">
        <v>345</v>
      </c>
      <c r="B129" s="412">
        <v>2014140</v>
      </c>
      <c r="C129" s="412">
        <v>1665</v>
      </c>
      <c r="D129" s="412">
        <v>107</v>
      </c>
      <c r="E129" s="412" t="s">
        <v>646</v>
      </c>
      <c r="F129" s="412" t="s">
        <v>1946</v>
      </c>
      <c r="G129" s="412">
        <v>1494</v>
      </c>
      <c r="H129" s="413">
        <v>42164</v>
      </c>
      <c r="I129" s="414">
        <v>38.159999999999997</v>
      </c>
      <c r="K129" s="414">
        <v>38.159999999999997</v>
      </c>
      <c r="L129" s="412" t="s">
        <v>1942</v>
      </c>
      <c r="M129" s="412" t="s">
        <v>1943</v>
      </c>
      <c r="N129" s="412" t="s">
        <v>1944</v>
      </c>
      <c r="O129" s="412" t="s">
        <v>752</v>
      </c>
      <c r="P129" s="412" t="s">
        <v>1945</v>
      </c>
    </row>
    <row r="130" spans="1:16">
      <c r="A130" s="412">
        <v>345</v>
      </c>
      <c r="B130" s="412">
        <v>2014140</v>
      </c>
      <c r="C130" s="412">
        <v>1665</v>
      </c>
      <c r="D130" s="412">
        <v>107</v>
      </c>
      <c r="E130" s="412" t="s">
        <v>646</v>
      </c>
      <c r="F130" s="412" t="s">
        <v>1946</v>
      </c>
      <c r="G130" s="412">
        <v>1494</v>
      </c>
      <c r="H130" s="413">
        <v>42164</v>
      </c>
      <c r="I130" s="414">
        <v>76.319999999999993</v>
      </c>
      <c r="K130" s="414">
        <v>76.319999999999993</v>
      </c>
      <c r="L130" s="412" t="s">
        <v>1942</v>
      </c>
      <c r="M130" s="412" t="s">
        <v>1943</v>
      </c>
      <c r="N130" s="412" t="s">
        <v>1944</v>
      </c>
      <c r="O130" s="412" t="s">
        <v>752</v>
      </c>
      <c r="P130" s="412" t="s">
        <v>1945</v>
      </c>
    </row>
    <row r="131" spans="1:16">
      <c r="A131" s="412">
        <v>345</v>
      </c>
      <c r="B131" s="412">
        <v>2014140</v>
      </c>
      <c r="C131" s="412">
        <v>1665</v>
      </c>
      <c r="D131" s="412">
        <v>107</v>
      </c>
      <c r="E131" s="412" t="s">
        <v>646</v>
      </c>
      <c r="F131" s="412" t="s">
        <v>1946</v>
      </c>
      <c r="G131" s="412">
        <v>1494</v>
      </c>
      <c r="H131" s="413">
        <v>42164</v>
      </c>
      <c r="I131" s="414">
        <v>76.319999999999993</v>
      </c>
      <c r="K131" s="414">
        <v>76.319999999999993</v>
      </c>
      <c r="L131" s="412" t="s">
        <v>1942</v>
      </c>
      <c r="M131" s="412" t="s">
        <v>1943</v>
      </c>
      <c r="N131" s="412" t="s">
        <v>1944</v>
      </c>
      <c r="O131" s="412" t="s">
        <v>752</v>
      </c>
      <c r="P131" s="412" t="s">
        <v>1945</v>
      </c>
    </row>
    <row r="132" spans="1:16">
      <c r="A132" s="412">
        <v>345</v>
      </c>
      <c r="B132" s="412">
        <v>2014140</v>
      </c>
      <c r="C132" s="412">
        <v>1665</v>
      </c>
      <c r="D132" s="412">
        <v>107</v>
      </c>
      <c r="E132" s="412" t="s">
        <v>646</v>
      </c>
      <c r="F132" s="412" t="s">
        <v>1946</v>
      </c>
      <c r="G132" s="412">
        <v>1494</v>
      </c>
      <c r="H132" s="413">
        <v>42164</v>
      </c>
      <c r="I132" s="414">
        <v>76.319999999999993</v>
      </c>
      <c r="K132" s="414">
        <v>76.319999999999993</v>
      </c>
      <c r="L132" s="412" t="s">
        <v>1942</v>
      </c>
      <c r="M132" s="412" t="s">
        <v>1943</v>
      </c>
      <c r="N132" s="412" t="s">
        <v>1944</v>
      </c>
      <c r="O132" s="412" t="s">
        <v>752</v>
      </c>
      <c r="P132" s="412" t="s">
        <v>1945</v>
      </c>
    </row>
    <row r="133" spans="1:16">
      <c r="A133" s="412">
        <v>345</v>
      </c>
      <c r="B133" s="412">
        <v>2014140</v>
      </c>
      <c r="C133" s="412">
        <v>1665</v>
      </c>
      <c r="D133" s="412">
        <v>107</v>
      </c>
      <c r="E133" s="412" t="s">
        <v>646</v>
      </c>
      <c r="F133" s="412" t="s">
        <v>1946</v>
      </c>
      <c r="G133" s="412">
        <v>1494</v>
      </c>
      <c r="H133" s="413">
        <v>42164</v>
      </c>
      <c r="I133" s="414">
        <v>76.319999999999993</v>
      </c>
      <c r="K133" s="414">
        <v>76.319999999999993</v>
      </c>
      <c r="L133" s="412" t="s">
        <v>1942</v>
      </c>
      <c r="M133" s="412" t="s">
        <v>1943</v>
      </c>
      <c r="N133" s="412" t="s">
        <v>1944</v>
      </c>
      <c r="O133" s="412" t="s">
        <v>752</v>
      </c>
      <c r="P133" s="412" t="s">
        <v>1945</v>
      </c>
    </row>
    <row r="134" spans="1:16">
      <c r="A134" s="412">
        <v>345</v>
      </c>
      <c r="B134" s="412">
        <v>2014140</v>
      </c>
      <c r="C134" s="412">
        <v>1665</v>
      </c>
      <c r="D134" s="412">
        <v>107</v>
      </c>
      <c r="E134" s="412" t="s">
        <v>646</v>
      </c>
      <c r="F134" s="412" t="s">
        <v>1946</v>
      </c>
      <c r="G134" s="412">
        <v>1491</v>
      </c>
      <c r="H134" s="413">
        <v>42150</v>
      </c>
      <c r="I134" s="414">
        <v>152.63999999999999</v>
      </c>
      <c r="K134" s="414">
        <v>152.63999999999999</v>
      </c>
      <c r="L134" s="412" t="s">
        <v>1942</v>
      </c>
      <c r="M134" s="412" t="s">
        <v>1943</v>
      </c>
      <c r="N134" s="412" t="s">
        <v>1944</v>
      </c>
      <c r="O134" s="412" t="s">
        <v>752</v>
      </c>
      <c r="P134" s="412" t="s">
        <v>1945</v>
      </c>
    </row>
    <row r="135" spans="1:16">
      <c r="A135" s="412">
        <v>345</v>
      </c>
      <c r="B135" s="412">
        <v>2014140</v>
      </c>
      <c r="C135" s="412">
        <v>1665</v>
      </c>
      <c r="D135" s="412">
        <v>107</v>
      </c>
      <c r="E135" s="412" t="s">
        <v>646</v>
      </c>
      <c r="F135" s="412" t="s">
        <v>1946</v>
      </c>
      <c r="G135" s="412">
        <v>1491</v>
      </c>
      <c r="H135" s="413">
        <v>42150</v>
      </c>
      <c r="I135" s="414">
        <v>152.63999999999999</v>
      </c>
      <c r="K135" s="414">
        <v>152.63999999999999</v>
      </c>
      <c r="L135" s="412" t="s">
        <v>1942</v>
      </c>
      <c r="M135" s="412" t="s">
        <v>1943</v>
      </c>
      <c r="N135" s="412" t="s">
        <v>1944</v>
      </c>
      <c r="O135" s="412" t="s">
        <v>752</v>
      </c>
      <c r="P135" s="412" t="s">
        <v>1945</v>
      </c>
    </row>
    <row r="136" spans="1:16">
      <c r="A136" s="412">
        <v>345</v>
      </c>
      <c r="B136" s="412">
        <v>2014140</v>
      </c>
      <c r="C136" s="412">
        <v>1665</v>
      </c>
      <c r="D136" s="412">
        <v>107</v>
      </c>
      <c r="E136" s="412" t="s">
        <v>646</v>
      </c>
      <c r="F136" s="412" t="s">
        <v>1946</v>
      </c>
      <c r="G136" s="412">
        <v>1491</v>
      </c>
      <c r="H136" s="413">
        <v>42150</v>
      </c>
      <c r="I136" s="414">
        <v>171.72</v>
      </c>
      <c r="K136" s="414">
        <v>171.72</v>
      </c>
      <c r="L136" s="412" t="s">
        <v>1942</v>
      </c>
      <c r="M136" s="412" t="s">
        <v>1943</v>
      </c>
      <c r="N136" s="412" t="s">
        <v>1944</v>
      </c>
      <c r="O136" s="412" t="s">
        <v>752</v>
      </c>
      <c r="P136" s="412" t="s">
        <v>1945</v>
      </c>
    </row>
    <row r="137" spans="1:16">
      <c r="A137" s="412">
        <v>345</v>
      </c>
      <c r="B137" s="412">
        <v>2014140</v>
      </c>
      <c r="C137" s="412">
        <v>1665</v>
      </c>
      <c r="D137" s="412">
        <v>107</v>
      </c>
      <c r="E137" s="412" t="s">
        <v>646</v>
      </c>
      <c r="F137" s="412" t="s">
        <v>1946</v>
      </c>
      <c r="G137" s="412">
        <v>1491</v>
      </c>
      <c r="H137" s="413">
        <v>42150</v>
      </c>
      <c r="I137" s="414">
        <v>152.63999999999999</v>
      </c>
      <c r="K137" s="414">
        <v>152.63999999999999</v>
      </c>
      <c r="L137" s="412" t="s">
        <v>1942</v>
      </c>
      <c r="M137" s="412" t="s">
        <v>1943</v>
      </c>
      <c r="N137" s="412" t="s">
        <v>1944</v>
      </c>
      <c r="O137" s="412" t="s">
        <v>752</v>
      </c>
      <c r="P137" s="412" t="s">
        <v>1945</v>
      </c>
    </row>
    <row r="138" spans="1:16">
      <c r="A138" s="412">
        <v>345</v>
      </c>
      <c r="B138" s="412">
        <v>2014140</v>
      </c>
      <c r="C138" s="412">
        <v>1665</v>
      </c>
      <c r="D138" s="412">
        <v>107</v>
      </c>
      <c r="E138" s="412" t="s">
        <v>646</v>
      </c>
      <c r="F138" s="412" t="s">
        <v>1946</v>
      </c>
      <c r="G138" s="412">
        <v>1491</v>
      </c>
      <c r="H138" s="413">
        <v>42150</v>
      </c>
      <c r="I138" s="414">
        <v>152.63999999999999</v>
      </c>
      <c r="K138" s="414">
        <v>152.63999999999999</v>
      </c>
      <c r="L138" s="412" t="s">
        <v>1942</v>
      </c>
      <c r="M138" s="412" t="s">
        <v>1943</v>
      </c>
      <c r="N138" s="412" t="s">
        <v>1944</v>
      </c>
      <c r="O138" s="412" t="s">
        <v>752</v>
      </c>
      <c r="P138" s="412" t="s">
        <v>1945</v>
      </c>
    </row>
    <row r="139" spans="1:16">
      <c r="A139" s="412">
        <v>345</v>
      </c>
      <c r="B139" s="412">
        <v>2014140</v>
      </c>
      <c r="C139" s="412">
        <v>1665</v>
      </c>
      <c r="D139" s="412">
        <v>107</v>
      </c>
      <c r="E139" s="412" t="s">
        <v>646</v>
      </c>
      <c r="F139" s="412" t="s">
        <v>1946</v>
      </c>
      <c r="G139" s="412">
        <v>1491</v>
      </c>
      <c r="H139" s="413">
        <v>42150</v>
      </c>
      <c r="I139" s="414">
        <v>152.63999999999999</v>
      </c>
      <c r="K139" s="414">
        <v>152.63999999999999</v>
      </c>
      <c r="L139" s="412" t="s">
        <v>1942</v>
      </c>
      <c r="M139" s="412" t="s">
        <v>1943</v>
      </c>
      <c r="N139" s="412" t="s">
        <v>1944</v>
      </c>
      <c r="O139" s="412" t="s">
        <v>752</v>
      </c>
      <c r="P139" s="412" t="s">
        <v>1945</v>
      </c>
    </row>
    <row r="140" spans="1:16">
      <c r="A140" s="412">
        <v>345</v>
      </c>
      <c r="B140" s="412">
        <v>2014140</v>
      </c>
      <c r="C140" s="412">
        <v>1665</v>
      </c>
      <c r="D140" s="412">
        <v>107</v>
      </c>
      <c r="E140" s="412" t="s">
        <v>646</v>
      </c>
      <c r="F140" s="412" t="s">
        <v>1946</v>
      </c>
      <c r="G140" s="412">
        <v>1491</v>
      </c>
      <c r="H140" s="413">
        <v>42150</v>
      </c>
      <c r="I140" s="414">
        <v>190.8</v>
      </c>
      <c r="K140" s="414">
        <v>190.8</v>
      </c>
      <c r="L140" s="412" t="s">
        <v>1942</v>
      </c>
      <c r="M140" s="412" t="s">
        <v>1943</v>
      </c>
      <c r="N140" s="412" t="s">
        <v>1944</v>
      </c>
      <c r="O140" s="412" t="s">
        <v>752</v>
      </c>
      <c r="P140" s="412" t="s">
        <v>1945</v>
      </c>
    </row>
    <row r="141" spans="1:16">
      <c r="A141" s="412">
        <v>345</v>
      </c>
      <c r="B141" s="412">
        <v>2014140</v>
      </c>
      <c r="C141" s="412">
        <v>1665</v>
      </c>
      <c r="D141" s="412">
        <v>107</v>
      </c>
      <c r="E141" s="412" t="s">
        <v>646</v>
      </c>
      <c r="F141" s="412" t="s">
        <v>1946</v>
      </c>
      <c r="G141" s="412">
        <v>1491</v>
      </c>
      <c r="H141" s="413">
        <v>42150</v>
      </c>
      <c r="I141" s="414">
        <v>114.48</v>
      </c>
      <c r="K141" s="414">
        <v>114.48</v>
      </c>
      <c r="L141" s="412" t="s">
        <v>1942</v>
      </c>
      <c r="M141" s="412" t="s">
        <v>1943</v>
      </c>
      <c r="N141" s="412" t="s">
        <v>1944</v>
      </c>
      <c r="O141" s="412" t="s">
        <v>752</v>
      </c>
      <c r="P141" s="412" t="s">
        <v>1945</v>
      </c>
    </row>
    <row r="142" spans="1:16">
      <c r="A142" s="412">
        <v>345</v>
      </c>
      <c r="B142" s="412">
        <v>2014140</v>
      </c>
      <c r="C142" s="412">
        <v>1665</v>
      </c>
      <c r="D142" s="412">
        <v>107</v>
      </c>
      <c r="E142" s="412" t="s">
        <v>646</v>
      </c>
      <c r="F142" s="412" t="s">
        <v>1946</v>
      </c>
      <c r="G142" s="412">
        <v>1491</v>
      </c>
      <c r="H142" s="413">
        <v>42150</v>
      </c>
      <c r="I142" s="414">
        <v>76.319999999999993</v>
      </c>
      <c r="K142" s="414">
        <v>76.319999999999993</v>
      </c>
      <c r="L142" s="412" t="s">
        <v>1942</v>
      </c>
      <c r="M142" s="412" t="s">
        <v>1943</v>
      </c>
      <c r="N142" s="412" t="s">
        <v>1944</v>
      </c>
      <c r="O142" s="412" t="s">
        <v>752</v>
      </c>
      <c r="P142" s="412" t="s">
        <v>1945</v>
      </c>
    </row>
    <row r="143" spans="1:16">
      <c r="A143" s="412">
        <v>345</v>
      </c>
      <c r="B143" s="412">
        <v>2014140</v>
      </c>
      <c r="C143" s="412">
        <v>1665</v>
      </c>
      <c r="D143" s="412">
        <v>107</v>
      </c>
      <c r="E143" s="412" t="s">
        <v>646</v>
      </c>
      <c r="F143" s="412" t="s">
        <v>1946</v>
      </c>
      <c r="G143" s="412">
        <v>1485</v>
      </c>
      <c r="H143" s="413">
        <v>42136</v>
      </c>
      <c r="I143" s="414">
        <v>38.159999999999997</v>
      </c>
      <c r="K143" s="414">
        <v>38.159999999999997</v>
      </c>
      <c r="L143" s="412" t="s">
        <v>1942</v>
      </c>
      <c r="M143" s="412" t="s">
        <v>1943</v>
      </c>
      <c r="N143" s="412" t="s">
        <v>1944</v>
      </c>
      <c r="O143" s="412" t="s">
        <v>752</v>
      </c>
      <c r="P143" s="412" t="s">
        <v>1945</v>
      </c>
    </row>
    <row r="144" spans="1:16">
      <c r="A144" s="412">
        <v>345</v>
      </c>
      <c r="B144" s="412">
        <v>2014140</v>
      </c>
      <c r="C144" s="412">
        <v>1665</v>
      </c>
      <c r="D144" s="412">
        <v>107</v>
      </c>
      <c r="E144" s="412" t="s">
        <v>646</v>
      </c>
      <c r="F144" s="412" t="s">
        <v>1946</v>
      </c>
      <c r="G144" s="412">
        <v>1485</v>
      </c>
      <c r="H144" s="413">
        <v>42136</v>
      </c>
      <c r="I144" s="414">
        <v>38.159999999999997</v>
      </c>
      <c r="K144" s="414">
        <v>38.159999999999997</v>
      </c>
      <c r="L144" s="412" t="s">
        <v>1942</v>
      </c>
      <c r="M144" s="412" t="s">
        <v>1943</v>
      </c>
      <c r="N144" s="412" t="s">
        <v>1944</v>
      </c>
      <c r="O144" s="412" t="s">
        <v>752</v>
      </c>
      <c r="P144" s="412" t="s">
        <v>1945</v>
      </c>
    </row>
    <row r="145" spans="1:16">
      <c r="A145" s="412">
        <v>345</v>
      </c>
      <c r="B145" s="412">
        <v>2014140</v>
      </c>
      <c r="C145" s="412">
        <v>1665</v>
      </c>
      <c r="D145" s="412">
        <v>107</v>
      </c>
      <c r="E145" s="412" t="s">
        <v>646</v>
      </c>
      <c r="F145" s="412" t="s">
        <v>1946</v>
      </c>
      <c r="G145" s="412">
        <v>1485</v>
      </c>
      <c r="H145" s="413">
        <v>42136</v>
      </c>
      <c r="I145" s="414">
        <v>38.159999999999997</v>
      </c>
      <c r="K145" s="414">
        <v>38.159999999999997</v>
      </c>
      <c r="L145" s="412" t="s">
        <v>1942</v>
      </c>
      <c r="M145" s="412" t="s">
        <v>1943</v>
      </c>
      <c r="N145" s="412" t="s">
        <v>1944</v>
      </c>
      <c r="O145" s="412" t="s">
        <v>752</v>
      </c>
      <c r="P145" s="412" t="s">
        <v>1945</v>
      </c>
    </row>
    <row r="146" spans="1:16">
      <c r="A146" s="412">
        <v>345</v>
      </c>
      <c r="B146" s="412">
        <v>2014140</v>
      </c>
      <c r="C146" s="412">
        <v>1665</v>
      </c>
      <c r="D146" s="412">
        <v>107</v>
      </c>
      <c r="E146" s="412" t="s">
        <v>646</v>
      </c>
      <c r="F146" s="412" t="s">
        <v>1946</v>
      </c>
      <c r="G146" s="412">
        <v>1485</v>
      </c>
      <c r="H146" s="413">
        <v>42136</v>
      </c>
      <c r="I146" s="414">
        <v>38.159999999999997</v>
      </c>
      <c r="K146" s="414">
        <v>38.159999999999997</v>
      </c>
      <c r="L146" s="412" t="s">
        <v>1942</v>
      </c>
      <c r="M146" s="412" t="s">
        <v>1943</v>
      </c>
      <c r="N146" s="412" t="s">
        <v>1944</v>
      </c>
      <c r="O146" s="412" t="s">
        <v>752</v>
      </c>
      <c r="P146" s="412" t="s">
        <v>1945</v>
      </c>
    </row>
    <row r="147" spans="1:16">
      <c r="A147" s="412">
        <v>345</v>
      </c>
      <c r="B147" s="412">
        <v>2014140</v>
      </c>
      <c r="C147" s="412">
        <v>1665</v>
      </c>
      <c r="D147" s="412">
        <v>107</v>
      </c>
      <c r="E147" s="412" t="s">
        <v>646</v>
      </c>
      <c r="F147" s="412" t="s">
        <v>1946</v>
      </c>
      <c r="G147" s="412">
        <v>1485</v>
      </c>
      <c r="H147" s="413">
        <v>42136</v>
      </c>
      <c r="I147" s="414">
        <v>152.63999999999999</v>
      </c>
      <c r="K147" s="414">
        <v>152.63999999999999</v>
      </c>
      <c r="L147" s="412" t="s">
        <v>1942</v>
      </c>
      <c r="M147" s="412" t="s">
        <v>1943</v>
      </c>
      <c r="N147" s="412" t="s">
        <v>1944</v>
      </c>
      <c r="O147" s="412" t="s">
        <v>752</v>
      </c>
      <c r="P147" s="412" t="s">
        <v>1945</v>
      </c>
    </row>
    <row r="148" spans="1:16">
      <c r="A148" s="412">
        <v>345</v>
      </c>
      <c r="B148" s="412">
        <v>2014140</v>
      </c>
      <c r="C148" s="412">
        <v>1665</v>
      </c>
      <c r="D148" s="412">
        <v>107</v>
      </c>
      <c r="E148" s="412" t="s">
        <v>646</v>
      </c>
      <c r="F148" s="412" t="s">
        <v>1946</v>
      </c>
      <c r="G148" s="412">
        <v>1485</v>
      </c>
      <c r="H148" s="413">
        <v>42136</v>
      </c>
      <c r="I148" s="414">
        <v>228.96</v>
      </c>
      <c r="K148" s="414">
        <v>228.96</v>
      </c>
      <c r="L148" s="412" t="s">
        <v>1942</v>
      </c>
      <c r="M148" s="412" t="s">
        <v>1943</v>
      </c>
      <c r="N148" s="412" t="s">
        <v>1944</v>
      </c>
      <c r="O148" s="412" t="s">
        <v>752</v>
      </c>
      <c r="P148" s="412" t="s">
        <v>1945</v>
      </c>
    </row>
    <row r="149" spans="1:16">
      <c r="A149" s="412">
        <v>345</v>
      </c>
      <c r="B149" s="412">
        <v>2014140</v>
      </c>
      <c r="C149" s="412">
        <v>1665</v>
      </c>
      <c r="D149" s="412">
        <v>107</v>
      </c>
      <c r="E149" s="412" t="s">
        <v>646</v>
      </c>
      <c r="F149" s="412" t="s">
        <v>1946</v>
      </c>
      <c r="G149" s="412">
        <v>1485</v>
      </c>
      <c r="H149" s="413">
        <v>42136</v>
      </c>
      <c r="I149" s="414">
        <v>228.96</v>
      </c>
      <c r="K149" s="414">
        <v>228.96</v>
      </c>
      <c r="L149" s="412" t="s">
        <v>1942</v>
      </c>
      <c r="M149" s="412" t="s">
        <v>1943</v>
      </c>
      <c r="N149" s="412" t="s">
        <v>1944</v>
      </c>
      <c r="O149" s="412" t="s">
        <v>752</v>
      </c>
      <c r="P149" s="412" t="s">
        <v>1945</v>
      </c>
    </row>
    <row r="150" spans="1:16">
      <c r="A150" s="412">
        <v>345</v>
      </c>
      <c r="B150" s="412">
        <v>2014140</v>
      </c>
      <c r="C150" s="412">
        <v>1665</v>
      </c>
      <c r="D150" s="412">
        <v>107</v>
      </c>
      <c r="E150" s="412" t="s">
        <v>646</v>
      </c>
      <c r="F150" s="412" t="s">
        <v>1946</v>
      </c>
      <c r="G150" s="412">
        <v>1476</v>
      </c>
      <c r="H150" s="413">
        <v>42122</v>
      </c>
      <c r="I150" s="414">
        <v>76.319999999999993</v>
      </c>
      <c r="K150" s="414">
        <v>76.319999999999993</v>
      </c>
      <c r="L150" s="412" t="s">
        <v>1942</v>
      </c>
      <c r="M150" s="412" t="s">
        <v>1943</v>
      </c>
      <c r="N150" s="412" t="s">
        <v>1944</v>
      </c>
      <c r="O150" s="412" t="s">
        <v>752</v>
      </c>
      <c r="P150" s="412" t="s">
        <v>1945</v>
      </c>
    </row>
    <row r="151" spans="1:16">
      <c r="A151" s="412">
        <v>345</v>
      </c>
      <c r="B151" s="412">
        <v>2014140</v>
      </c>
      <c r="C151" s="412">
        <v>1665</v>
      </c>
      <c r="D151" s="412">
        <v>107</v>
      </c>
      <c r="E151" s="412" t="s">
        <v>646</v>
      </c>
      <c r="F151" s="412" t="s">
        <v>1946</v>
      </c>
      <c r="G151" s="412">
        <v>1476</v>
      </c>
      <c r="H151" s="413">
        <v>42122</v>
      </c>
      <c r="I151" s="414">
        <v>114.48</v>
      </c>
      <c r="K151" s="414">
        <v>114.48</v>
      </c>
      <c r="L151" s="412" t="s">
        <v>1942</v>
      </c>
      <c r="M151" s="412" t="s">
        <v>1943</v>
      </c>
      <c r="N151" s="412" t="s">
        <v>1944</v>
      </c>
      <c r="O151" s="412" t="s">
        <v>752</v>
      </c>
      <c r="P151" s="412" t="s">
        <v>1945</v>
      </c>
    </row>
    <row r="152" spans="1:16">
      <c r="A152" s="412">
        <v>345</v>
      </c>
      <c r="B152" s="412">
        <v>2014140</v>
      </c>
      <c r="C152" s="412">
        <v>1665</v>
      </c>
      <c r="D152" s="412">
        <v>107</v>
      </c>
      <c r="E152" s="412" t="s">
        <v>646</v>
      </c>
      <c r="F152" s="412" t="s">
        <v>1946</v>
      </c>
      <c r="G152" s="412">
        <v>1476</v>
      </c>
      <c r="H152" s="413">
        <v>42122</v>
      </c>
      <c r="I152" s="414">
        <v>114.48</v>
      </c>
      <c r="K152" s="414">
        <v>114.48</v>
      </c>
      <c r="L152" s="412" t="s">
        <v>1942</v>
      </c>
      <c r="M152" s="412" t="s">
        <v>1943</v>
      </c>
      <c r="N152" s="412" t="s">
        <v>1944</v>
      </c>
      <c r="O152" s="412" t="s">
        <v>752</v>
      </c>
      <c r="P152" s="412" t="s">
        <v>1945</v>
      </c>
    </row>
    <row r="153" spans="1:16">
      <c r="A153" s="412">
        <v>345</v>
      </c>
      <c r="B153" s="412">
        <v>2014140</v>
      </c>
      <c r="C153" s="412">
        <v>1665</v>
      </c>
      <c r="D153" s="412">
        <v>107</v>
      </c>
      <c r="E153" s="412" t="s">
        <v>646</v>
      </c>
      <c r="F153" s="412" t="s">
        <v>1946</v>
      </c>
      <c r="G153" s="412">
        <v>1476</v>
      </c>
      <c r="H153" s="413">
        <v>42122</v>
      </c>
      <c r="I153" s="414">
        <v>76.319999999999993</v>
      </c>
      <c r="K153" s="414">
        <v>76.319999999999993</v>
      </c>
      <c r="L153" s="412" t="s">
        <v>1942</v>
      </c>
      <c r="M153" s="412" t="s">
        <v>1943</v>
      </c>
      <c r="N153" s="412" t="s">
        <v>1944</v>
      </c>
      <c r="O153" s="412" t="s">
        <v>752</v>
      </c>
      <c r="P153" s="412" t="s">
        <v>1945</v>
      </c>
    </row>
    <row r="154" spans="1:16">
      <c r="A154" s="412">
        <v>345</v>
      </c>
      <c r="B154" s="412">
        <v>2014140</v>
      </c>
      <c r="C154" s="412">
        <v>1665</v>
      </c>
      <c r="D154" s="412">
        <v>107</v>
      </c>
      <c r="E154" s="412" t="s">
        <v>646</v>
      </c>
      <c r="F154" s="412" t="s">
        <v>1946</v>
      </c>
      <c r="G154" s="412">
        <v>1437</v>
      </c>
      <c r="H154" s="413">
        <v>42038</v>
      </c>
      <c r="I154" s="414">
        <v>74.099999999999994</v>
      </c>
      <c r="K154" s="414">
        <v>74.099999999999994</v>
      </c>
      <c r="L154" s="412" t="s">
        <v>1942</v>
      </c>
      <c r="M154" s="412" t="s">
        <v>1943</v>
      </c>
      <c r="N154" s="412" t="s">
        <v>1944</v>
      </c>
      <c r="O154" s="412" t="s">
        <v>752</v>
      </c>
      <c r="P154" s="412" t="s">
        <v>1945</v>
      </c>
    </row>
    <row r="155" spans="1:16">
      <c r="A155" s="412">
        <v>345</v>
      </c>
      <c r="B155" s="412">
        <v>2014140</v>
      </c>
      <c r="C155" s="412">
        <v>1665</v>
      </c>
      <c r="D155" s="412">
        <v>107</v>
      </c>
      <c r="E155" s="412" t="s">
        <v>646</v>
      </c>
      <c r="F155" s="412" t="s">
        <v>1946</v>
      </c>
      <c r="G155" s="412">
        <v>1431</v>
      </c>
      <c r="H155" s="413">
        <v>42024</v>
      </c>
      <c r="I155" s="414">
        <v>148.19999999999999</v>
      </c>
      <c r="K155" s="414">
        <v>148.19999999999999</v>
      </c>
      <c r="L155" s="412" t="s">
        <v>1942</v>
      </c>
      <c r="M155" s="412" t="s">
        <v>1943</v>
      </c>
      <c r="N155" s="412" t="s">
        <v>1944</v>
      </c>
      <c r="O155" s="412" t="s">
        <v>752</v>
      </c>
      <c r="P155" s="412" t="s">
        <v>1945</v>
      </c>
    </row>
    <row r="156" spans="1:16">
      <c r="A156" s="412">
        <v>345</v>
      </c>
      <c r="B156" s="412">
        <v>2014140</v>
      </c>
      <c r="C156" s="412">
        <v>1665</v>
      </c>
      <c r="D156" s="412">
        <v>107</v>
      </c>
      <c r="E156" s="412" t="s">
        <v>646</v>
      </c>
      <c r="F156" s="412" t="s">
        <v>1946</v>
      </c>
      <c r="G156" s="412">
        <v>1431</v>
      </c>
      <c r="H156" s="413">
        <v>42024</v>
      </c>
      <c r="I156" s="414">
        <v>37.049999999999997</v>
      </c>
      <c r="K156" s="414">
        <v>37.049999999999997</v>
      </c>
      <c r="L156" s="412" t="s">
        <v>1942</v>
      </c>
      <c r="M156" s="412" t="s">
        <v>1943</v>
      </c>
      <c r="N156" s="412" t="s">
        <v>1944</v>
      </c>
      <c r="O156" s="412" t="s">
        <v>752</v>
      </c>
      <c r="P156" s="412" t="s">
        <v>1945</v>
      </c>
    </row>
    <row r="157" spans="1:16">
      <c r="A157" s="412">
        <v>345</v>
      </c>
      <c r="B157" s="412">
        <v>2014140</v>
      </c>
      <c r="C157" s="412">
        <v>1665</v>
      </c>
      <c r="D157" s="412">
        <v>107</v>
      </c>
      <c r="E157" s="412" t="s">
        <v>646</v>
      </c>
      <c r="F157" s="412" t="s">
        <v>1946</v>
      </c>
      <c r="G157" s="412">
        <v>1425</v>
      </c>
      <c r="H157" s="413">
        <v>42010</v>
      </c>
      <c r="I157" s="414">
        <v>111.15</v>
      </c>
      <c r="K157" s="414">
        <v>111.15</v>
      </c>
      <c r="L157" s="412" t="s">
        <v>1942</v>
      </c>
      <c r="M157" s="412" t="s">
        <v>1943</v>
      </c>
      <c r="N157" s="412" t="s">
        <v>1944</v>
      </c>
      <c r="O157" s="412" t="s">
        <v>752</v>
      </c>
      <c r="P157" s="412" t="s">
        <v>1945</v>
      </c>
    </row>
    <row r="158" spans="1:16">
      <c r="A158" s="412">
        <v>345</v>
      </c>
      <c r="B158" s="412">
        <v>2014140</v>
      </c>
      <c r="C158" s="412">
        <v>1665</v>
      </c>
      <c r="D158" s="412">
        <v>107</v>
      </c>
      <c r="E158" s="412" t="s">
        <v>646</v>
      </c>
      <c r="F158" s="412" t="s">
        <v>1946</v>
      </c>
      <c r="G158" s="412">
        <v>1425</v>
      </c>
      <c r="H158" s="413">
        <v>42010</v>
      </c>
      <c r="I158" s="414">
        <v>148.19999999999999</v>
      </c>
      <c r="K158" s="414">
        <v>148.19999999999999</v>
      </c>
      <c r="L158" s="412" t="s">
        <v>1942</v>
      </c>
      <c r="M158" s="412" t="s">
        <v>1943</v>
      </c>
      <c r="N158" s="412" t="s">
        <v>1944</v>
      </c>
      <c r="O158" s="412" t="s">
        <v>752</v>
      </c>
      <c r="P158" s="412" t="s">
        <v>1945</v>
      </c>
    </row>
    <row r="159" spans="1:16">
      <c r="A159" s="412">
        <v>345</v>
      </c>
      <c r="B159" s="412">
        <v>2014140</v>
      </c>
      <c r="C159" s="412">
        <v>1665</v>
      </c>
      <c r="D159" s="412">
        <v>107</v>
      </c>
      <c r="E159" s="412" t="s">
        <v>646</v>
      </c>
      <c r="F159" s="412" t="s">
        <v>1946</v>
      </c>
      <c r="G159" s="412">
        <v>1425</v>
      </c>
      <c r="H159" s="413">
        <v>42010</v>
      </c>
      <c r="I159" s="414">
        <v>148.19999999999999</v>
      </c>
      <c r="K159" s="414">
        <v>148.19999999999999</v>
      </c>
      <c r="L159" s="412" t="s">
        <v>1942</v>
      </c>
      <c r="M159" s="412" t="s">
        <v>1943</v>
      </c>
      <c r="N159" s="412" t="s">
        <v>1944</v>
      </c>
      <c r="O159" s="412" t="s">
        <v>752</v>
      </c>
      <c r="P159" s="412" t="s">
        <v>1945</v>
      </c>
    </row>
    <row r="160" spans="1:16">
      <c r="A160" s="412">
        <v>345</v>
      </c>
      <c r="B160" s="412">
        <v>2014140</v>
      </c>
      <c r="C160" s="412">
        <v>1665</v>
      </c>
      <c r="D160" s="412">
        <v>107</v>
      </c>
      <c r="E160" s="412" t="s">
        <v>646</v>
      </c>
      <c r="F160" s="412" t="s">
        <v>1946</v>
      </c>
      <c r="G160" s="412">
        <v>1425</v>
      </c>
      <c r="H160" s="413">
        <v>42010</v>
      </c>
      <c r="I160" s="414">
        <v>74.099999999999994</v>
      </c>
      <c r="K160" s="414">
        <v>74.099999999999994</v>
      </c>
      <c r="L160" s="412" t="s">
        <v>1942</v>
      </c>
      <c r="M160" s="412" t="s">
        <v>1943</v>
      </c>
      <c r="N160" s="412" t="s">
        <v>1944</v>
      </c>
      <c r="O160" s="412" t="s">
        <v>752</v>
      </c>
      <c r="P160" s="412" t="s">
        <v>1945</v>
      </c>
    </row>
    <row r="161" spans="1:16">
      <c r="A161" s="412">
        <v>345</v>
      </c>
      <c r="B161" s="412">
        <v>2014140</v>
      </c>
      <c r="C161" s="412">
        <v>1665</v>
      </c>
      <c r="D161" s="412">
        <v>107</v>
      </c>
      <c r="E161" s="412" t="s">
        <v>646</v>
      </c>
      <c r="F161" s="412" t="s">
        <v>1946</v>
      </c>
      <c r="G161" s="412">
        <v>1425</v>
      </c>
      <c r="H161" s="413">
        <v>42010</v>
      </c>
      <c r="I161" s="414">
        <v>111.15</v>
      </c>
      <c r="K161" s="414">
        <v>111.15</v>
      </c>
      <c r="L161" s="412" t="s">
        <v>1942</v>
      </c>
      <c r="M161" s="412" t="s">
        <v>1943</v>
      </c>
      <c r="N161" s="412" t="s">
        <v>1944</v>
      </c>
      <c r="O161" s="412" t="s">
        <v>752</v>
      </c>
      <c r="P161" s="412" t="s">
        <v>1945</v>
      </c>
    </row>
    <row r="162" spans="1:16">
      <c r="A162" s="412">
        <v>345</v>
      </c>
      <c r="B162" s="412">
        <v>2014140</v>
      </c>
      <c r="C162" s="412">
        <v>1665</v>
      </c>
      <c r="D162" s="412">
        <v>107</v>
      </c>
      <c r="E162" s="412" t="s">
        <v>646</v>
      </c>
      <c r="F162" s="412" t="s">
        <v>1946</v>
      </c>
      <c r="G162" s="412">
        <v>1419</v>
      </c>
      <c r="H162" s="413">
        <v>41996</v>
      </c>
      <c r="I162" s="414">
        <v>74.099999999999994</v>
      </c>
      <c r="K162" s="414">
        <v>74.099999999999994</v>
      </c>
      <c r="L162" s="412" t="s">
        <v>1942</v>
      </c>
      <c r="M162" s="412" t="s">
        <v>1943</v>
      </c>
      <c r="N162" s="412" t="s">
        <v>1944</v>
      </c>
      <c r="O162" s="412" t="s">
        <v>752</v>
      </c>
      <c r="P162" s="412" t="s">
        <v>1945</v>
      </c>
    </row>
    <row r="163" spans="1:16">
      <c r="A163" s="412">
        <v>345</v>
      </c>
      <c r="B163" s="412">
        <v>2014140</v>
      </c>
      <c r="C163" s="412">
        <v>1665</v>
      </c>
      <c r="D163" s="412">
        <v>107</v>
      </c>
      <c r="E163" s="412" t="s">
        <v>646</v>
      </c>
      <c r="F163" s="412" t="s">
        <v>1946</v>
      </c>
      <c r="G163" s="412">
        <v>1419</v>
      </c>
      <c r="H163" s="413">
        <v>41996</v>
      </c>
      <c r="I163" s="414">
        <v>74.099999999999994</v>
      </c>
      <c r="K163" s="414">
        <v>74.099999999999994</v>
      </c>
      <c r="L163" s="412" t="s">
        <v>1942</v>
      </c>
      <c r="M163" s="412" t="s">
        <v>1943</v>
      </c>
      <c r="N163" s="412" t="s">
        <v>1944</v>
      </c>
      <c r="O163" s="412" t="s">
        <v>752</v>
      </c>
      <c r="P163" s="412" t="s">
        <v>1945</v>
      </c>
    </row>
    <row r="164" spans="1:16">
      <c r="A164" s="412">
        <v>345</v>
      </c>
      <c r="B164" s="412">
        <v>2014140</v>
      </c>
      <c r="C164" s="412">
        <v>1665</v>
      </c>
      <c r="D164" s="412">
        <v>107</v>
      </c>
      <c r="E164" s="412" t="s">
        <v>646</v>
      </c>
      <c r="F164" s="412" t="s">
        <v>1946</v>
      </c>
      <c r="G164" s="412">
        <v>1419</v>
      </c>
      <c r="H164" s="413">
        <v>41996</v>
      </c>
      <c r="I164" s="414">
        <v>74.099999999999994</v>
      </c>
      <c r="K164" s="414">
        <v>74.099999999999994</v>
      </c>
      <c r="L164" s="412" t="s">
        <v>1942</v>
      </c>
      <c r="M164" s="412" t="s">
        <v>1943</v>
      </c>
      <c r="N164" s="412" t="s">
        <v>1944</v>
      </c>
      <c r="O164" s="412" t="s">
        <v>752</v>
      </c>
      <c r="P164" s="412" t="s">
        <v>1945</v>
      </c>
    </row>
    <row r="165" spans="1:16">
      <c r="A165" s="412">
        <v>345</v>
      </c>
      <c r="B165" s="412">
        <v>2014140</v>
      </c>
      <c r="C165" s="412">
        <v>1665</v>
      </c>
      <c r="D165" s="412">
        <v>107</v>
      </c>
      <c r="E165" s="412" t="s">
        <v>646</v>
      </c>
      <c r="F165" s="412" t="s">
        <v>1946</v>
      </c>
      <c r="G165" s="412">
        <v>1419</v>
      </c>
      <c r="H165" s="413">
        <v>41996</v>
      </c>
      <c r="I165" s="414">
        <v>111.15</v>
      </c>
      <c r="K165" s="414">
        <v>111.15</v>
      </c>
      <c r="L165" s="412" t="s">
        <v>1942</v>
      </c>
      <c r="M165" s="412" t="s">
        <v>1943</v>
      </c>
      <c r="N165" s="412" t="s">
        <v>1944</v>
      </c>
      <c r="O165" s="412" t="s">
        <v>752</v>
      </c>
      <c r="P165" s="412" t="s">
        <v>1945</v>
      </c>
    </row>
    <row r="166" spans="1:16">
      <c r="A166" s="412">
        <v>345</v>
      </c>
      <c r="B166" s="412">
        <v>2014140</v>
      </c>
      <c r="C166" s="412">
        <v>1665</v>
      </c>
      <c r="D166" s="412">
        <v>107</v>
      </c>
      <c r="E166" s="412" t="s">
        <v>646</v>
      </c>
      <c r="F166" s="412" t="s">
        <v>1946</v>
      </c>
      <c r="G166" s="412">
        <v>1416</v>
      </c>
      <c r="H166" s="413">
        <v>41982</v>
      </c>
      <c r="I166" s="414">
        <v>111.15</v>
      </c>
      <c r="K166" s="414">
        <v>111.15</v>
      </c>
      <c r="L166" s="412" t="s">
        <v>1942</v>
      </c>
      <c r="M166" s="412" t="s">
        <v>1943</v>
      </c>
      <c r="N166" s="412" t="s">
        <v>1944</v>
      </c>
      <c r="O166" s="412" t="s">
        <v>752</v>
      </c>
      <c r="P166" s="412" t="s">
        <v>1945</v>
      </c>
    </row>
    <row r="167" spans="1:16">
      <c r="A167" s="412">
        <v>345</v>
      </c>
      <c r="B167" s="412">
        <v>2014140</v>
      </c>
      <c r="C167" s="412">
        <v>1665</v>
      </c>
      <c r="D167" s="412">
        <v>107</v>
      </c>
      <c r="E167" s="412" t="s">
        <v>646</v>
      </c>
      <c r="F167" s="412" t="s">
        <v>1946</v>
      </c>
      <c r="G167" s="412">
        <v>1416</v>
      </c>
      <c r="H167" s="413">
        <v>41982</v>
      </c>
      <c r="I167" s="414">
        <v>111.15</v>
      </c>
      <c r="K167" s="414">
        <v>111.15</v>
      </c>
      <c r="L167" s="412" t="s">
        <v>1942</v>
      </c>
      <c r="M167" s="412" t="s">
        <v>1943</v>
      </c>
      <c r="N167" s="412" t="s">
        <v>1944</v>
      </c>
      <c r="O167" s="412" t="s">
        <v>752</v>
      </c>
      <c r="P167" s="412" t="s">
        <v>1945</v>
      </c>
    </row>
    <row r="168" spans="1:16">
      <c r="A168" s="412">
        <v>345</v>
      </c>
      <c r="B168" s="412">
        <v>2014140</v>
      </c>
      <c r="C168" s="412">
        <v>1665</v>
      </c>
      <c r="D168" s="412">
        <v>107</v>
      </c>
      <c r="E168" s="412" t="s">
        <v>646</v>
      </c>
      <c r="F168" s="412" t="s">
        <v>1946</v>
      </c>
      <c r="G168" s="412">
        <v>1416</v>
      </c>
      <c r="H168" s="413">
        <v>41982</v>
      </c>
      <c r="I168" s="414">
        <v>74.099999999999994</v>
      </c>
      <c r="K168" s="414">
        <v>74.099999999999994</v>
      </c>
      <c r="L168" s="412" t="s">
        <v>1942</v>
      </c>
      <c r="M168" s="412" t="s">
        <v>1943</v>
      </c>
      <c r="N168" s="412" t="s">
        <v>1944</v>
      </c>
      <c r="O168" s="412" t="s">
        <v>752</v>
      </c>
      <c r="P168" s="412" t="s">
        <v>1945</v>
      </c>
    </row>
  </sheetData>
  <autoFilter ref="A1:R16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D33" sqref="D33"/>
    </sheetView>
  </sheetViews>
  <sheetFormatPr defaultColWidth="9" defaultRowHeight="15"/>
  <cols>
    <col min="1" max="1" width="19.75" style="353" customWidth="1"/>
    <col min="2" max="2" width="11.25" style="353" bestFit="1" customWidth="1"/>
    <col min="3" max="3" width="13.625" style="353" bestFit="1" customWidth="1"/>
    <col min="4" max="4" width="15.75" style="353" bestFit="1" customWidth="1"/>
    <col min="5" max="5" width="9.625" style="353" bestFit="1" customWidth="1"/>
    <col min="6" max="6" width="9" style="353"/>
    <col min="7" max="7" width="9" style="354"/>
    <col min="8" max="8" width="9" style="353"/>
    <col min="9" max="9" width="18.875" style="353" customWidth="1"/>
    <col min="10" max="10" width="10.375" style="353" bestFit="1" customWidth="1"/>
    <col min="11" max="11" width="13.625" style="353" bestFit="1" customWidth="1"/>
    <col min="12" max="12" width="15.75" style="353" bestFit="1" customWidth="1"/>
    <col min="13" max="13" width="9.625" style="353" bestFit="1" customWidth="1"/>
    <col min="14" max="16384" width="9" style="353"/>
  </cols>
  <sheetData>
    <row r="1" spans="1:14" ht="15.75">
      <c r="A1" s="351" t="s">
        <v>1855</v>
      </c>
      <c r="B1" s="352"/>
      <c r="C1" s="352"/>
      <c r="D1" s="352"/>
      <c r="E1" s="352"/>
    </row>
    <row r="2" spans="1:14" ht="15.75">
      <c r="A2" s="351" t="s">
        <v>1856</v>
      </c>
      <c r="B2" s="352"/>
      <c r="C2" s="352"/>
      <c r="D2" s="352"/>
      <c r="E2" s="352"/>
    </row>
    <row r="3" spans="1:14" ht="15.75">
      <c r="A3" s="352"/>
      <c r="B3" s="352"/>
      <c r="C3" s="352"/>
      <c r="D3" s="352"/>
      <c r="E3" s="352"/>
    </row>
    <row r="4" spans="1:14" ht="15.75">
      <c r="A4" s="355">
        <v>2015</v>
      </c>
      <c r="B4" s="356"/>
      <c r="C4" s="352"/>
      <c r="D4" s="352"/>
      <c r="E4" s="352"/>
      <c r="I4" s="357">
        <v>2014</v>
      </c>
    </row>
    <row r="5" spans="1:14" ht="15.75">
      <c r="A5" s="352"/>
      <c r="B5" s="358" t="s">
        <v>1857</v>
      </c>
      <c r="C5" s="359" t="s">
        <v>1858</v>
      </c>
      <c r="D5" s="359" t="s">
        <v>1859</v>
      </c>
      <c r="E5" s="359" t="s">
        <v>1860</v>
      </c>
      <c r="F5" s="358" t="s">
        <v>1861</v>
      </c>
      <c r="G5" s="360"/>
      <c r="I5" s="352"/>
      <c r="J5" s="358" t="s">
        <v>1857</v>
      </c>
      <c r="K5" s="359" t="s">
        <v>1858</v>
      </c>
      <c r="L5" s="359" t="s">
        <v>1859</v>
      </c>
      <c r="M5" s="359" t="s">
        <v>1860</v>
      </c>
      <c r="N5" s="358" t="s">
        <v>1861</v>
      </c>
    </row>
    <row r="6" spans="1:14" ht="15.75">
      <c r="A6" s="352" t="s">
        <v>1510</v>
      </c>
      <c r="B6" s="361">
        <v>7000</v>
      </c>
      <c r="C6" s="362" t="s">
        <v>1862</v>
      </c>
      <c r="D6" s="363">
        <v>3.1E-2</v>
      </c>
      <c r="E6" s="364">
        <v>7000</v>
      </c>
      <c r="F6" s="365">
        <v>8.0000000000000002E-3</v>
      </c>
      <c r="G6" s="366"/>
      <c r="I6" s="352" t="s">
        <v>1510</v>
      </c>
      <c r="J6" s="364">
        <v>7000</v>
      </c>
      <c r="K6" s="367" t="s">
        <v>1863</v>
      </c>
      <c r="L6" s="368">
        <v>3.5200000000000002E-2</v>
      </c>
      <c r="M6" s="364">
        <v>7000</v>
      </c>
      <c r="N6" s="365">
        <v>8.0000000000000002E-3</v>
      </c>
    </row>
    <row r="7" spans="1:14" ht="15.75">
      <c r="A7" s="352" t="s">
        <v>1504</v>
      </c>
      <c r="B7" s="361">
        <v>7000</v>
      </c>
      <c r="C7" s="362" t="s">
        <v>1864</v>
      </c>
      <c r="D7" s="368">
        <v>3.78E-2</v>
      </c>
      <c r="E7" s="364">
        <v>7000</v>
      </c>
      <c r="F7" s="365">
        <v>8.0000000000000002E-3</v>
      </c>
      <c r="G7" s="366"/>
      <c r="I7" s="352" t="s">
        <v>1504</v>
      </c>
      <c r="J7" s="364">
        <v>8000</v>
      </c>
      <c r="K7" s="367" t="s">
        <v>1865</v>
      </c>
      <c r="L7" s="368">
        <v>4.58E-2</v>
      </c>
      <c r="M7" s="364">
        <v>7000</v>
      </c>
      <c r="N7" s="365">
        <v>8.0000000000000002E-3</v>
      </c>
    </row>
    <row r="8" spans="1:14" ht="15.75">
      <c r="A8" s="352" t="s">
        <v>1507</v>
      </c>
      <c r="B8" s="361">
        <v>9500</v>
      </c>
      <c r="C8" s="362" t="s">
        <v>1866</v>
      </c>
      <c r="D8" s="368">
        <v>5.1999999999999998E-3</v>
      </c>
      <c r="E8" s="364">
        <v>7000</v>
      </c>
      <c r="F8" s="365">
        <v>8.0000000000000002E-3</v>
      </c>
      <c r="G8" s="366"/>
      <c r="I8" s="352" t="s">
        <v>1507</v>
      </c>
      <c r="J8" s="364">
        <v>9500</v>
      </c>
      <c r="K8" s="362" t="s">
        <v>1867</v>
      </c>
      <c r="L8" s="368">
        <v>8.8000000000000005E-3</v>
      </c>
      <c r="M8" s="364">
        <v>7000</v>
      </c>
      <c r="N8" s="365">
        <v>8.0000000000000002E-3</v>
      </c>
    </row>
    <row r="9" spans="1:14" ht="15.75">
      <c r="A9" s="352" t="s">
        <v>1495</v>
      </c>
      <c r="B9" s="361">
        <v>12900</v>
      </c>
      <c r="C9" s="362" t="s">
        <v>1868</v>
      </c>
      <c r="D9" s="368">
        <v>7.0499999999999993E-2</v>
      </c>
      <c r="E9" s="364">
        <v>7000</v>
      </c>
      <c r="F9" s="365">
        <v>8.0000000000000002E-3</v>
      </c>
      <c r="G9" s="366"/>
      <c r="I9" s="352" t="s">
        <v>1495</v>
      </c>
      <c r="J9" s="369">
        <v>12960</v>
      </c>
      <c r="K9" s="367" t="s">
        <v>1869</v>
      </c>
      <c r="L9" s="368">
        <v>8.9499999999999996E-2</v>
      </c>
      <c r="M9" s="364">
        <v>7000</v>
      </c>
      <c r="N9" s="365">
        <v>8.0000000000000002E-3</v>
      </c>
    </row>
    <row r="10" spans="1:14" ht="15.75">
      <c r="A10" s="352" t="s">
        <v>1496</v>
      </c>
      <c r="B10" s="361">
        <v>9500</v>
      </c>
      <c r="C10" s="362" t="s">
        <v>1870</v>
      </c>
      <c r="D10" s="368">
        <v>5.253E-2</v>
      </c>
      <c r="E10" s="364">
        <v>7000</v>
      </c>
      <c r="F10" s="365">
        <v>8.0000000000000002E-3</v>
      </c>
      <c r="G10" s="366"/>
      <c r="I10" s="352" t="s">
        <v>1496</v>
      </c>
      <c r="J10" s="364">
        <v>9500</v>
      </c>
      <c r="K10" s="367" t="s">
        <v>1871</v>
      </c>
      <c r="L10" s="368">
        <v>5.2429999999999997E-2</v>
      </c>
      <c r="M10" s="364">
        <v>7000</v>
      </c>
      <c r="N10" s="365">
        <v>8.0000000000000002E-3</v>
      </c>
    </row>
    <row r="11" spans="1:14" ht="15.75">
      <c r="A11" s="352" t="s">
        <v>1872</v>
      </c>
      <c r="B11" s="361">
        <v>9900</v>
      </c>
      <c r="C11" s="362" t="s">
        <v>1873</v>
      </c>
      <c r="D11" s="368">
        <v>3.1E-2</v>
      </c>
      <c r="E11" s="364">
        <v>7000</v>
      </c>
      <c r="F11" s="365">
        <v>8.0000000000000002E-3</v>
      </c>
      <c r="G11" s="366"/>
      <c r="I11" s="352" t="s">
        <v>1872</v>
      </c>
      <c r="J11" s="369" t="s">
        <v>1874</v>
      </c>
      <c r="K11" s="362" t="s">
        <v>1873</v>
      </c>
      <c r="L11" s="368">
        <v>3.3000000000000002E-2</v>
      </c>
      <c r="M11" s="364">
        <v>7000</v>
      </c>
      <c r="N11" s="365">
        <v>8.0000000000000002E-3</v>
      </c>
    </row>
    <row r="12" spans="1:14" ht="15.75">
      <c r="A12" s="352" t="s">
        <v>1506</v>
      </c>
      <c r="B12" s="361">
        <v>7700</v>
      </c>
      <c r="C12" s="362" t="s">
        <v>1875</v>
      </c>
      <c r="D12" s="363">
        <v>8.9789999999999991E-3</v>
      </c>
      <c r="E12" s="364">
        <v>7000</v>
      </c>
      <c r="F12" s="365">
        <v>8.0000000000000002E-3</v>
      </c>
      <c r="G12" s="366"/>
      <c r="I12" s="352" t="s">
        <v>1506</v>
      </c>
      <c r="J12" s="364">
        <v>7700</v>
      </c>
      <c r="K12" s="362" t="s">
        <v>1875</v>
      </c>
      <c r="L12" s="368">
        <v>1.24E-2</v>
      </c>
      <c r="M12" s="364">
        <v>7000</v>
      </c>
      <c r="N12" s="365">
        <v>8.0000000000000002E-3</v>
      </c>
    </row>
    <row r="13" spans="1:14" ht="15.75">
      <c r="A13" s="352" t="s">
        <v>1497</v>
      </c>
      <c r="B13" s="361">
        <v>8500</v>
      </c>
      <c r="C13" s="362" t="s">
        <v>1876</v>
      </c>
      <c r="D13" s="368">
        <v>5.3999999999999999E-2</v>
      </c>
      <c r="E13" s="364">
        <v>7000</v>
      </c>
      <c r="F13" s="365">
        <v>8.0000000000000002E-3</v>
      </c>
      <c r="G13" s="366"/>
      <c r="I13" s="352" t="s">
        <v>1497</v>
      </c>
      <c r="J13" s="364">
        <v>8500</v>
      </c>
      <c r="K13" s="367" t="s">
        <v>1877</v>
      </c>
      <c r="L13" s="368">
        <v>0.105</v>
      </c>
      <c r="M13" s="364">
        <v>7000</v>
      </c>
      <c r="N13" s="365">
        <v>8.0000000000000002E-3</v>
      </c>
    </row>
    <row r="14" spans="1:14" ht="15.75">
      <c r="A14" s="352" t="s">
        <v>1878</v>
      </c>
      <c r="B14" s="361">
        <v>9500</v>
      </c>
      <c r="C14" s="362" t="s">
        <v>1879</v>
      </c>
      <c r="D14" s="368">
        <v>2.7E-2</v>
      </c>
      <c r="E14" s="364">
        <v>7000</v>
      </c>
      <c r="F14" s="365">
        <v>8.0000000000000002E-3</v>
      </c>
      <c r="G14" s="366"/>
      <c r="I14" s="352"/>
      <c r="J14" s="364"/>
      <c r="K14" s="367"/>
      <c r="L14" s="368"/>
      <c r="M14" s="364"/>
      <c r="N14" s="365"/>
    </row>
    <row r="15" spans="1:14" ht="15.75">
      <c r="A15" s="352" t="s">
        <v>1511</v>
      </c>
      <c r="B15" s="361">
        <v>27800</v>
      </c>
      <c r="C15" s="362" t="s">
        <v>1880</v>
      </c>
      <c r="D15" s="368">
        <v>3.85E-2</v>
      </c>
      <c r="E15" s="364">
        <v>7000</v>
      </c>
      <c r="F15" s="365">
        <v>8.0000000000000002E-3</v>
      </c>
      <c r="G15" s="366"/>
      <c r="I15" s="352" t="s">
        <v>1511</v>
      </c>
      <c r="J15" s="369">
        <v>27400</v>
      </c>
      <c r="K15" s="362" t="s">
        <v>1880</v>
      </c>
      <c r="L15" s="368">
        <v>3.85E-2</v>
      </c>
      <c r="M15" s="364">
        <v>7000</v>
      </c>
      <c r="N15" s="365">
        <v>8.0000000000000002E-3</v>
      </c>
    </row>
    <row r="16" spans="1:14" ht="15.75">
      <c r="A16" s="352" t="s">
        <v>1503</v>
      </c>
      <c r="B16" s="361">
        <v>21700</v>
      </c>
      <c r="C16" s="362" t="s">
        <v>1881</v>
      </c>
      <c r="D16" s="368">
        <v>3.7999999999999999E-2</v>
      </c>
      <c r="E16" s="364">
        <v>7000</v>
      </c>
      <c r="F16" s="365">
        <v>8.0000000000000002E-3</v>
      </c>
      <c r="G16" s="366"/>
      <c r="I16" s="352" t="s">
        <v>1503</v>
      </c>
      <c r="J16" s="369">
        <v>21400</v>
      </c>
      <c r="K16" s="367" t="s">
        <v>1882</v>
      </c>
      <c r="L16" s="368">
        <v>4.2000000000000003E-2</v>
      </c>
      <c r="M16" s="364">
        <v>7000</v>
      </c>
      <c r="N16" s="365">
        <v>8.0000000000000002E-3</v>
      </c>
    </row>
    <row r="17" spans="1:14" ht="15.75">
      <c r="A17" s="352" t="s">
        <v>1499</v>
      </c>
      <c r="B17" s="361">
        <v>9000</v>
      </c>
      <c r="C17" s="362" t="s">
        <v>1883</v>
      </c>
      <c r="D17" s="368">
        <v>2.8000000000000001E-2</v>
      </c>
      <c r="E17" s="364">
        <v>7000</v>
      </c>
      <c r="F17" s="365">
        <v>8.0000000000000002E-3</v>
      </c>
      <c r="G17" s="366"/>
      <c r="I17" s="352" t="s">
        <v>1499</v>
      </c>
      <c r="J17" s="369">
        <v>8750</v>
      </c>
      <c r="K17" s="367" t="s">
        <v>1884</v>
      </c>
      <c r="L17" s="368">
        <v>8.4760000000000002E-2</v>
      </c>
      <c r="M17" s="364">
        <v>7000</v>
      </c>
      <c r="N17" s="365">
        <v>8.0000000000000002E-3</v>
      </c>
    </row>
    <row r="18" spans="1:14" ht="15.75">
      <c r="A18" s="352" t="s">
        <v>1508</v>
      </c>
      <c r="B18" s="361">
        <v>14000</v>
      </c>
      <c r="C18" s="362" t="s">
        <v>1885</v>
      </c>
      <c r="D18" s="368">
        <v>5.96E-2</v>
      </c>
      <c r="E18" s="364">
        <v>7000</v>
      </c>
      <c r="F18" s="365">
        <v>8.0000000000000002E-3</v>
      </c>
      <c r="G18" s="366"/>
      <c r="I18" s="352" t="s">
        <v>1508</v>
      </c>
      <c r="J18" s="364">
        <v>12000</v>
      </c>
      <c r="K18" s="367" t="s">
        <v>1886</v>
      </c>
      <c r="L18" s="368">
        <v>4.3400000000000001E-2</v>
      </c>
      <c r="M18" s="364">
        <v>7000</v>
      </c>
      <c r="N18" s="365">
        <v>8.0000000000000002E-3</v>
      </c>
    </row>
    <row r="19" spans="1:14" ht="15.75">
      <c r="A19" s="352" t="s">
        <v>1887</v>
      </c>
      <c r="B19" s="361">
        <v>8000</v>
      </c>
      <c r="C19" s="362" t="s">
        <v>1888</v>
      </c>
      <c r="D19" s="368">
        <v>4.4000000000000003E-3</v>
      </c>
      <c r="E19" s="364">
        <v>7000</v>
      </c>
      <c r="F19" s="365">
        <v>8.0000000000000002E-3</v>
      </c>
      <c r="G19" s="366"/>
      <c r="I19" s="352" t="s">
        <v>1887</v>
      </c>
      <c r="J19" s="364">
        <v>8000</v>
      </c>
      <c r="K19" s="362" t="s">
        <v>1889</v>
      </c>
      <c r="L19" s="368">
        <v>6.7999999999999996E-3</v>
      </c>
      <c r="M19" s="364">
        <v>7000</v>
      </c>
      <c r="N19" s="365">
        <v>8.0000000000000002E-3</v>
      </c>
    </row>
    <row r="20" spans="1:14" ht="15.75">
      <c r="A20" s="352" t="s">
        <v>1890</v>
      </c>
      <c r="B20" s="361">
        <v>12000</v>
      </c>
      <c r="C20" s="362" t="s">
        <v>1891</v>
      </c>
      <c r="D20" s="368">
        <v>2.7E-2</v>
      </c>
      <c r="E20" s="364">
        <v>7000</v>
      </c>
      <c r="F20" s="365">
        <v>8.0000000000000002E-3</v>
      </c>
      <c r="G20" s="366"/>
      <c r="I20" s="352"/>
      <c r="J20" s="364"/>
      <c r="K20" s="362"/>
      <c r="L20" s="368"/>
      <c r="M20" s="364"/>
      <c r="N20" s="365"/>
    </row>
    <row r="21" spans="1:14" ht="15.75">
      <c r="A21" s="352" t="s">
        <v>1498</v>
      </c>
      <c r="B21" s="361">
        <v>32000</v>
      </c>
      <c r="C21" s="362" t="s">
        <v>1892</v>
      </c>
      <c r="D21" s="370" t="s">
        <v>1893</v>
      </c>
      <c r="E21" s="364">
        <v>7000</v>
      </c>
      <c r="F21" s="365">
        <v>8.0000000000000002E-3</v>
      </c>
      <c r="G21" s="366"/>
      <c r="I21" s="352" t="s">
        <v>1498</v>
      </c>
      <c r="J21" s="364">
        <v>31500</v>
      </c>
      <c r="K21" s="362" t="s">
        <v>1894</v>
      </c>
      <c r="L21" s="368" t="s">
        <v>1893</v>
      </c>
      <c r="M21" s="364">
        <v>7000</v>
      </c>
      <c r="N21" s="365">
        <v>8.0000000000000002E-3</v>
      </c>
    </row>
    <row r="22" spans="1:14" customFormat="1">
      <c r="A22" s="401" t="s">
        <v>1921</v>
      </c>
      <c r="B22" s="361">
        <v>7000</v>
      </c>
      <c r="C22" s="402"/>
      <c r="D22" s="403">
        <v>8.9999999999999993E-3</v>
      </c>
      <c r="E22" s="364">
        <v>7000</v>
      </c>
      <c r="F22" s="404">
        <v>8.0000000000000002E-3</v>
      </c>
      <c r="G22" s="405"/>
      <c r="I22" s="401"/>
      <c r="J22" s="364"/>
      <c r="K22" s="402"/>
      <c r="L22" s="406"/>
      <c r="M22" s="364"/>
      <c r="N22" s="404"/>
    </row>
    <row r="23" spans="1:14" ht="15.75">
      <c r="A23" s="371"/>
      <c r="B23" s="352"/>
      <c r="C23" s="352"/>
      <c r="D23" s="352"/>
      <c r="E23" s="352"/>
    </row>
    <row r="24" spans="1:14" ht="15.75">
      <c r="A24" s="351" t="s">
        <v>1895</v>
      </c>
      <c r="C24" s="352"/>
      <c r="D24" s="352"/>
      <c r="E24" s="352"/>
      <c r="I24" s="351" t="s">
        <v>1896</v>
      </c>
      <c r="J24" s="352"/>
    </row>
    <row r="25" spans="1:14" ht="15.75">
      <c r="C25" s="352"/>
      <c r="D25" s="352"/>
      <c r="E25" s="352"/>
      <c r="I25" s="372"/>
      <c r="J25" s="352"/>
    </row>
    <row r="26" spans="1:14" ht="15.75">
      <c r="A26" s="373" t="s">
        <v>1897</v>
      </c>
      <c r="C26" s="352"/>
      <c r="D26" s="352"/>
      <c r="E26" s="352"/>
      <c r="I26" s="373" t="s">
        <v>1898</v>
      </c>
      <c r="J26" s="352"/>
    </row>
    <row r="27" spans="1:14" ht="15.75">
      <c r="A27" s="373" t="s">
        <v>1899</v>
      </c>
      <c r="C27" s="352"/>
      <c r="D27" s="352"/>
      <c r="E27" s="352"/>
      <c r="I27" s="373" t="s">
        <v>1900</v>
      </c>
      <c r="J27" s="352"/>
    </row>
    <row r="28" spans="1:14" ht="15.75">
      <c r="A28" s="352"/>
      <c r="B28" s="352"/>
      <c r="C28" s="352"/>
      <c r="D28" s="352"/>
      <c r="E28" s="352"/>
    </row>
    <row r="29" spans="1:14" ht="18">
      <c r="A29" s="374" t="s">
        <v>1901</v>
      </c>
      <c r="B29" s="352"/>
      <c r="C29" s="352"/>
      <c r="D29" s="352"/>
      <c r="E29" s="352"/>
    </row>
    <row r="30" spans="1:14" ht="15.75">
      <c r="A30" s="375" t="s">
        <v>1902</v>
      </c>
      <c r="B30" s="376">
        <v>150000</v>
      </c>
      <c r="C30" s="376">
        <v>105000</v>
      </c>
      <c r="D30" s="352"/>
      <c r="E30" s="352"/>
      <c r="I30" s="353" t="s">
        <v>1901</v>
      </c>
    </row>
    <row r="31" spans="1:14">
      <c r="A31" s="377" t="s">
        <v>1903</v>
      </c>
      <c r="B31" s="378">
        <v>6.2E-2</v>
      </c>
      <c r="C31" s="378">
        <v>6.2E-2</v>
      </c>
      <c r="D31" s="379"/>
      <c r="E31" s="379"/>
      <c r="I31" s="353" t="s">
        <v>1902</v>
      </c>
      <c r="J31" s="380">
        <v>150000</v>
      </c>
      <c r="K31" s="380">
        <v>105000</v>
      </c>
    </row>
    <row r="32" spans="1:14">
      <c r="A32" s="377" t="s">
        <v>1904</v>
      </c>
      <c r="B32" s="378">
        <v>1.4500000000000001E-2</v>
      </c>
      <c r="C32" s="378">
        <v>1.4500000000000001E-2</v>
      </c>
      <c r="D32" s="379"/>
      <c r="E32" s="379"/>
      <c r="I32" s="353" t="s">
        <v>1903</v>
      </c>
      <c r="J32" s="381">
        <v>6.2E-2</v>
      </c>
      <c r="K32" s="381">
        <v>6.2E-2</v>
      </c>
    </row>
    <row r="33" spans="1:11" ht="15.75">
      <c r="A33" s="377" t="s">
        <v>1905</v>
      </c>
      <c r="B33" s="376">
        <v>118500</v>
      </c>
      <c r="C33" s="376">
        <v>118500</v>
      </c>
      <c r="D33" s="379"/>
      <c r="E33" s="379"/>
      <c r="I33" s="379" t="s">
        <v>1904</v>
      </c>
      <c r="J33" s="378">
        <v>1.4500000000000001E-2</v>
      </c>
      <c r="K33" s="382">
        <v>1.4500000000000001E-2</v>
      </c>
    </row>
    <row r="34" spans="1:11" ht="15.75">
      <c r="A34" s="377"/>
      <c r="B34" s="376"/>
      <c r="C34" s="376"/>
      <c r="D34" s="379"/>
      <c r="E34" s="379"/>
      <c r="I34" s="379" t="s">
        <v>1905</v>
      </c>
      <c r="J34" s="383">
        <v>117000</v>
      </c>
      <c r="K34" s="382">
        <v>117000</v>
      </c>
    </row>
    <row r="35" spans="1:11">
      <c r="A35" s="384" t="s">
        <v>1906</v>
      </c>
      <c r="B35" s="385">
        <f>IF(B30&lt;B33, B30*B31, B33*B31)</f>
        <v>7347</v>
      </c>
      <c r="C35" s="385">
        <f>IF(C30&lt;C33, C30*C31, C33*C31)</f>
        <v>6510</v>
      </c>
      <c r="D35" s="379"/>
      <c r="E35" s="379"/>
      <c r="I35" s="379"/>
      <c r="K35" s="382"/>
    </row>
    <row r="36" spans="1:11">
      <c r="A36" s="386" t="s">
        <v>1907</v>
      </c>
      <c r="B36" s="385">
        <f>B30*B32</f>
        <v>2175</v>
      </c>
      <c r="C36" s="385">
        <f>C30*C32</f>
        <v>1522.5</v>
      </c>
      <c r="D36" s="379"/>
      <c r="E36" s="379"/>
      <c r="I36" s="353" t="s">
        <v>1906</v>
      </c>
      <c r="J36" s="380">
        <v>7254</v>
      </c>
      <c r="K36" s="380">
        <v>6510</v>
      </c>
    </row>
    <row r="37" spans="1:11">
      <c r="B37" s="387">
        <f>SUM(B35:B36)</f>
        <v>9522</v>
      </c>
      <c r="C37" s="387">
        <f>SUM(C35:C36)</f>
        <v>8032.5</v>
      </c>
      <c r="I37" s="353" t="s">
        <v>1907</v>
      </c>
      <c r="J37" s="380">
        <v>2175</v>
      </c>
      <c r="K37" s="380">
        <v>1522.5</v>
      </c>
    </row>
    <row r="38" spans="1:11">
      <c r="B38" s="387"/>
      <c r="C38" s="387"/>
      <c r="J38" s="380">
        <v>9429</v>
      </c>
      <c r="K38" s="380">
        <v>8032.5</v>
      </c>
    </row>
    <row r="40" spans="1:11">
      <c r="A40" s="388" t="s">
        <v>1908</v>
      </c>
      <c r="B40" s="389"/>
      <c r="C40" s="389"/>
    </row>
    <row r="41" spans="1:11" ht="28.5">
      <c r="A41" s="390" t="s">
        <v>1909</v>
      </c>
      <c r="B41" s="353">
        <v>2015</v>
      </c>
      <c r="C41" s="353">
        <v>2014</v>
      </c>
    </row>
    <row r="42" spans="1:11">
      <c r="A42" s="389" t="s">
        <v>1910</v>
      </c>
      <c r="B42" s="391">
        <v>7.65</v>
      </c>
      <c r="C42" s="391">
        <v>7.65</v>
      </c>
    </row>
    <row r="43" spans="1:11">
      <c r="A43" s="389" t="s">
        <v>1911</v>
      </c>
      <c r="B43" s="391">
        <v>7.65</v>
      </c>
      <c r="C43" s="391">
        <v>7.65</v>
      </c>
    </row>
    <row r="44" spans="1:11">
      <c r="A44" s="389" t="s">
        <v>1912</v>
      </c>
      <c r="B44" s="391">
        <v>15.3</v>
      </c>
      <c r="C44" s="391">
        <v>15.3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view="pageBreakPreview" zoomScaleNormal="85" zoomScaleSheetLayoutView="100" workbookViewId="0">
      <pane ySplit="1" topLeftCell="A59" activePane="bottomLeft" state="frozen"/>
      <selection pane="bottomLeft" activeCell="A54" sqref="A54"/>
    </sheetView>
  </sheetViews>
  <sheetFormatPr defaultColWidth="8" defaultRowHeight="15"/>
  <cols>
    <col min="1" max="1" width="41.5" style="429" bestFit="1" customWidth="1"/>
    <col min="2" max="2" width="14.5" style="429" bestFit="1" customWidth="1"/>
    <col min="3" max="3" width="83.25" style="435" customWidth="1"/>
    <col min="4" max="16384" width="8" style="429"/>
  </cols>
  <sheetData>
    <row r="1" spans="1:3">
      <c r="A1" s="437" t="s">
        <v>2071</v>
      </c>
      <c r="B1" s="437" t="s">
        <v>1998</v>
      </c>
      <c r="C1" s="438" t="s">
        <v>2072</v>
      </c>
    </row>
    <row r="2" spans="1:3" ht="30">
      <c r="A2" s="428" t="s">
        <v>1999</v>
      </c>
      <c r="B2" s="428" t="s">
        <v>1520</v>
      </c>
      <c r="C2" s="460" t="s">
        <v>2228</v>
      </c>
    </row>
    <row r="3" spans="1:3" ht="45">
      <c r="A3" s="428" t="s">
        <v>2000</v>
      </c>
      <c r="B3" s="428" t="s">
        <v>1520</v>
      </c>
      <c r="C3" s="460" t="s">
        <v>2229</v>
      </c>
    </row>
    <row r="4" spans="1:3" ht="45">
      <c r="A4" s="428" t="s">
        <v>2001</v>
      </c>
      <c r="B4" s="428" t="s">
        <v>1520</v>
      </c>
      <c r="C4" s="461" t="s">
        <v>2002</v>
      </c>
    </row>
    <row r="5" spans="1:3" ht="45">
      <c r="A5" s="428" t="s">
        <v>2003</v>
      </c>
      <c r="B5" s="428" t="s">
        <v>1520</v>
      </c>
      <c r="C5" s="461" t="s">
        <v>2002</v>
      </c>
    </row>
    <row r="6" spans="1:3" ht="45">
      <c r="A6" s="428" t="s">
        <v>2004</v>
      </c>
      <c r="B6" s="428" t="s">
        <v>1520</v>
      </c>
      <c r="C6" s="461" t="s">
        <v>2005</v>
      </c>
    </row>
    <row r="7" spans="1:3" ht="30">
      <c r="A7" s="428" t="s">
        <v>2006</v>
      </c>
      <c r="B7" s="428" t="s">
        <v>1520</v>
      </c>
      <c r="C7" s="461" t="s">
        <v>2007</v>
      </c>
    </row>
    <row r="8" spans="1:3" ht="30">
      <c r="A8" s="428" t="s">
        <v>2008</v>
      </c>
      <c r="B8" s="428" t="s">
        <v>1520</v>
      </c>
      <c r="C8" s="461" t="s">
        <v>2009</v>
      </c>
    </row>
    <row r="9" spans="1:3" ht="90">
      <c r="A9" s="428" t="s">
        <v>2010</v>
      </c>
      <c r="B9" s="428" t="s">
        <v>1520</v>
      </c>
      <c r="C9" s="460" t="s">
        <v>2011</v>
      </c>
    </row>
    <row r="10" spans="1:3" ht="75">
      <c r="A10" s="428" t="s">
        <v>2012</v>
      </c>
      <c r="B10" s="428" t="s">
        <v>1520</v>
      </c>
      <c r="C10" s="461" t="s">
        <v>2230</v>
      </c>
    </row>
    <row r="11" spans="1:3" ht="30">
      <c r="A11" s="428" t="s">
        <v>2013</v>
      </c>
      <c r="B11" s="428" t="s">
        <v>1520</v>
      </c>
      <c r="C11" s="461" t="s">
        <v>2014</v>
      </c>
    </row>
    <row r="12" spans="1:3" ht="60">
      <c r="A12" s="462" t="s">
        <v>2231</v>
      </c>
      <c r="B12" s="428" t="s">
        <v>1520</v>
      </c>
      <c r="C12" s="460" t="s">
        <v>2015</v>
      </c>
    </row>
    <row r="13" spans="1:3" ht="45">
      <c r="A13" s="462" t="s">
        <v>2232</v>
      </c>
      <c r="B13" s="428" t="s">
        <v>1520</v>
      </c>
      <c r="C13" s="460" t="s">
        <v>2233</v>
      </c>
    </row>
    <row r="14" spans="1:3" ht="30">
      <c r="A14" s="462" t="s">
        <v>2236</v>
      </c>
      <c r="B14" s="428" t="s">
        <v>1520</v>
      </c>
      <c r="C14" s="432" t="s">
        <v>2237</v>
      </c>
    </row>
    <row r="15" spans="1:3" ht="60">
      <c r="A15" s="462" t="s">
        <v>2239</v>
      </c>
      <c r="B15" s="428" t="s">
        <v>1520</v>
      </c>
      <c r="C15" s="461" t="s">
        <v>2238</v>
      </c>
    </row>
    <row r="16" spans="1:3" ht="30">
      <c r="A16" s="462" t="s">
        <v>2016</v>
      </c>
      <c r="B16" s="428" t="s">
        <v>1520</v>
      </c>
      <c r="C16" s="461" t="s">
        <v>2234</v>
      </c>
    </row>
    <row r="17" spans="1:3" ht="60">
      <c r="A17" s="462" t="s">
        <v>2244</v>
      </c>
      <c r="B17" s="428" t="s">
        <v>1520</v>
      </c>
      <c r="C17" s="461" t="s">
        <v>2245</v>
      </c>
    </row>
    <row r="18" spans="1:3" ht="75">
      <c r="A18" s="462" t="s">
        <v>2208</v>
      </c>
      <c r="B18" s="428" t="s">
        <v>1520</v>
      </c>
      <c r="C18" s="461" t="s">
        <v>2247</v>
      </c>
    </row>
    <row r="19" spans="1:3" ht="75">
      <c r="A19" s="428" t="s">
        <v>2195</v>
      </c>
      <c r="B19" s="428" t="s">
        <v>1520</v>
      </c>
      <c r="C19" s="431" t="s">
        <v>2248</v>
      </c>
    </row>
    <row r="20" spans="1:3" ht="75">
      <c r="A20" s="428" t="s">
        <v>2061</v>
      </c>
      <c r="B20" s="428" t="s">
        <v>1520</v>
      </c>
      <c r="C20" s="461" t="s">
        <v>2246</v>
      </c>
    </row>
    <row r="21" spans="1:3" ht="30">
      <c r="A21" s="428" t="s">
        <v>2018</v>
      </c>
      <c r="B21" s="428" t="s">
        <v>1520</v>
      </c>
      <c r="C21" s="461" t="s">
        <v>2019</v>
      </c>
    </row>
    <row r="22" spans="1:3" ht="90">
      <c r="A22" s="462" t="s">
        <v>2240</v>
      </c>
      <c r="B22" s="428" t="s">
        <v>1520</v>
      </c>
      <c r="C22" s="461" t="s">
        <v>2241</v>
      </c>
    </row>
    <row r="23" spans="1:3" ht="45">
      <c r="A23" s="462" t="s">
        <v>2242</v>
      </c>
      <c r="B23" s="428" t="s">
        <v>1520</v>
      </c>
      <c r="C23" s="461" t="s">
        <v>2243</v>
      </c>
    </row>
    <row r="24" spans="1:3" ht="75">
      <c r="A24" s="462" t="s">
        <v>2205</v>
      </c>
      <c r="B24" s="428" t="s">
        <v>1520</v>
      </c>
      <c r="C24" s="461" t="s">
        <v>2249</v>
      </c>
    </row>
    <row r="25" spans="1:3" ht="45">
      <c r="A25" s="462" t="s">
        <v>2198</v>
      </c>
      <c r="B25" s="428" t="s">
        <v>1520</v>
      </c>
      <c r="C25" s="461" t="s">
        <v>2250</v>
      </c>
    </row>
    <row r="26" spans="1:3">
      <c r="A26" s="462" t="s">
        <v>2253</v>
      </c>
      <c r="B26" s="428" t="s">
        <v>1520</v>
      </c>
      <c r="C26" s="461" t="s">
        <v>2254</v>
      </c>
    </row>
    <row r="27" spans="1:3" ht="30">
      <c r="A27" s="462" t="s">
        <v>2251</v>
      </c>
      <c r="B27" s="428" t="s">
        <v>1520</v>
      </c>
      <c r="C27" s="461" t="s">
        <v>2252</v>
      </c>
    </row>
    <row r="28" spans="1:3" ht="30">
      <c r="A28" s="462" t="s">
        <v>2271</v>
      </c>
      <c r="B28" s="428" t="s">
        <v>549</v>
      </c>
      <c r="C28" s="461" t="s">
        <v>2272</v>
      </c>
    </row>
    <row r="29" spans="1:3" ht="60">
      <c r="A29" s="428" t="s">
        <v>2020</v>
      </c>
      <c r="B29" s="428" t="s">
        <v>549</v>
      </c>
      <c r="C29" s="460" t="s">
        <v>2021</v>
      </c>
    </row>
    <row r="30" spans="1:3" ht="60">
      <c r="A30" s="428" t="s">
        <v>2022</v>
      </c>
      <c r="B30" s="428" t="s">
        <v>549</v>
      </c>
      <c r="C30" s="460" t="s">
        <v>2023</v>
      </c>
    </row>
    <row r="31" spans="1:3" ht="45">
      <c r="A31" s="462" t="s">
        <v>2269</v>
      </c>
      <c r="B31" s="428" t="s">
        <v>549</v>
      </c>
      <c r="C31" s="460" t="s">
        <v>2270</v>
      </c>
    </row>
    <row r="32" spans="1:3" ht="30">
      <c r="A32" s="428" t="s">
        <v>2024</v>
      </c>
      <c r="B32" s="428" t="s">
        <v>549</v>
      </c>
      <c r="C32" s="461" t="s">
        <v>2025</v>
      </c>
    </row>
    <row r="33" spans="1:3" ht="60">
      <c r="A33" s="462" t="s">
        <v>2217</v>
      </c>
      <c r="B33" s="428" t="s">
        <v>549</v>
      </c>
      <c r="C33" s="461" t="s">
        <v>2235</v>
      </c>
    </row>
    <row r="34" spans="1:3" ht="60">
      <c r="A34" s="428" t="s">
        <v>2219</v>
      </c>
      <c r="B34" s="428" t="s">
        <v>549</v>
      </c>
      <c r="C34" s="460" t="s">
        <v>2266</v>
      </c>
    </row>
    <row r="35" spans="1:3" ht="45">
      <c r="A35" s="428" t="s">
        <v>2267</v>
      </c>
      <c r="B35" s="428" t="s">
        <v>549</v>
      </c>
      <c r="C35" s="460" t="s">
        <v>2268</v>
      </c>
    </row>
    <row r="36" spans="1:3" ht="30">
      <c r="A36" s="428" t="s">
        <v>2027</v>
      </c>
      <c r="B36" s="428" t="s">
        <v>549</v>
      </c>
      <c r="C36" s="461" t="s">
        <v>2028</v>
      </c>
    </row>
    <row r="37" spans="1:3" ht="60">
      <c r="A37" s="429" t="s">
        <v>2029</v>
      </c>
      <c r="B37" s="428" t="s">
        <v>549</v>
      </c>
      <c r="C37" s="460" t="s">
        <v>2026</v>
      </c>
    </row>
    <row r="38" spans="1:3" ht="30">
      <c r="A38" s="429" t="s">
        <v>2030</v>
      </c>
      <c r="B38" s="428" t="s">
        <v>549</v>
      </c>
      <c r="C38" s="461" t="s">
        <v>2031</v>
      </c>
    </row>
    <row r="39" spans="1:3" ht="60">
      <c r="A39" s="428" t="s">
        <v>2047</v>
      </c>
      <c r="B39" s="428" t="s">
        <v>549</v>
      </c>
      <c r="C39" s="431" t="s">
        <v>2048</v>
      </c>
    </row>
    <row r="40" spans="1:3" ht="30">
      <c r="A40" s="428" t="s">
        <v>2095</v>
      </c>
      <c r="B40" s="428" t="s">
        <v>549</v>
      </c>
      <c r="C40" s="461" t="s">
        <v>2257</v>
      </c>
    </row>
    <row r="41" spans="1:3" ht="60">
      <c r="A41" s="428" t="s">
        <v>2167</v>
      </c>
      <c r="B41" s="428" t="s">
        <v>549</v>
      </c>
      <c r="C41" s="461" t="s">
        <v>2032</v>
      </c>
    </row>
    <row r="42" spans="1:3" ht="45">
      <c r="A42" s="466" t="s">
        <v>2259</v>
      </c>
      <c r="B42" s="428" t="s">
        <v>2034</v>
      </c>
      <c r="C42" s="461" t="s">
        <v>2035</v>
      </c>
    </row>
    <row r="43" spans="1:3" ht="30">
      <c r="A43" s="429" t="s">
        <v>2115</v>
      </c>
      <c r="B43" s="428" t="s">
        <v>2034</v>
      </c>
      <c r="C43" s="431" t="s">
        <v>2258</v>
      </c>
    </row>
    <row r="44" spans="1:3" ht="30">
      <c r="A44" s="429" t="s">
        <v>2036</v>
      </c>
      <c r="B44" s="428" t="s">
        <v>2034</v>
      </c>
      <c r="C44" s="435" t="s">
        <v>2037</v>
      </c>
    </row>
    <row r="45" spans="1:3" ht="30">
      <c r="A45" s="429" t="s">
        <v>2038</v>
      </c>
      <c r="B45" s="428" t="s">
        <v>2034</v>
      </c>
      <c r="C45" s="466" t="s">
        <v>2039</v>
      </c>
    </row>
    <row r="46" spans="1:3">
      <c r="B46" s="428"/>
      <c r="C46" s="466"/>
    </row>
    <row r="47" spans="1:3">
      <c r="A47" s="463"/>
      <c r="B47" s="428"/>
      <c r="C47" s="436"/>
    </row>
    <row r="48" spans="1:3" ht="75">
      <c r="A48" s="429" t="s">
        <v>2041</v>
      </c>
      <c r="B48" s="428" t="s">
        <v>2034</v>
      </c>
      <c r="C48" s="465" t="s">
        <v>2042</v>
      </c>
    </row>
    <row r="49" spans="1:3" ht="45">
      <c r="A49" s="429" t="s">
        <v>2263</v>
      </c>
      <c r="B49" s="428" t="s">
        <v>2034</v>
      </c>
      <c r="C49" s="465" t="s">
        <v>2264</v>
      </c>
    </row>
    <row r="50" spans="1:3">
      <c r="A50" s="429" t="s">
        <v>2043</v>
      </c>
      <c r="B50" s="428" t="s">
        <v>2034</v>
      </c>
      <c r="C50" s="466" t="s">
        <v>2265</v>
      </c>
    </row>
    <row r="51" spans="1:3" ht="30">
      <c r="A51" s="429" t="s">
        <v>2080</v>
      </c>
      <c r="B51" s="428" t="s">
        <v>2034</v>
      </c>
      <c r="C51" s="433" t="s">
        <v>2260</v>
      </c>
    </row>
    <row r="52" spans="1:3" ht="30">
      <c r="A52" s="429" t="s">
        <v>2261</v>
      </c>
      <c r="B52" s="428"/>
      <c r="C52" s="464" t="s">
        <v>2262</v>
      </c>
    </row>
    <row r="53" spans="1:3" ht="45">
      <c r="A53" s="429" t="s">
        <v>2045</v>
      </c>
      <c r="B53" s="428" t="s">
        <v>2034</v>
      </c>
      <c r="C53" s="465" t="s">
        <v>2046</v>
      </c>
    </row>
    <row r="54" spans="1:3" ht="45">
      <c r="A54" s="429" t="s">
        <v>2049</v>
      </c>
      <c r="B54" s="428" t="s">
        <v>2034</v>
      </c>
      <c r="C54" s="435" t="s">
        <v>2050</v>
      </c>
    </row>
    <row r="55" spans="1:3" ht="90">
      <c r="A55" s="429" t="s">
        <v>2275</v>
      </c>
      <c r="B55" s="428" t="s">
        <v>2034</v>
      </c>
      <c r="C55" s="464" t="s">
        <v>2040</v>
      </c>
    </row>
    <row r="56" spans="1:3" ht="30">
      <c r="A56" s="429" t="s">
        <v>2051</v>
      </c>
      <c r="B56" s="428" t="s">
        <v>2034</v>
      </c>
      <c r="C56" s="466" t="s">
        <v>2052</v>
      </c>
    </row>
    <row r="57" spans="1:3" ht="60">
      <c r="A57" s="463" t="s">
        <v>2255</v>
      </c>
      <c r="B57" s="428" t="s">
        <v>2034</v>
      </c>
      <c r="C57" s="464" t="s">
        <v>2256</v>
      </c>
    </row>
    <row r="58" spans="1:3" ht="60">
      <c r="A58" s="429" t="s">
        <v>2053</v>
      </c>
      <c r="B58" s="428" t="s">
        <v>2034</v>
      </c>
      <c r="C58" s="465" t="s">
        <v>2054</v>
      </c>
    </row>
    <row r="59" spans="1:3" ht="45">
      <c r="A59" s="429" t="s">
        <v>2055</v>
      </c>
      <c r="B59" s="428" t="s">
        <v>2034</v>
      </c>
      <c r="C59" s="466" t="s">
        <v>2056</v>
      </c>
    </row>
    <row r="60" spans="1:3" ht="30">
      <c r="A60" s="429" t="s">
        <v>2057</v>
      </c>
      <c r="B60" s="428" t="s">
        <v>2034</v>
      </c>
      <c r="C60" s="466" t="s">
        <v>2058</v>
      </c>
    </row>
    <row r="61" spans="1:3" ht="45">
      <c r="A61" s="429" t="s">
        <v>2059</v>
      </c>
      <c r="B61" s="428" t="s">
        <v>2034</v>
      </c>
      <c r="C61" s="465" t="s">
        <v>2060</v>
      </c>
    </row>
    <row r="62" spans="1:3" ht="45">
      <c r="A62" s="429" t="s">
        <v>2061</v>
      </c>
      <c r="B62" s="428" t="s">
        <v>2034</v>
      </c>
      <c r="C62" s="434" t="s">
        <v>2062</v>
      </c>
    </row>
    <row r="63" spans="1:3" ht="45">
      <c r="A63" s="429" t="s">
        <v>2274</v>
      </c>
      <c r="B63" s="428" t="s">
        <v>2034</v>
      </c>
      <c r="C63" s="435" t="s">
        <v>2063</v>
      </c>
    </row>
    <row r="64" spans="1:3" ht="45">
      <c r="A64" s="463" t="s">
        <v>2273</v>
      </c>
      <c r="B64" s="428" t="s">
        <v>2034</v>
      </c>
      <c r="C64" s="466" t="s">
        <v>2017</v>
      </c>
    </row>
    <row r="65" spans="1:3" ht="60">
      <c r="A65" s="429" t="s">
        <v>2064</v>
      </c>
      <c r="B65" s="428" t="s">
        <v>2034</v>
      </c>
      <c r="C65" s="434" t="s">
        <v>2065</v>
      </c>
    </row>
    <row r="66" spans="1:3" ht="45">
      <c r="A66" s="429" t="s">
        <v>2276</v>
      </c>
      <c r="B66" s="428" t="s">
        <v>2034</v>
      </c>
      <c r="C66" s="434" t="s">
        <v>2277</v>
      </c>
    </row>
    <row r="67" spans="1:3" ht="30">
      <c r="A67" s="429" t="s">
        <v>2066</v>
      </c>
      <c r="B67" s="428" t="s">
        <v>2034</v>
      </c>
      <c r="C67" s="466" t="s">
        <v>2037</v>
      </c>
    </row>
    <row r="68" spans="1:3" ht="30">
      <c r="A68" s="463" t="s">
        <v>2278</v>
      </c>
      <c r="B68" s="428" t="s">
        <v>2034</v>
      </c>
      <c r="C68" s="466" t="s">
        <v>2037</v>
      </c>
    </row>
    <row r="69" spans="1:3" ht="30">
      <c r="A69" s="463" t="s">
        <v>2279</v>
      </c>
      <c r="B69" s="428"/>
      <c r="C69" s="466" t="s">
        <v>2037</v>
      </c>
    </row>
    <row r="70" spans="1:3" ht="60">
      <c r="A70" s="429" t="s">
        <v>2067</v>
      </c>
      <c r="B70" s="428" t="s">
        <v>2034</v>
      </c>
      <c r="C70" s="465" t="s">
        <v>2068</v>
      </c>
    </row>
    <row r="71" spans="1:3" ht="90">
      <c r="A71" s="463" t="s">
        <v>2092</v>
      </c>
      <c r="B71" s="428" t="s">
        <v>2034</v>
      </c>
      <c r="C71" s="466" t="s">
        <v>2281</v>
      </c>
    </row>
    <row r="72" spans="1:3" s="430" customFormat="1">
      <c r="A72" s="429"/>
      <c r="B72" s="428"/>
      <c r="C72" s="435"/>
    </row>
    <row r="73" spans="1:3" ht="30">
      <c r="A73" s="463" t="s">
        <v>2182</v>
      </c>
      <c r="B73" s="428" t="s">
        <v>2034</v>
      </c>
      <c r="C73" s="466" t="s">
        <v>2280</v>
      </c>
    </row>
    <row r="74" spans="1:3">
      <c r="B74" s="428"/>
    </row>
    <row r="75" spans="1:3">
      <c r="B75" s="428"/>
    </row>
  </sheetData>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H44" sqref="H44"/>
    </sheetView>
  </sheetViews>
  <sheetFormatPr defaultRowHeight="1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W91"/>
  <sheetViews>
    <sheetView view="pageBreakPreview" zoomScale="80" zoomScaleSheetLayoutView="80" workbookViewId="0">
      <pane xSplit="5" ySplit="11" topLeftCell="F12" activePane="bottomRight" state="frozen"/>
      <selection activeCell="H34" sqref="H34"/>
      <selection pane="topRight" activeCell="H34" sqref="H34"/>
      <selection pane="bottomLeft" activeCell="H34" sqref="H34"/>
      <selection pane="bottomRight" activeCell="A7" sqref="A7"/>
    </sheetView>
  </sheetViews>
  <sheetFormatPr defaultColWidth="8.875" defaultRowHeight="13.5"/>
  <cols>
    <col min="1" max="1" width="5" style="2" customWidth="1"/>
    <col min="2" max="2" width="2.25" style="2" customWidth="1"/>
    <col min="3" max="3" width="3" style="2" customWidth="1"/>
    <col min="4" max="4" width="30.75" style="2" customWidth="1"/>
    <col min="5" max="5" width="10.5" style="138" customWidth="1"/>
    <col min="6" max="6" width="10.125" style="2" customWidth="1"/>
    <col min="7" max="7" width="2.625" style="2" customWidth="1"/>
    <col min="8" max="8" width="10.5" style="2" customWidth="1"/>
    <col min="9" max="9" width="2.625" style="2" customWidth="1"/>
    <col min="10" max="10" width="10.25" style="2" customWidth="1"/>
    <col min="11" max="11" width="2.625" style="2" customWidth="1"/>
    <col min="12" max="12" width="8.125" style="2" bestFit="1" customWidth="1"/>
    <col min="13" max="13" width="2.625" style="2" customWidth="1"/>
    <col min="14" max="14" width="7.5" style="2" customWidth="1"/>
    <col min="15" max="15" width="2.625" style="2" customWidth="1"/>
    <col min="16" max="16" width="10.875" style="2" bestFit="1" customWidth="1"/>
    <col min="17" max="17" width="2.625" style="2" customWidth="1"/>
    <col min="18" max="18" width="9.375" style="2" customWidth="1"/>
    <col min="19" max="19" width="2.875" style="2" customWidth="1"/>
    <col min="20" max="20" width="10.875" style="2" customWidth="1"/>
    <col min="21" max="21" width="2.625" style="2" customWidth="1"/>
    <col min="22" max="22" width="10.75" style="2" bestFit="1" customWidth="1"/>
    <col min="23" max="23" width="2.625" style="2" customWidth="1"/>
    <col min="24" max="24" width="8.375" style="2" customWidth="1"/>
    <col min="25" max="25" width="2.625" style="2" customWidth="1"/>
    <col min="26" max="26" width="11.125" style="12" bestFit="1" customWidth="1"/>
    <col min="27" max="27" width="2.625" style="12" customWidth="1"/>
    <col min="28" max="28" width="9" style="2" bestFit="1" customWidth="1"/>
    <col min="29" max="29" width="2.625" style="2" customWidth="1"/>
    <col min="30" max="30" width="9" style="2" bestFit="1" customWidth="1"/>
    <col min="31" max="31" width="2.625" style="2" customWidth="1"/>
    <col min="32" max="32" width="10.125" style="12" bestFit="1" customWidth="1"/>
    <col min="33" max="33" width="2.625" style="2" customWidth="1"/>
    <col min="34" max="34" width="11.75" style="2" customWidth="1"/>
    <col min="35" max="35" width="2.625" style="2" customWidth="1"/>
    <col min="36" max="36" width="10.125" style="2" bestFit="1" customWidth="1"/>
    <col min="37" max="37" width="10.125" style="2" customWidth="1"/>
    <col min="38" max="38" width="6" style="2" bestFit="1" customWidth="1"/>
    <col min="39" max="39" width="9.625" style="2" bestFit="1" customWidth="1"/>
    <col min="40" max="40" width="7.5" style="16" customWidth="1"/>
    <col min="41" max="16384" width="8.875" style="2"/>
  </cols>
  <sheetData>
    <row r="1" spans="1:257" ht="15">
      <c r="A1" s="20" t="s">
        <v>1554</v>
      </c>
      <c r="D1" s="137"/>
      <c r="J1" s="20"/>
      <c r="Z1" s="193" t="s">
        <v>690</v>
      </c>
      <c r="AA1" s="2"/>
      <c r="AB1" s="137"/>
      <c r="AC1" s="137"/>
      <c r="AD1" s="137"/>
      <c r="AE1" s="137"/>
      <c r="AF1" s="139"/>
      <c r="AG1" s="137"/>
      <c r="AH1" s="1"/>
      <c r="AI1" s="140"/>
      <c r="AJ1" s="141"/>
      <c r="AK1" s="141"/>
      <c r="AL1" s="143"/>
      <c r="AM1" s="144"/>
      <c r="AN1" s="145"/>
    </row>
    <row r="2" spans="1:257" ht="15">
      <c r="A2" s="20" t="s">
        <v>1532</v>
      </c>
      <c r="J2" s="146"/>
      <c r="Z2" s="34"/>
      <c r="AA2" s="2"/>
      <c r="AL2" s="148"/>
      <c r="AM2" s="149"/>
      <c r="AN2" s="145"/>
    </row>
    <row r="3" spans="1:257" ht="15">
      <c r="A3" s="20" t="s">
        <v>1637</v>
      </c>
      <c r="J3" s="146"/>
      <c r="Z3" s="34"/>
      <c r="AA3" s="2"/>
      <c r="AL3" s="148"/>
      <c r="AM3" s="149"/>
    </row>
    <row r="4" spans="1:257" ht="23.25">
      <c r="J4" s="146"/>
      <c r="P4" s="263"/>
      <c r="Z4" s="2"/>
      <c r="AA4" s="2"/>
      <c r="AL4" s="148"/>
      <c r="AM4" s="149"/>
    </row>
    <row r="5" spans="1:257" ht="15">
      <c r="J5" s="146"/>
      <c r="Z5" s="2"/>
      <c r="AA5" s="2"/>
      <c r="AL5" s="148"/>
      <c r="AM5" s="149"/>
    </row>
    <row r="6" spans="1:257" ht="15">
      <c r="C6" s="20" t="s">
        <v>40</v>
      </c>
      <c r="D6" s="20" t="s">
        <v>41</v>
      </c>
      <c r="E6" s="189" t="s">
        <v>42</v>
      </c>
      <c r="F6" s="190" t="s">
        <v>43</v>
      </c>
      <c r="G6" s="190"/>
      <c r="H6" s="190" t="s">
        <v>44</v>
      </c>
      <c r="I6" s="190"/>
      <c r="J6" s="191" t="s">
        <v>682</v>
      </c>
      <c r="K6" s="190"/>
      <c r="L6" s="190" t="s">
        <v>683</v>
      </c>
      <c r="M6" s="190"/>
      <c r="N6" s="190" t="s">
        <v>684</v>
      </c>
      <c r="O6" s="190"/>
      <c r="P6" s="190" t="s">
        <v>685</v>
      </c>
      <c r="Q6" s="190"/>
      <c r="R6" s="190" t="s">
        <v>686</v>
      </c>
      <c r="S6" s="190"/>
      <c r="T6" s="190" t="s">
        <v>687</v>
      </c>
      <c r="U6" s="190"/>
      <c r="V6" s="190" t="s">
        <v>688</v>
      </c>
      <c r="W6" s="190"/>
      <c r="X6" s="190" t="s">
        <v>651</v>
      </c>
      <c r="Y6" s="190"/>
      <c r="Z6" s="190" t="s">
        <v>689</v>
      </c>
      <c r="AA6" s="2"/>
      <c r="AL6" s="148"/>
      <c r="AM6" s="149"/>
    </row>
    <row r="7" spans="1:257" ht="15">
      <c r="J7" s="146"/>
      <c r="Z7" s="2"/>
      <c r="AA7" s="2"/>
      <c r="AL7" s="148"/>
      <c r="AM7" s="149"/>
    </row>
    <row r="8" spans="1:257" ht="15">
      <c r="C8" s="20"/>
      <c r="F8" s="150" t="s">
        <v>0</v>
      </c>
      <c r="L8" s="151"/>
      <c r="P8" s="152">
        <v>42185</v>
      </c>
      <c r="Q8" s="12"/>
      <c r="R8" s="12"/>
      <c r="S8" s="142"/>
      <c r="T8" s="142" t="s">
        <v>15</v>
      </c>
      <c r="U8" s="12"/>
      <c r="V8" s="12"/>
      <c r="W8" s="12"/>
      <c r="Z8" s="153" t="s">
        <v>16</v>
      </c>
      <c r="AA8" s="153"/>
      <c r="AB8" s="16"/>
      <c r="AC8" s="154"/>
      <c r="AD8" s="154"/>
      <c r="AE8" s="154"/>
      <c r="AF8" s="150"/>
      <c r="AG8" s="150"/>
      <c r="AH8" s="3"/>
      <c r="AI8" s="150"/>
      <c r="AJ8" s="142" t="s">
        <v>0</v>
      </c>
      <c r="AK8" s="142"/>
      <c r="AL8" s="12"/>
      <c r="AM8" s="12"/>
      <c r="AN8" s="145"/>
    </row>
    <row r="9" spans="1:257" ht="15">
      <c r="B9" s="153"/>
      <c r="C9" s="153"/>
      <c r="D9" s="153"/>
      <c r="E9" s="153"/>
      <c r="F9" s="150" t="s">
        <v>1978</v>
      </c>
      <c r="G9" s="153"/>
      <c r="H9" s="153" t="s">
        <v>2</v>
      </c>
      <c r="I9" s="153"/>
      <c r="J9" s="153" t="s">
        <v>3</v>
      </c>
      <c r="K9" s="153"/>
      <c r="L9" s="153"/>
      <c r="M9" s="153"/>
      <c r="N9" s="153" t="s">
        <v>5</v>
      </c>
      <c r="O9" s="153"/>
      <c r="P9" s="153" t="s">
        <v>6</v>
      </c>
      <c r="Q9" s="153"/>
      <c r="R9" s="153" t="s">
        <v>18</v>
      </c>
      <c r="S9" s="153"/>
      <c r="T9" s="153" t="s">
        <v>19</v>
      </c>
      <c r="U9" s="153"/>
      <c r="V9" s="152">
        <v>42185</v>
      </c>
      <c r="W9" s="153"/>
      <c r="X9" s="153" t="s">
        <v>5</v>
      </c>
      <c r="Y9" s="153"/>
      <c r="Z9" s="153" t="s">
        <v>20</v>
      </c>
      <c r="AA9" s="153"/>
      <c r="AB9" s="153" t="s">
        <v>21</v>
      </c>
      <c r="AC9" s="153"/>
      <c r="AD9" s="153" t="s">
        <v>21</v>
      </c>
      <c r="AE9" s="153"/>
      <c r="AF9" s="142" t="s">
        <v>1</v>
      </c>
      <c r="AG9" s="142"/>
      <c r="AH9" s="4"/>
      <c r="AI9" s="142"/>
      <c r="AJ9" s="142" t="s">
        <v>1</v>
      </c>
      <c r="AK9" s="142"/>
      <c r="AL9" s="148"/>
      <c r="AM9" s="155"/>
      <c r="AN9" s="156"/>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c r="IR9" s="153"/>
      <c r="IS9" s="153"/>
      <c r="IT9" s="153"/>
      <c r="IU9" s="153"/>
      <c r="IV9" s="153"/>
      <c r="IW9" s="153"/>
    </row>
    <row r="10" spans="1:257">
      <c r="B10" s="153"/>
      <c r="C10" s="153"/>
      <c r="D10" s="153"/>
      <c r="E10" s="153"/>
      <c r="F10" s="5" t="s">
        <v>7</v>
      </c>
      <c r="G10" s="153"/>
      <c r="H10" s="157" t="str">
        <f>"7.65%"</f>
        <v>7.65%</v>
      </c>
      <c r="I10" s="153"/>
      <c r="J10" s="157" t="s">
        <v>9</v>
      </c>
      <c r="K10" s="153"/>
      <c r="L10" s="157" t="s">
        <v>4</v>
      </c>
      <c r="M10" s="153"/>
      <c r="N10" s="157" t="s">
        <v>10</v>
      </c>
      <c r="O10" s="153"/>
      <c r="P10" s="157" t="s">
        <v>11</v>
      </c>
      <c r="Q10" s="153"/>
      <c r="R10" s="157" t="s">
        <v>22</v>
      </c>
      <c r="S10" s="153"/>
      <c r="T10" s="157" t="s">
        <v>23</v>
      </c>
      <c r="U10" s="153"/>
      <c r="V10" s="157" t="s">
        <v>12</v>
      </c>
      <c r="W10" s="153"/>
      <c r="X10" s="157" t="s">
        <v>13</v>
      </c>
      <c r="Y10" s="142"/>
      <c r="Z10" s="157" t="s">
        <v>1917</v>
      </c>
      <c r="AA10" s="157"/>
      <c r="AB10" s="158"/>
      <c r="AC10" s="154"/>
      <c r="AD10" s="5" t="s">
        <v>24</v>
      </c>
      <c r="AE10" s="154"/>
      <c r="AF10" s="5" t="s">
        <v>7</v>
      </c>
      <c r="AG10" s="154"/>
      <c r="AH10" s="5" t="s">
        <v>17</v>
      </c>
      <c r="AI10" s="150"/>
      <c r="AJ10" s="5" t="s">
        <v>7</v>
      </c>
      <c r="AK10" s="150"/>
      <c r="AL10" s="142"/>
      <c r="AM10" s="142"/>
      <c r="AN10" s="159"/>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c r="GV10" s="153"/>
      <c r="GW10" s="153"/>
      <c r="GX10" s="153"/>
      <c r="GY10" s="153"/>
      <c r="GZ10" s="153"/>
      <c r="HA10" s="153"/>
      <c r="HB10" s="153"/>
      <c r="HC10" s="153"/>
      <c r="HD10" s="153"/>
      <c r="HE10" s="153"/>
      <c r="HF10" s="153"/>
      <c r="HG10" s="153"/>
      <c r="HH10" s="153"/>
      <c r="HI10" s="153"/>
      <c r="HJ10" s="153"/>
      <c r="HK10" s="153"/>
      <c r="HL10" s="153"/>
      <c r="HM10" s="153"/>
      <c r="HN10" s="153"/>
      <c r="HO10" s="153"/>
      <c r="HP10" s="153"/>
      <c r="HQ10" s="153"/>
      <c r="HR10" s="153"/>
      <c r="HS10" s="153"/>
      <c r="HT10" s="153"/>
      <c r="HU10" s="153"/>
      <c r="HV10" s="153"/>
      <c r="HW10" s="153"/>
      <c r="HX10" s="153"/>
      <c r="HY10" s="153"/>
      <c r="HZ10" s="153"/>
      <c r="IA10" s="153"/>
      <c r="IB10" s="153"/>
      <c r="IC10" s="153"/>
      <c r="ID10" s="153"/>
      <c r="IE10" s="153"/>
      <c r="IF10" s="153"/>
      <c r="IG10" s="153"/>
      <c r="IH10" s="153"/>
      <c r="II10" s="153"/>
      <c r="IJ10" s="153"/>
      <c r="IK10" s="153"/>
      <c r="IL10" s="153"/>
      <c r="IM10" s="153"/>
      <c r="IN10" s="153"/>
      <c r="IO10" s="153"/>
      <c r="IP10" s="153"/>
      <c r="IQ10" s="153"/>
      <c r="IR10" s="153"/>
      <c r="IS10" s="153"/>
      <c r="IT10" s="153"/>
      <c r="IU10" s="153"/>
      <c r="IV10" s="153"/>
      <c r="IW10" s="153"/>
    </row>
    <row r="11" spans="1:257" ht="15">
      <c r="A11" s="20" t="s">
        <v>188</v>
      </c>
      <c r="C11" s="14" t="s">
        <v>25</v>
      </c>
      <c r="D11" s="12"/>
      <c r="F11" s="6"/>
      <c r="Z11" s="2"/>
      <c r="AA11" s="2"/>
      <c r="AB11" s="160"/>
      <c r="AC11" s="161"/>
      <c r="AD11" s="154"/>
      <c r="AE11" s="161"/>
      <c r="AF11" s="6"/>
      <c r="AG11" s="161"/>
      <c r="AH11" s="6"/>
      <c r="AI11" s="6"/>
      <c r="AJ11" s="6"/>
      <c r="AK11" s="6"/>
      <c r="AN11" s="145"/>
    </row>
    <row r="12" spans="1:257" ht="15">
      <c r="A12" s="192">
        <v>1</v>
      </c>
      <c r="D12" s="31" t="s">
        <v>628</v>
      </c>
      <c r="F12" s="9">
        <f t="shared" ref="F12" si="0">AJ12*1.03</f>
        <v>50262.990599999997</v>
      </c>
      <c r="G12" s="11"/>
      <c r="H12" s="81">
        <f t="shared" ref="H12" si="1">ROUND(IF(F12&lt;118500, F12*7.65%, 118500*6.2%+F12*1.45%),0)</f>
        <v>3845</v>
      </c>
      <c r="I12" s="11"/>
      <c r="J12" s="11">
        <f t="shared" ref="J12:J22" si="2">ROUND(7000*0.008,0)</f>
        <v>56</v>
      </c>
      <c r="K12" s="11"/>
      <c r="L12" s="9">
        <f>IF(F12&lt;=9900,F12*0.031,9900*0.031)</f>
        <v>306.89999999999998</v>
      </c>
      <c r="M12" s="11"/>
      <c r="N12" s="11">
        <f t="shared" ref="N12" si="3">SUM(H12:L12)</f>
        <v>4207.8999999999996</v>
      </c>
      <c r="O12" s="11"/>
      <c r="P12" s="11">
        <f>+'wp-b3 Calc of Health and Other '!$I$15</f>
        <v>10555.776122931442</v>
      </c>
      <c r="Q12" s="11"/>
      <c r="R12" s="11">
        <f t="shared" ref="R12" si="4">F12*0.03</f>
        <v>1507.8897179999999</v>
      </c>
      <c r="S12" s="11"/>
      <c r="T12" s="11">
        <f t="shared" ref="T12" si="5">F12*0.04</f>
        <v>2010.519624</v>
      </c>
      <c r="U12" s="11"/>
      <c r="V12" s="11">
        <f>+'wp-b3 Calc of Health and Other '!$I$23</f>
        <v>255.35529550827414</v>
      </c>
      <c r="W12" s="11"/>
      <c r="X12" s="11">
        <f t="shared" ref="X12:X22" si="6">SUM(P12:V12)</f>
        <v>14329.540760439717</v>
      </c>
      <c r="Z12" s="109">
        <f>SUMIF('wp-b1 - Allocation of Staff'!B:B,D12,'wp-b1 - Allocation of Staff'!G:G)</f>
        <v>1</v>
      </c>
      <c r="AA12" s="34"/>
      <c r="AB12" s="262">
        <v>22.3</v>
      </c>
      <c r="AC12" s="161"/>
      <c r="AD12" s="154">
        <v>2080</v>
      </c>
      <c r="AE12" s="161"/>
      <c r="AF12" s="9">
        <f t="shared" ref="AF12" si="7">+AB12*AD12</f>
        <v>46384</v>
      </c>
      <c r="AG12" s="11"/>
      <c r="AH12" s="9">
        <v>2415.02</v>
      </c>
      <c r="AI12" s="9"/>
      <c r="AJ12" s="11">
        <f t="shared" ref="AJ12" si="8">+AF12+AH12</f>
        <v>48799.02</v>
      </c>
      <c r="AK12" s="11" t="s">
        <v>1986</v>
      </c>
      <c r="AL12" s="20" t="s">
        <v>1918</v>
      </c>
      <c r="AN12" s="145"/>
    </row>
    <row r="13" spans="1:257" ht="15.75">
      <c r="A13" s="192">
        <v>2</v>
      </c>
      <c r="D13" s="31" t="s">
        <v>625</v>
      </c>
      <c r="F13" s="9">
        <f t="shared" ref="F13:F21" si="9">AJ13*1.03</f>
        <v>47441.614600000001</v>
      </c>
      <c r="G13" s="11"/>
      <c r="H13" s="81">
        <f t="shared" ref="H13:H21" si="10">ROUND(IF(F13&lt;118500, F13*7.65%, 118500*6.2%+F13*1.45%),0)</f>
        <v>3629</v>
      </c>
      <c r="I13" s="11"/>
      <c r="J13" s="11">
        <f t="shared" si="2"/>
        <v>56</v>
      </c>
      <c r="K13" s="11"/>
      <c r="L13" s="9">
        <f t="shared" ref="L13:L22" si="11">IF(F13&lt;=9900,F13*0.031,9900*0.031)</f>
        <v>306.89999999999998</v>
      </c>
      <c r="M13" s="11"/>
      <c r="N13" s="11">
        <f t="shared" ref="N13:N21" si="12">SUM(H13:L13)</f>
        <v>3991.9</v>
      </c>
      <c r="O13" s="11"/>
      <c r="P13" s="11">
        <f>+'wp-b3 Calc of Health and Other '!$I$15</f>
        <v>10555.776122931442</v>
      </c>
      <c r="Q13" s="11"/>
      <c r="R13" s="11">
        <f t="shared" ref="R13:R21" si="13">F13*0.03</f>
        <v>1423.2484380000001</v>
      </c>
      <c r="S13" s="11"/>
      <c r="T13" s="11">
        <f t="shared" ref="T13:T21" si="14">F13*0.04</f>
        <v>1897.6645840000001</v>
      </c>
      <c r="U13" s="11"/>
      <c r="V13" s="11">
        <f>+'wp-b3 Calc of Health and Other '!$I$23</f>
        <v>255.35529550827414</v>
      </c>
      <c r="W13" s="11"/>
      <c r="X13" s="11">
        <f t="shared" si="6"/>
        <v>14132.044440439717</v>
      </c>
      <c r="Z13" s="109">
        <f>SUMIF('wp-b1 - Allocation of Staff'!B:B,D13,'wp-b1 - Allocation of Staff'!G:G)</f>
        <v>1</v>
      </c>
      <c r="AA13" s="34"/>
      <c r="AB13" s="262">
        <v>19.8</v>
      </c>
      <c r="AC13" s="161"/>
      <c r="AD13" s="154">
        <v>2080</v>
      </c>
      <c r="AE13" s="161"/>
      <c r="AF13" s="9">
        <f t="shared" ref="AF13:AF21" si="15">+AB13*AD13</f>
        <v>41184</v>
      </c>
      <c r="AG13" s="11"/>
      <c r="AH13" s="9">
        <v>4875.82</v>
      </c>
      <c r="AI13" s="9"/>
      <c r="AJ13" s="11">
        <f t="shared" ref="AJ13:AJ21" si="16">+AF13+AH13</f>
        <v>46059.82</v>
      </c>
      <c r="AK13" s="11" t="s">
        <v>1987</v>
      </c>
      <c r="AL13" s="138"/>
      <c r="AN13" s="145"/>
      <c r="AO13" s="8"/>
    </row>
    <row r="14" spans="1:257" ht="15.75">
      <c r="A14" s="192">
        <v>3</v>
      </c>
      <c r="C14" s="162"/>
      <c r="D14" s="31" t="s">
        <v>647</v>
      </c>
      <c r="E14" s="2"/>
      <c r="F14" s="9">
        <f t="shared" si="9"/>
        <v>34303.202400000002</v>
      </c>
      <c r="G14" s="11"/>
      <c r="H14" s="81">
        <f t="shared" si="10"/>
        <v>2624</v>
      </c>
      <c r="I14" s="11"/>
      <c r="J14" s="11">
        <f t="shared" si="2"/>
        <v>56</v>
      </c>
      <c r="K14" s="11"/>
      <c r="L14" s="9">
        <f t="shared" si="11"/>
        <v>306.89999999999998</v>
      </c>
      <c r="M14" s="11"/>
      <c r="N14" s="11">
        <f t="shared" si="12"/>
        <v>2986.9</v>
      </c>
      <c r="O14" s="11"/>
      <c r="P14" s="11">
        <f>+'wp-b3 Calc of Health and Other '!$I$15</f>
        <v>10555.776122931442</v>
      </c>
      <c r="Q14" s="11"/>
      <c r="R14" s="11">
        <f t="shared" si="13"/>
        <v>1029.096072</v>
      </c>
      <c r="S14" s="11"/>
      <c r="T14" s="11">
        <f t="shared" si="14"/>
        <v>1372.1280960000001</v>
      </c>
      <c r="U14" s="11"/>
      <c r="V14" s="11">
        <f>+'wp-b3 Calc of Health and Other '!$I$23</f>
        <v>255.35529550827414</v>
      </c>
      <c r="W14" s="11"/>
      <c r="X14" s="11">
        <f t="shared" si="6"/>
        <v>13212.355586439717</v>
      </c>
      <c r="Z14" s="109">
        <f>SUMIF('wp-b1 - Allocation of Staff'!B:B,D14,'wp-b1 - Allocation of Staff'!G:G)</f>
        <v>1</v>
      </c>
      <c r="AA14" s="34"/>
      <c r="AB14" s="262">
        <v>15.21</v>
      </c>
      <c r="AC14" s="161"/>
      <c r="AD14" s="153">
        <v>2080</v>
      </c>
      <c r="AF14" s="9">
        <f t="shared" si="15"/>
        <v>31636.800000000003</v>
      </c>
      <c r="AG14" s="11"/>
      <c r="AH14" s="112">
        <v>1667.28</v>
      </c>
      <c r="AI14" s="11"/>
      <c r="AJ14" s="11">
        <f t="shared" si="16"/>
        <v>33304.080000000002</v>
      </c>
      <c r="AK14" s="11" t="s">
        <v>1988</v>
      </c>
      <c r="AL14" s="20" t="s">
        <v>1985</v>
      </c>
      <c r="AM14" s="155"/>
      <c r="AN14" s="163"/>
      <c r="AO14" s="8"/>
    </row>
    <row r="15" spans="1:257" ht="15.75">
      <c r="A15" s="192">
        <v>4</v>
      </c>
      <c r="D15" s="31" t="s">
        <v>1852</v>
      </c>
      <c r="F15" s="9">
        <f t="shared" si="9"/>
        <v>29320.103600000002</v>
      </c>
      <c r="G15" s="11"/>
      <c r="H15" s="81">
        <f t="shared" si="10"/>
        <v>2243</v>
      </c>
      <c r="I15" s="11"/>
      <c r="J15" s="11">
        <f t="shared" si="2"/>
        <v>56</v>
      </c>
      <c r="K15" s="11"/>
      <c r="L15" s="9">
        <f t="shared" si="11"/>
        <v>306.89999999999998</v>
      </c>
      <c r="M15" s="11"/>
      <c r="N15" s="11">
        <f t="shared" si="12"/>
        <v>2605.9</v>
      </c>
      <c r="O15" s="11"/>
      <c r="P15" s="11">
        <f>+'wp-b3 Calc of Health and Other '!$I$15</f>
        <v>10555.776122931442</v>
      </c>
      <c r="Q15" s="11"/>
      <c r="R15" s="11">
        <f t="shared" si="13"/>
        <v>879.60310800000002</v>
      </c>
      <c r="S15" s="11"/>
      <c r="T15" s="11">
        <f t="shared" si="14"/>
        <v>1172.8041440000002</v>
      </c>
      <c r="U15" s="11"/>
      <c r="V15" s="11">
        <f>+'wp-b3 Calc of Health and Other '!$I$23</f>
        <v>255.35529550827414</v>
      </c>
      <c r="W15" s="11"/>
      <c r="X15" s="11">
        <f t="shared" si="6"/>
        <v>12863.538670439715</v>
      </c>
      <c r="Z15" s="109">
        <f>SUMIF('wp-b1 - Allocation of Staff'!B:B,D15,'wp-b1 - Allocation of Staff'!G:G)</f>
        <v>1</v>
      </c>
      <c r="AA15" s="34"/>
      <c r="AB15" s="262">
        <v>13.23</v>
      </c>
      <c r="AC15" s="161"/>
      <c r="AD15" s="154">
        <v>2080</v>
      </c>
      <c r="AE15" s="161"/>
      <c r="AF15" s="9">
        <f t="shared" si="15"/>
        <v>27518.400000000001</v>
      </c>
      <c r="AG15" s="11"/>
      <c r="AH15" s="9">
        <v>947.72</v>
      </c>
      <c r="AI15" s="9"/>
      <c r="AJ15" s="11">
        <f t="shared" si="16"/>
        <v>28466.120000000003</v>
      </c>
      <c r="AK15" s="11" t="s">
        <v>1989</v>
      </c>
      <c r="AL15" s="194" t="s">
        <v>1973</v>
      </c>
      <c r="AN15" s="145"/>
      <c r="AO15" s="8"/>
    </row>
    <row r="16" spans="1:257" ht="15.75">
      <c r="A16" s="192">
        <v>5</v>
      </c>
      <c r="C16" s="162"/>
      <c r="D16" s="31" t="s">
        <v>648</v>
      </c>
      <c r="E16" s="2"/>
      <c r="F16" s="9">
        <f t="shared" si="9"/>
        <v>80484.611999999994</v>
      </c>
      <c r="G16" s="11"/>
      <c r="H16" s="81">
        <f t="shared" si="10"/>
        <v>6157</v>
      </c>
      <c r="I16" s="11"/>
      <c r="J16" s="11">
        <f t="shared" si="2"/>
        <v>56</v>
      </c>
      <c r="K16" s="11"/>
      <c r="L16" s="9">
        <f t="shared" si="11"/>
        <v>306.89999999999998</v>
      </c>
      <c r="M16" s="11"/>
      <c r="N16" s="11">
        <f t="shared" si="12"/>
        <v>6519.9</v>
      </c>
      <c r="O16" s="11"/>
      <c r="P16" s="11">
        <f>+'wp-b3 Calc of Health and Other '!$I$15</f>
        <v>10555.776122931442</v>
      </c>
      <c r="Q16" s="11"/>
      <c r="R16" s="11">
        <f t="shared" si="13"/>
        <v>2414.5383599999996</v>
      </c>
      <c r="S16" s="11"/>
      <c r="T16" s="11">
        <f t="shared" si="14"/>
        <v>3219.3844799999997</v>
      </c>
      <c r="U16" s="11"/>
      <c r="V16" s="11">
        <f>+'wp-b3 Calc of Health and Other '!$I$23</f>
        <v>255.35529550827414</v>
      </c>
      <c r="W16" s="11"/>
      <c r="X16" s="11">
        <f t="shared" si="6"/>
        <v>16445.054258439715</v>
      </c>
      <c r="Z16" s="109">
        <f>SUMIF('wp-b1 - Allocation of Staff'!B:B,D16,'wp-b1 - Allocation of Staff'!G:G)</f>
        <v>1</v>
      </c>
      <c r="AA16" s="34"/>
      <c r="AB16" s="262">
        <v>3255.85</v>
      </c>
      <c r="AC16" s="161"/>
      <c r="AD16" s="153">
        <v>24</v>
      </c>
      <c r="AF16" s="9">
        <f t="shared" si="15"/>
        <v>78140.399999999994</v>
      </c>
      <c r="AG16" s="11"/>
      <c r="AH16" s="112">
        <v>0</v>
      </c>
      <c r="AI16" s="11"/>
      <c r="AJ16" s="11">
        <f t="shared" si="16"/>
        <v>78140.399999999994</v>
      </c>
      <c r="AK16" s="11" t="s">
        <v>1990</v>
      </c>
      <c r="AL16" s="148"/>
      <c r="AM16" s="165"/>
      <c r="AN16" s="163"/>
      <c r="AO16" s="7"/>
    </row>
    <row r="17" spans="1:41" ht="15.75">
      <c r="A17" s="192">
        <v>6</v>
      </c>
      <c r="C17" s="162"/>
      <c r="D17" s="31" t="s">
        <v>629</v>
      </c>
      <c r="F17" s="9">
        <f t="shared" si="9"/>
        <v>59226.956999999995</v>
      </c>
      <c r="G17" s="11"/>
      <c r="H17" s="81">
        <f t="shared" si="10"/>
        <v>4531</v>
      </c>
      <c r="I17" s="11"/>
      <c r="J17" s="11">
        <f t="shared" si="2"/>
        <v>56</v>
      </c>
      <c r="K17" s="11"/>
      <c r="L17" s="9">
        <f t="shared" si="11"/>
        <v>306.89999999999998</v>
      </c>
      <c r="M17" s="11"/>
      <c r="N17" s="11">
        <f t="shared" si="12"/>
        <v>4893.8999999999996</v>
      </c>
      <c r="O17" s="11"/>
      <c r="P17" s="11">
        <f>+'wp-b3 Calc of Health and Other '!$I$15</f>
        <v>10555.776122931442</v>
      </c>
      <c r="Q17" s="11"/>
      <c r="R17" s="11">
        <f t="shared" si="13"/>
        <v>1776.8087099999998</v>
      </c>
      <c r="S17" s="11"/>
      <c r="T17" s="11">
        <f t="shared" si="14"/>
        <v>2369.0782799999997</v>
      </c>
      <c r="U17" s="11"/>
      <c r="V17" s="11">
        <f>+'wp-b3 Calc of Health and Other '!$I$23</f>
        <v>255.35529550827414</v>
      </c>
      <c r="W17" s="11"/>
      <c r="X17" s="11">
        <f t="shared" si="6"/>
        <v>14957.018408439715</v>
      </c>
      <c r="Z17" s="109">
        <f>SUMIF('wp-b1 - Allocation of Staff'!B:B,D17,'wp-b1 - Allocation of Staff'!G:G)</f>
        <v>1</v>
      </c>
      <c r="AA17" s="34"/>
      <c r="AB17" s="262">
        <v>25.04</v>
      </c>
      <c r="AC17" s="6"/>
      <c r="AD17" s="142">
        <v>2080</v>
      </c>
      <c r="AF17" s="9">
        <f t="shared" si="15"/>
        <v>52083.199999999997</v>
      </c>
      <c r="AG17" s="11"/>
      <c r="AH17" s="112">
        <v>5418.7</v>
      </c>
      <c r="AI17" s="11"/>
      <c r="AJ17" s="11">
        <f t="shared" si="16"/>
        <v>57501.899999999994</v>
      </c>
      <c r="AK17" s="11" t="s">
        <v>1991</v>
      </c>
      <c r="AL17" s="148"/>
      <c r="AM17" s="164"/>
      <c r="AN17" s="163"/>
      <c r="AO17" s="7"/>
    </row>
    <row r="18" spans="1:41" ht="15.75">
      <c r="A18" s="192">
        <v>7</v>
      </c>
      <c r="C18" s="162"/>
      <c r="D18" s="31" t="s">
        <v>627</v>
      </c>
      <c r="F18" s="9">
        <f t="shared" si="9"/>
        <v>36089.438699999992</v>
      </c>
      <c r="G18" s="11"/>
      <c r="H18" s="81">
        <f t="shared" si="10"/>
        <v>2761</v>
      </c>
      <c r="I18" s="11"/>
      <c r="J18" s="11">
        <f t="shared" si="2"/>
        <v>56</v>
      </c>
      <c r="K18" s="11"/>
      <c r="L18" s="9">
        <f t="shared" si="11"/>
        <v>306.89999999999998</v>
      </c>
      <c r="M18" s="11"/>
      <c r="N18" s="11">
        <f t="shared" si="12"/>
        <v>3123.9</v>
      </c>
      <c r="O18" s="11"/>
      <c r="P18" s="11">
        <f>+'wp-b3 Calc of Health and Other '!$I$15</f>
        <v>10555.776122931442</v>
      </c>
      <c r="Q18" s="11"/>
      <c r="R18" s="11">
        <f t="shared" si="13"/>
        <v>1082.6831609999997</v>
      </c>
      <c r="S18" s="11"/>
      <c r="T18" s="11">
        <f t="shared" si="14"/>
        <v>1443.5775479999998</v>
      </c>
      <c r="U18" s="11"/>
      <c r="V18" s="11">
        <f>+'wp-b3 Calc of Health and Other '!$I$23</f>
        <v>255.35529550827414</v>
      </c>
      <c r="W18" s="11"/>
      <c r="X18" s="11">
        <f t="shared" si="6"/>
        <v>13337.392127439714</v>
      </c>
      <c r="Z18" s="109">
        <f>SUMIF('wp-b1 - Allocation of Staff'!B:B,D18,'wp-b1 - Allocation of Staff'!G:G)</f>
        <v>1</v>
      </c>
      <c r="AA18" s="34"/>
      <c r="AB18" s="111">
        <v>16.34</v>
      </c>
      <c r="AC18" s="6"/>
      <c r="AD18" s="142">
        <v>2080</v>
      </c>
      <c r="AF18" s="9">
        <f t="shared" si="15"/>
        <v>33987.199999999997</v>
      </c>
      <c r="AG18" s="11"/>
      <c r="AH18" s="112">
        <v>1051.0899999999999</v>
      </c>
      <c r="AI18" s="11"/>
      <c r="AJ18" s="11">
        <f t="shared" si="16"/>
        <v>35038.289999999994</v>
      </c>
      <c r="AK18" s="11" t="s">
        <v>1988</v>
      </c>
      <c r="AL18" s="148"/>
      <c r="AM18" s="155"/>
      <c r="AN18" s="163"/>
      <c r="AO18" s="8"/>
    </row>
    <row r="19" spans="1:41" ht="15.75">
      <c r="A19" s="192">
        <v>8</v>
      </c>
      <c r="C19" s="162"/>
      <c r="D19" s="31" t="s">
        <v>635</v>
      </c>
      <c r="F19" s="9">
        <f t="shared" si="9"/>
        <v>52695.850600000005</v>
      </c>
      <c r="G19" s="11"/>
      <c r="H19" s="81">
        <f t="shared" si="10"/>
        <v>4031</v>
      </c>
      <c r="I19" s="11"/>
      <c r="J19" s="11">
        <f t="shared" si="2"/>
        <v>56</v>
      </c>
      <c r="K19" s="11"/>
      <c r="L19" s="9">
        <f t="shared" si="11"/>
        <v>306.89999999999998</v>
      </c>
      <c r="M19" s="11"/>
      <c r="N19" s="11">
        <f t="shared" si="12"/>
        <v>4393.8999999999996</v>
      </c>
      <c r="O19" s="11"/>
      <c r="P19" s="11">
        <f>+'wp-b3 Calc of Health and Other '!$I$15</f>
        <v>10555.776122931442</v>
      </c>
      <c r="Q19" s="11"/>
      <c r="R19" s="11">
        <f t="shared" si="13"/>
        <v>1580.8755180000001</v>
      </c>
      <c r="S19" s="11"/>
      <c r="T19" s="11">
        <f t="shared" si="14"/>
        <v>2107.8340240000002</v>
      </c>
      <c r="U19" s="11"/>
      <c r="V19" s="11">
        <f>+'wp-b3 Calc of Health and Other '!$I$23</f>
        <v>255.35529550827414</v>
      </c>
      <c r="W19" s="11"/>
      <c r="X19" s="11">
        <f t="shared" si="6"/>
        <v>14499.840960439717</v>
      </c>
      <c r="Z19" s="109">
        <f>SUMIF('wp-b1 - Allocation of Staff'!B:B,D19,'wp-b1 - Allocation of Staff'!G:G)</f>
        <v>1</v>
      </c>
      <c r="AA19" s="34"/>
      <c r="AB19" s="111">
        <v>22.21</v>
      </c>
      <c r="AC19" s="6"/>
      <c r="AD19" s="142">
        <v>2080</v>
      </c>
      <c r="AF19" s="9">
        <f t="shared" si="15"/>
        <v>46196.800000000003</v>
      </c>
      <c r="AG19" s="11"/>
      <c r="AH19" s="112">
        <v>4964.22</v>
      </c>
      <c r="AI19" s="11"/>
      <c r="AJ19" s="11">
        <f t="shared" si="16"/>
        <v>51161.020000000004</v>
      </c>
      <c r="AK19" s="11" t="s">
        <v>1987</v>
      </c>
      <c r="AL19" s="148"/>
      <c r="AM19" s="155"/>
      <c r="AN19" s="163"/>
      <c r="AO19" s="7"/>
    </row>
    <row r="20" spans="1:41" ht="15.75">
      <c r="A20" s="192">
        <v>9</v>
      </c>
      <c r="C20" s="162"/>
      <c r="D20" s="31" t="s">
        <v>650</v>
      </c>
      <c r="F20" s="9">
        <f t="shared" si="9"/>
        <v>33321.715400000001</v>
      </c>
      <c r="G20" s="11"/>
      <c r="H20" s="81">
        <f t="shared" si="10"/>
        <v>2549</v>
      </c>
      <c r="I20" s="11"/>
      <c r="J20" s="11">
        <f t="shared" si="2"/>
        <v>56</v>
      </c>
      <c r="K20" s="11"/>
      <c r="L20" s="9">
        <f t="shared" si="11"/>
        <v>306.89999999999998</v>
      </c>
      <c r="M20" s="11"/>
      <c r="N20" s="11">
        <f t="shared" si="12"/>
        <v>2911.9</v>
      </c>
      <c r="O20" s="11"/>
      <c r="P20" s="11">
        <f>+'wp-b3 Calc of Health and Other '!$I$15</f>
        <v>10555.776122931442</v>
      </c>
      <c r="Q20" s="11"/>
      <c r="R20" s="11">
        <f t="shared" si="13"/>
        <v>999.65146200000004</v>
      </c>
      <c r="S20" s="11"/>
      <c r="T20" s="11">
        <f t="shared" si="14"/>
        <v>1332.868616</v>
      </c>
      <c r="U20" s="11"/>
      <c r="V20" s="11">
        <f>+'wp-b3 Calc of Health and Other '!$I$23</f>
        <v>255.35529550827414</v>
      </c>
      <c r="W20" s="11"/>
      <c r="X20" s="11">
        <f t="shared" si="6"/>
        <v>13143.651496439716</v>
      </c>
      <c r="Z20" s="109">
        <f>SUMIF('wp-b1 - Allocation of Staff'!B:B,D20,'wp-b1 - Allocation of Staff'!G:G)</f>
        <v>1</v>
      </c>
      <c r="AA20" s="34"/>
      <c r="AB20" s="111">
        <v>13.06</v>
      </c>
      <c r="AC20" s="6"/>
      <c r="AD20" s="142">
        <v>2080</v>
      </c>
      <c r="AF20" s="9">
        <f t="shared" si="15"/>
        <v>27164.799999999999</v>
      </c>
      <c r="AG20" s="11"/>
      <c r="AH20" s="112">
        <v>5186.38</v>
      </c>
      <c r="AI20" s="11"/>
      <c r="AJ20" s="11">
        <f t="shared" si="16"/>
        <v>32351.18</v>
      </c>
      <c r="AK20" s="11" t="s">
        <v>1988</v>
      </c>
      <c r="AL20" s="148"/>
      <c r="AM20" s="155"/>
      <c r="AN20" s="163"/>
      <c r="AO20" s="7"/>
    </row>
    <row r="21" spans="1:41" ht="15.75">
      <c r="A21" s="192">
        <v>10</v>
      </c>
      <c r="C21" s="162"/>
      <c r="D21" s="31" t="s">
        <v>630</v>
      </c>
      <c r="E21" s="2"/>
      <c r="F21" s="9">
        <f t="shared" si="9"/>
        <v>44579.872900000002</v>
      </c>
      <c r="G21" s="11"/>
      <c r="H21" s="81">
        <f t="shared" si="10"/>
        <v>3410</v>
      </c>
      <c r="I21" s="11"/>
      <c r="J21" s="11">
        <f t="shared" si="2"/>
        <v>56</v>
      </c>
      <c r="K21" s="11"/>
      <c r="L21" s="9">
        <f t="shared" si="11"/>
        <v>306.89999999999998</v>
      </c>
      <c r="M21" s="11"/>
      <c r="N21" s="11">
        <f t="shared" si="12"/>
        <v>3772.9</v>
      </c>
      <c r="O21" s="11"/>
      <c r="P21" s="11">
        <f>+'wp-b3 Calc of Health and Other '!$I$15</f>
        <v>10555.776122931442</v>
      </c>
      <c r="Q21" s="11"/>
      <c r="R21" s="11">
        <f t="shared" si="13"/>
        <v>1337.3961870000001</v>
      </c>
      <c r="S21" s="11"/>
      <c r="T21" s="11">
        <f t="shared" si="14"/>
        <v>1783.1949160000001</v>
      </c>
      <c r="U21" s="11"/>
      <c r="V21" s="11">
        <f>+'wp-b3 Calc of Health and Other '!$I$23</f>
        <v>255.35529550827414</v>
      </c>
      <c r="W21" s="11"/>
      <c r="X21" s="11">
        <f t="shared" si="6"/>
        <v>13931.722521439717</v>
      </c>
      <c r="Z21" s="109">
        <f>SUMIF('wp-b1 - Allocation of Staff'!B:B,D21,'wp-b1 - Allocation of Staff'!G:G)</f>
        <v>1</v>
      </c>
      <c r="AA21" s="34"/>
      <c r="AB21" s="111">
        <v>18.8</v>
      </c>
      <c r="AC21" s="6"/>
      <c r="AD21" s="153">
        <v>2080</v>
      </c>
      <c r="AF21" s="9">
        <f t="shared" si="15"/>
        <v>39104</v>
      </c>
      <c r="AG21" s="11"/>
      <c r="AH21" s="112">
        <v>4177.43</v>
      </c>
      <c r="AI21" s="11"/>
      <c r="AJ21" s="11">
        <f t="shared" si="16"/>
        <v>43281.43</v>
      </c>
      <c r="AK21" s="11" t="s">
        <v>1987</v>
      </c>
      <c r="AL21" s="148"/>
      <c r="AM21" s="155"/>
      <c r="AN21" s="163"/>
      <c r="AO21" s="7"/>
    </row>
    <row r="22" spans="1:41" ht="15.75">
      <c r="A22" s="192">
        <v>11</v>
      </c>
      <c r="C22" s="162"/>
      <c r="D22" s="31" t="s">
        <v>646</v>
      </c>
      <c r="E22" s="2"/>
      <c r="F22" s="9">
        <f>AJ22+7000</f>
        <v>49454.84</v>
      </c>
      <c r="G22" s="11"/>
      <c r="H22" s="81">
        <f t="shared" ref="H22" si="17">ROUND(IF(F22&lt;118500, F22*7.65%, 118500*6.2%+F22*1.45%),0)</f>
        <v>3783</v>
      </c>
      <c r="I22" s="11"/>
      <c r="J22" s="11">
        <f t="shared" si="2"/>
        <v>56</v>
      </c>
      <c r="K22" s="11"/>
      <c r="L22" s="9">
        <f t="shared" si="11"/>
        <v>306.89999999999998</v>
      </c>
      <c r="M22" s="11"/>
      <c r="N22" s="11">
        <f t="shared" ref="N22" si="18">SUM(H22:L22)</f>
        <v>4145.8999999999996</v>
      </c>
      <c r="O22" s="11"/>
      <c r="P22" s="11">
        <f>+'wp-b3 Calc of Health and Other '!$I$15</f>
        <v>10555.776122931442</v>
      </c>
      <c r="Q22" s="11"/>
      <c r="R22" s="11">
        <f t="shared" ref="R22" si="19">F22*0.03</f>
        <v>1483.6451999999999</v>
      </c>
      <c r="S22" s="11"/>
      <c r="T22" s="11">
        <f t="shared" ref="T22" si="20">F22*0.04</f>
        <v>1978.1935999999998</v>
      </c>
      <c r="U22" s="11"/>
      <c r="V22" s="11">
        <f>+'wp-b3 Calc of Health and Other '!$I$23</f>
        <v>255.35529550827414</v>
      </c>
      <c r="W22" s="11"/>
      <c r="X22" s="11">
        <f t="shared" si="6"/>
        <v>14272.970218439716</v>
      </c>
      <c r="Z22" s="109">
        <f>SUMIF('wp-b1 - Allocation of Staff'!B:B,D22,'wp-b1 - Allocation of Staff'!G:G)</f>
        <v>1</v>
      </c>
      <c r="AA22" s="34"/>
      <c r="AB22" s="111">
        <v>18.45</v>
      </c>
      <c r="AC22" s="6"/>
      <c r="AD22" s="153">
        <v>2080</v>
      </c>
      <c r="AF22" s="9">
        <f t="shared" ref="AF22" si="21">+AB22*AD22</f>
        <v>38376</v>
      </c>
      <c r="AG22" s="11"/>
      <c r="AH22" s="112">
        <v>4078.84</v>
      </c>
      <c r="AI22" s="11"/>
      <c r="AJ22" s="11">
        <f t="shared" ref="AJ22" si="22">+AF22+AH22</f>
        <v>42454.84</v>
      </c>
      <c r="AK22" s="11" t="s">
        <v>1992</v>
      </c>
      <c r="AL22" s="139" t="s">
        <v>1920</v>
      </c>
      <c r="AM22" s="155"/>
      <c r="AN22" s="163"/>
      <c r="AO22" s="7"/>
    </row>
    <row r="23" spans="1:41" ht="15">
      <c r="A23" s="192">
        <v>12</v>
      </c>
      <c r="E23" s="2"/>
      <c r="F23" s="166"/>
      <c r="G23" s="11"/>
      <c r="H23" s="166"/>
      <c r="I23" s="11"/>
      <c r="J23" s="166"/>
      <c r="K23" s="11"/>
      <c r="L23" s="166"/>
      <c r="M23" s="11"/>
      <c r="N23" s="166"/>
      <c r="O23" s="11"/>
      <c r="P23" s="166"/>
      <c r="Q23" s="11"/>
      <c r="R23" s="166"/>
      <c r="S23" s="11"/>
      <c r="T23" s="166"/>
      <c r="U23" s="11"/>
      <c r="V23" s="166"/>
      <c r="W23" s="11"/>
      <c r="X23" s="166"/>
      <c r="Y23" s="12"/>
      <c r="AB23" s="111"/>
      <c r="AC23" s="6"/>
      <c r="AD23" s="150"/>
      <c r="AE23" s="161"/>
      <c r="AF23" s="9"/>
      <c r="AG23" s="11"/>
      <c r="AH23" s="9"/>
      <c r="AI23" s="9"/>
      <c r="AJ23" s="9"/>
      <c r="AK23" s="9"/>
      <c r="AL23" s="12"/>
    </row>
    <row r="24" spans="1:41" ht="15.75" thickBot="1">
      <c r="A24" s="192">
        <v>13</v>
      </c>
      <c r="C24" s="20" t="s">
        <v>28</v>
      </c>
      <c r="E24" s="2"/>
      <c r="F24" s="10">
        <f>SUM(F12:F23)</f>
        <v>517181.19779999997</v>
      </c>
      <c r="G24" s="9"/>
      <c r="H24" s="10">
        <f>SUM(H12:H23)</f>
        <v>39563</v>
      </c>
      <c r="I24" s="9"/>
      <c r="J24" s="10">
        <f>SUM(J12:J23)</f>
        <v>616</v>
      </c>
      <c r="K24" s="9"/>
      <c r="L24" s="10">
        <f>SUM(L12:L23)</f>
        <v>3375.9000000000005</v>
      </c>
      <c r="M24" s="9"/>
      <c r="N24" s="10">
        <f>SUM(N12:N23)</f>
        <v>43554.900000000009</v>
      </c>
      <c r="O24" s="9"/>
      <c r="P24" s="10">
        <f>SUM(P12:P23)</f>
        <v>116113.53735224588</v>
      </c>
      <c r="Q24" s="9"/>
      <c r="R24" s="10">
        <f>SUM(R12:R23)</f>
        <v>15515.435934000001</v>
      </c>
      <c r="S24" s="9"/>
      <c r="T24" s="10">
        <f>SUM(T12:T23)</f>
        <v>20687.247911999999</v>
      </c>
      <c r="U24" s="9"/>
      <c r="V24" s="10">
        <f>SUM(V12:V23)</f>
        <v>2808.9082505910155</v>
      </c>
      <c r="W24" s="9"/>
      <c r="X24" s="10">
        <f>SUM(X12:X23)</f>
        <v>155125.12944883687</v>
      </c>
      <c r="Y24" s="12"/>
      <c r="AB24" s="12"/>
      <c r="AC24" s="6"/>
      <c r="AD24" s="12"/>
      <c r="AE24" s="161"/>
      <c r="AF24" s="10">
        <f>SUM(AF12:AF23)</f>
        <v>461775.6</v>
      </c>
      <c r="AG24" s="11"/>
      <c r="AH24" s="10">
        <f>SUM(AH12:AH23)</f>
        <v>34782.5</v>
      </c>
      <c r="AI24" s="9"/>
      <c r="AJ24" s="10">
        <f>SUM(AJ12:AJ23)</f>
        <v>496558.1</v>
      </c>
      <c r="AK24" s="9"/>
      <c r="AN24" s="167"/>
    </row>
    <row r="25" spans="1:41" ht="15.75" thickTop="1">
      <c r="A25" s="192">
        <v>14</v>
      </c>
      <c r="C25" s="20"/>
      <c r="F25" s="11"/>
      <c r="G25" s="11"/>
      <c r="H25" s="9"/>
      <c r="I25" s="11"/>
      <c r="J25" s="9"/>
      <c r="K25" s="11"/>
      <c r="L25" s="9"/>
      <c r="M25" s="11"/>
      <c r="N25" s="9"/>
      <c r="O25" s="11"/>
      <c r="P25" s="9"/>
      <c r="Q25" s="11"/>
      <c r="R25" s="9"/>
      <c r="S25" s="11"/>
      <c r="T25" s="9"/>
      <c r="U25" s="11"/>
      <c r="V25" s="9"/>
      <c r="W25" s="11"/>
      <c r="X25" s="9"/>
      <c r="Y25" s="12"/>
      <c r="AF25" s="9"/>
      <c r="AG25" s="11"/>
      <c r="AH25" s="11"/>
      <c r="AI25" s="11"/>
      <c r="AJ25" s="11"/>
      <c r="AK25" s="11"/>
      <c r="AN25" s="168"/>
    </row>
    <row r="26" spans="1:41" ht="15">
      <c r="A26" s="192">
        <v>15</v>
      </c>
      <c r="C26" s="12"/>
      <c r="D26" s="12"/>
      <c r="F26" s="9"/>
      <c r="G26" s="9"/>
      <c r="H26" s="9"/>
      <c r="I26" s="9"/>
      <c r="J26" s="9"/>
      <c r="K26" s="9"/>
      <c r="L26" s="9"/>
      <c r="M26" s="9"/>
      <c r="N26" s="9"/>
      <c r="O26" s="9"/>
      <c r="P26" s="9"/>
      <c r="Q26" s="9"/>
      <c r="R26" s="9"/>
      <c r="S26" s="9"/>
      <c r="T26" s="9"/>
      <c r="U26" s="9"/>
      <c r="V26" s="9"/>
      <c r="W26" s="9"/>
      <c r="X26" s="9"/>
      <c r="Y26" s="12"/>
      <c r="AB26" s="12"/>
      <c r="AC26" s="12"/>
      <c r="AD26" s="12"/>
      <c r="AE26" s="12"/>
      <c r="AF26" s="9"/>
      <c r="AG26" s="9"/>
      <c r="AH26" s="9"/>
      <c r="AI26" s="9"/>
      <c r="AJ26" s="9"/>
      <c r="AK26" s="9"/>
      <c r="AN26" s="12"/>
    </row>
    <row r="27" spans="1:41" ht="15">
      <c r="A27" s="192">
        <v>16</v>
      </c>
      <c r="C27" s="14" t="s">
        <v>29</v>
      </c>
      <c r="D27" s="12"/>
      <c r="E27" s="2"/>
      <c r="F27" s="9"/>
      <c r="G27" s="9"/>
      <c r="H27" s="9"/>
      <c r="I27" s="9"/>
      <c r="J27" s="9"/>
      <c r="K27" s="9"/>
      <c r="L27" s="9"/>
      <c r="M27" s="9"/>
      <c r="N27" s="9"/>
      <c r="O27" s="9"/>
      <c r="P27" s="9"/>
      <c r="Q27" s="9"/>
      <c r="R27" s="9"/>
      <c r="S27" s="9"/>
      <c r="T27" s="9"/>
      <c r="U27" s="9"/>
      <c r="V27" s="9"/>
      <c r="W27" s="9"/>
      <c r="X27" s="9"/>
      <c r="Y27" s="12"/>
      <c r="AB27" s="12"/>
      <c r="AC27" s="12"/>
      <c r="AD27" s="12"/>
      <c r="AE27" s="12"/>
      <c r="AF27" s="9"/>
      <c r="AG27" s="9"/>
      <c r="AH27" s="9"/>
      <c r="AI27" s="9"/>
      <c r="AJ27" s="9"/>
      <c r="AK27" s="9"/>
    </row>
    <row r="28" spans="1:41" ht="15">
      <c r="A28" s="192">
        <v>17</v>
      </c>
      <c r="C28" s="14"/>
      <c r="D28" s="12"/>
      <c r="E28" s="2"/>
      <c r="F28" s="9"/>
      <c r="G28" s="9"/>
      <c r="H28" s="9"/>
      <c r="I28" s="9"/>
      <c r="J28" s="9"/>
      <c r="K28" s="9"/>
      <c r="L28" s="9"/>
      <c r="M28" s="9"/>
      <c r="N28" s="9"/>
      <c r="O28" s="9"/>
      <c r="P28" s="9"/>
      <c r="Q28" s="9"/>
      <c r="R28" s="9"/>
      <c r="S28" s="9"/>
      <c r="T28" s="9"/>
      <c r="U28" s="9"/>
      <c r="V28" s="9"/>
      <c r="W28" s="9"/>
      <c r="X28" s="9"/>
      <c r="Y28" s="12"/>
      <c r="AB28" s="12"/>
      <c r="AC28" s="12"/>
      <c r="AD28" s="12"/>
      <c r="AE28" s="12"/>
      <c r="AF28" s="9"/>
      <c r="AG28" s="9"/>
      <c r="AH28" s="9"/>
      <c r="AI28" s="9"/>
      <c r="AJ28" s="9"/>
      <c r="AK28" s="9"/>
    </row>
    <row r="29" spans="1:41" ht="15">
      <c r="A29" s="192">
        <v>18</v>
      </c>
      <c r="D29" s="169" t="str">
        <f>+D12</f>
        <v>Bolt, Gregory C.</v>
      </c>
      <c r="E29" s="2"/>
      <c r="F29" s="9">
        <f>F12*Z12</f>
        <v>50262.990599999997</v>
      </c>
      <c r="G29" s="9"/>
      <c r="H29" s="9">
        <f>$Z12*H12</f>
        <v>3845</v>
      </c>
      <c r="I29" s="9"/>
      <c r="J29" s="9">
        <f>$Z12*J12</f>
        <v>56</v>
      </c>
      <c r="K29" s="9"/>
      <c r="L29" s="9">
        <f>$Z12*L12</f>
        <v>306.89999999999998</v>
      </c>
      <c r="M29" s="9"/>
      <c r="N29" s="9">
        <f>SUM(H29:L29)</f>
        <v>4207.8999999999996</v>
      </c>
      <c r="O29" s="9"/>
      <c r="P29" s="9">
        <f>$Z12*P12</f>
        <v>10555.776122931442</v>
      </c>
      <c r="Q29" s="9"/>
      <c r="R29" s="11">
        <f>$Z12*R12</f>
        <v>1507.8897179999999</v>
      </c>
      <c r="S29" s="9"/>
      <c r="T29" s="9">
        <f>$Z12*T12</f>
        <v>2010.519624</v>
      </c>
      <c r="U29" s="9"/>
      <c r="V29" s="9">
        <f>$Z12*V12</f>
        <v>255.35529550827414</v>
      </c>
      <c r="W29" s="9"/>
      <c r="X29" s="11">
        <f>SUM(P29:V29)</f>
        <v>14329.540760439717</v>
      </c>
      <c r="Y29" s="12"/>
      <c r="AB29" s="12"/>
      <c r="AC29" s="12"/>
      <c r="AD29" s="12"/>
      <c r="AE29" s="12"/>
      <c r="AF29" s="9"/>
      <c r="AG29" s="9"/>
      <c r="AH29" s="9"/>
      <c r="AI29" s="9"/>
      <c r="AJ29" s="9"/>
      <c r="AK29" s="9"/>
    </row>
    <row r="30" spans="1:41" ht="15">
      <c r="A30" s="192">
        <v>19</v>
      </c>
      <c r="D30" s="169" t="str">
        <f>+D13</f>
        <v>Johnson, Harvey H.</v>
      </c>
      <c r="E30" s="2"/>
      <c r="F30" s="9">
        <f>F13*Z13</f>
        <v>47441.614600000001</v>
      </c>
      <c r="G30" s="9"/>
      <c r="H30" s="9">
        <f>$Z13*H13</f>
        <v>3629</v>
      </c>
      <c r="I30" s="9"/>
      <c r="J30" s="9">
        <f>$Z13*J13</f>
        <v>56</v>
      </c>
      <c r="K30" s="9"/>
      <c r="L30" s="9">
        <f>$Z13*L13</f>
        <v>306.89999999999998</v>
      </c>
      <c r="M30" s="9"/>
      <c r="N30" s="9">
        <f>SUM(H30:L30)</f>
        <v>3991.9</v>
      </c>
      <c r="O30" s="9"/>
      <c r="P30" s="9">
        <f>$Z13*P13</f>
        <v>10555.776122931442</v>
      </c>
      <c r="Q30" s="9"/>
      <c r="R30" s="11">
        <f>$Z13*R13</f>
        <v>1423.2484380000001</v>
      </c>
      <c r="S30" s="9"/>
      <c r="T30" s="9">
        <f>$Z13*T13</f>
        <v>1897.6645840000001</v>
      </c>
      <c r="U30" s="9"/>
      <c r="V30" s="9">
        <f>$Z13*V13</f>
        <v>255.35529550827414</v>
      </c>
      <c r="W30" s="9"/>
      <c r="X30" s="11">
        <f t="shared" ref="X30:X39" si="23">SUM(P30:V30)</f>
        <v>14132.044440439717</v>
      </c>
      <c r="Y30" s="12"/>
      <c r="AB30" s="12"/>
      <c r="AC30" s="12"/>
      <c r="AD30" s="12"/>
      <c r="AE30" s="12"/>
      <c r="AF30" s="9"/>
      <c r="AG30" s="9"/>
      <c r="AH30" s="9"/>
      <c r="AI30" s="9"/>
      <c r="AJ30" s="9"/>
      <c r="AK30" s="9"/>
    </row>
    <row r="31" spans="1:41" ht="15">
      <c r="A31" s="192">
        <v>20</v>
      </c>
      <c r="D31" s="169" t="str">
        <f>+D14</f>
        <v>Johnston, Joseph A</v>
      </c>
      <c r="E31" s="2"/>
      <c r="F31" s="9">
        <f>F14*Z14</f>
        <v>34303.202400000002</v>
      </c>
      <c r="G31" s="9"/>
      <c r="H31" s="9">
        <f>$Z14*H14</f>
        <v>2624</v>
      </c>
      <c r="I31" s="9"/>
      <c r="J31" s="9">
        <f>$Z14*J14</f>
        <v>56</v>
      </c>
      <c r="K31" s="9"/>
      <c r="L31" s="9">
        <f>$Z14*L14</f>
        <v>306.89999999999998</v>
      </c>
      <c r="M31" s="9"/>
      <c r="N31" s="9">
        <f t="shared" ref="N31:N38" si="24">SUM(H31:L31)</f>
        <v>2986.9</v>
      </c>
      <c r="O31" s="9"/>
      <c r="P31" s="9">
        <f>$Z14*P14</f>
        <v>10555.776122931442</v>
      </c>
      <c r="Q31" s="9"/>
      <c r="R31" s="11">
        <f>$Z14*R14</f>
        <v>1029.096072</v>
      </c>
      <c r="S31" s="9"/>
      <c r="T31" s="9">
        <f>$Z14*T14</f>
        <v>1372.1280960000001</v>
      </c>
      <c r="U31" s="9"/>
      <c r="V31" s="9">
        <f>$Z14*V14</f>
        <v>255.35529550827414</v>
      </c>
      <c r="W31" s="9"/>
      <c r="X31" s="11">
        <f t="shared" si="23"/>
        <v>13212.355586439717</v>
      </c>
      <c r="Y31" s="12"/>
      <c r="AB31" s="12"/>
      <c r="AC31" s="12"/>
      <c r="AD31" s="12"/>
      <c r="AE31" s="12"/>
      <c r="AF31" s="9"/>
      <c r="AG31" s="9"/>
      <c r="AH31" s="9"/>
      <c r="AI31" s="9"/>
      <c r="AJ31" s="9"/>
      <c r="AK31" s="9"/>
    </row>
    <row r="32" spans="1:41" ht="15">
      <c r="A32" s="192">
        <v>21</v>
      </c>
      <c r="D32" s="169" t="str">
        <f t="shared" ref="D32:D39" si="25">+D15</f>
        <v>Killion, Jeffrey</v>
      </c>
      <c r="E32" s="2"/>
      <c r="F32" s="9">
        <f t="shared" ref="F32:F38" si="26">F15*Z15</f>
        <v>29320.103600000002</v>
      </c>
      <c r="G32" s="9"/>
      <c r="H32" s="9">
        <f t="shared" ref="H32:H39" si="27">$Z15*H15</f>
        <v>2243</v>
      </c>
      <c r="I32" s="9"/>
      <c r="J32" s="9">
        <f t="shared" ref="J32:J39" si="28">$Z15*J15</f>
        <v>56</v>
      </c>
      <c r="K32" s="9"/>
      <c r="L32" s="9">
        <f t="shared" ref="L32:L39" si="29">$Z15*L15</f>
        <v>306.89999999999998</v>
      </c>
      <c r="M32" s="9"/>
      <c r="N32" s="9">
        <f t="shared" si="24"/>
        <v>2605.9</v>
      </c>
      <c r="O32" s="9"/>
      <c r="P32" s="9">
        <f t="shared" ref="P32:P39" si="30">$Z15*P15</f>
        <v>10555.776122931442</v>
      </c>
      <c r="Q32" s="9"/>
      <c r="R32" s="11">
        <f t="shared" ref="R32:R39" si="31">$Z15*R15</f>
        <v>879.60310800000002</v>
      </c>
      <c r="S32" s="9"/>
      <c r="T32" s="9">
        <f t="shared" ref="T32:T39" si="32">$Z15*T15</f>
        <v>1172.8041440000002</v>
      </c>
      <c r="U32" s="9"/>
      <c r="V32" s="9">
        <f t="shared" ref="V32:V39" si="33">$Z15*V15</f>
        <v>255.35529550827414</v>
      </c>
      <c r="W32" s="9"/>
      <c r="X32" s="11">
        <f t="shared" si="23"/>
        <v>12863.538670439715</v>
      </c>
      <c r="Y32" s="12"/>
      <c r="AB32" s="12"/>
      <c r="AC32" s="12"/>
      <c r="AD32" s="12"/>
      <c r="AE32" s="12"/>
      <c r="AF32" s="9"/>
      <c r="AG32" s="9"/>
      <c r="AH32" s="9"/>
      <c r="AI32" s="9"/>
      <c r="AJ32" s="9"/>
      <c r="AK32" s="9"/>
    </row>
    <row r="33" spans="1:257" ht="15">
      <c r="A33" s="192">
        <v>22</v>
      </c>
      <c r="D33" s="169" t="str">
        <f t="shared" si="25"/>
        <v>Leonard, James R.</v>
      </c>
      <c r="E33" s="2"/>
      <c r="F33" s="9">
        <f t="shared" si="26"/>
        <v>80484.611999999994</v>
      </c>
      <c r="G33" s="9"/>
      <c r="H33" s="9">
        <f t="shared" si="27"/>
        <v>6157</v>
      </c>
      <c r="I33" s="9"/>
      <c r="J33" s="9">
        <f t="shared" si="28"/>
        <v>56</v>
      </c>
      <c r="K33" s="9"/>
      <c r="L33" s="9">
        <f t="shared" si="29"/>
        <v>306.89999999999998</v>
      </c>
      <c r="M33" s="9"/>
      <c r="N33" s="9">
        <f t="shared" si="24"/>
        <v>6519.9</v>
      </c>
      <c r="O33" s="9"/>
      <c r="P33" s="9">
        <f t="shared" si="30"/>
        <v>10555.776122931442</v>
      </c>
      <c r="Q33" s="9"/>
      <c r="R33" s="11">
        <f t="shared" si="31"/>
        <v>2414.5383599999996</v>
      </c>
      <c r="S33" s="9"/>
      <c r="T33" s="9">
        <f t="shared" si="32"/>
        <v>3219.3844799999997</v>
      </c>
      <c r="U33" s="9"/>
      <c r="V33" s="9">
        <f t="shared" si="33"/>
        <v>255.35529550827414</v>
      </c>
      <c r="W33" s="9"/>
      <c r="X33" s="11">
        <f t="shared" si="23"/>
        <v>16445.054258439715</v>
      </c>
      <c r="Y33" s="12"/>
      <c r="AB33" s="12"/>
      <c r="AC33" s="12"/>
      <c r="AD33" s="12"/>
      <c r="AE33" s="12"/>
      <c r="AF33" s="9"/>
      <c r="AG33" s="9"/>
      <c r="AH33" s="9"/>
      <c r="AI33" s="9"/>
      <c r="AJ33" s="9"/>
      <c r="AK33" s="9"/>
    </row>
    <row r="34" spans="1:257" ht="15">
      <c r="A34" s="192">
        <v>23</v>
      </c>
      <c r="D34" s="169" t="str">
        <f t="shared" si="25"/>
        <v>Mills, Wendell G.</v>
      </c>
      <c r="E34" s="2"/>
      <c r="F34" s="9">
        <f t="shared" si="26"/>
        <v>59226.956999999995</v>
      </c>
      <c r="G34" s="9"/>
      <c r="H34" s="9">
        <f t="shared" si="27"/>
        <v>4531</v>
      </c>
      <c r="I34" s="9"/>
      <c r="J34" s="9">
        <f t="shared" si="28"/>
        <v>56</v>
      </c>
      <c r="K34" s="9"/>
      <c r="L34" s="9">
        <f t="shared" si="29"/>
        <v>306.89999999999998</v>
      </c>
      <c r="M34" s="9"/>
      <c r="N34" s="9">
        <f t="shared" si="24"/>
        <v>4893.8999999999996</v>
      </c>
      <c r="O34" s="9"/>
      <c r="P34" s="9">
        <f t="shared" si="30"/>
        <v>10555.776122931442</v>
      </c>
      <c r="Q34" s="9"/>
      <c r="R34" s="11">
        <f t="shared" si="31"/>
        <v>1776.8087099999998</v>
      </c>
      <c r="S34" s="9"/>
      <c r="T34" s="9">
        <f t="shared" si="32"/>
        <v>2369.0782799999997</v>
      </c>
      <c r="U34" s="9"/>
      <c r="V34" s="9">
        <f t="shared" si="33"/>
        <v>255.35529550827414</v>
      </c>
      <c r="W34" s="9"/>
      <c r="X34" s="11">
        <f t="shared" si="23"/>
        <v>14957.018408439715</v>
      </c>
      <c r="Y34" s="12"/>
      <c r="AB34" s="12"/>
      <c r="AC34" s="12"/>
      <c r="AD34" s="12"/>
      <c r="AE34" s="12"/>
      <c r="AF34" s="9"/>
      <c r="AG34" s="9"/>
      <c r="AH34" s="9"/>
      <c r="AI34" s="9"/>
      <c r="AJ34" s="9"/>
      <c r="AK34" s="9"/>
    </row>
    <row r="35" spans="1:257" ht="15">
      <c r="A35" s="192">
        <v>24</v>
      </c>
      <c r="D35" s="169" t="str">
        <f t="shared" si="25"/>
        <v>Onkst, James H.</v>
      </c>
      <c r="E35" s="2"/>
      <c r="F35" s="9">
        <f t="shared" si="26"/>
        <v>36089.438699999992</v>
      </c>
      <c r="G35" s="9"/>
      <c r="H35" s="9">
        <f t="shared" si="27"/>
        <v>2761</v>
      </c>
      <c r="I35" s="9"/>
      <c r="J35" s="9">
        <f t="shared" si="28"/>
        <v>56</v>
      </c>
      <c r="K35" s="9"/>
      <c r="L35" s="9">
        <f t="shared" si="29"/>
        <v>306.89999999999998</v>
      </c>
      <c r="M35" s="9"/>
      <c r="N35" s="9">
        <f t="shared" si="24"/>
        <v>3123.9</v>
      </c>
      <c r="O35" s="9"/>
      <c r="P35" s="9">
        <f t="shared" si="30"/>
        <v>10555.776122931442</v>
      </c>
      <c r="Q35" s="9"/>
      <c r="R35" s="11">
        <f t="shared" si="31"/>
        <v>1082.6831609999997</v>
      </c>
      <c r="S35" s="9"/>
      <c r="T35" s="9">
        <f t="shared" si="32"/>
        <v>1443.5775479999998</v>
      </c>
      <c r="U35" s="9"/>
      <c r="V35" s="9">
        <f t="shared" si="33"/>
        <v>255.35529550827414</v>
      </c>
      <c r="W35" s="9"/>
      <c r="X35" s="11">
        <f t="shared" si="23"/>
        <v>13337.392127439714</v>
      </c>
      <c r="Y35" s="12"/>
      <c r="AB35" s="12"/>
      <c r="AC35" s="12"/>
      <c r="AD35" s="12"/>
      <c r="AE35" s="12"/>
      <c r="AF35" s="9"/>
      <c r="AG35" s="9"/>
      <c r="AH35" s="9"/>
      <c r="AI35" s="9"/>
      <c r="AJ35" s="9"/>
      <c r="AK35" s="9"/>
    </row>
    <row r="36" spans="1:257" ht="15">
      <c r="A36" s="192">
        <v>25</v>
      </c>
      <c r="D36" s="169" t="str">
        <f t="shared" si="25"/>
        <v>Partin, Michael W.</v>
      </c>
      <c r="E36" s="2"/>
      <c r="F36" s="9">
        <f t="shared" si="26"/>
        <v>52695.850600000005</v>
      </c>
      <c r="G36" s="9"/>
      <c r="H36" s="9">
        <f t="shared" si="27"/>
        <v>4031</v>
      </c>
      <c r="I36" s="9"/>
      <c r="J36" s="9">
        <f t="shared" si="28"/>
        <v>56</v>
      </c>
      <c r="K36" s="9"/>
      <c r="L36" s="9">
        <f t="shared" si="29"/>
        <v>306.89999999999998</v>
      </c>
      <c r="M36" s="9"/>
      <c r="N36" s="9">
        <f t="shared" si="24"/>
        <v>4393.8999999999996</v>
      </c>
      <c r="O36" s="9"/>
      <c r="P36" s="9">
        <f t="shared" si="30"/>
        <v>10555.776122931442</v>
      </c>
      <c r="Q36" s="9"/>
      <c r="R36" s="11">
        <f t="shared" si="31"/>
        <v>1580.8755180000001</v>
      </c>
      <c r="S36" s="9"/>
      <c r="T36" s="9">
        <f t="shared" si="32"/>
        <v>2107.8340240000002</v>
      </c>
      <c r="U36" s="9"/>
      <c r="V36" s="9">
        <f t="shared" si="33"/>
        <v>255.35529550827414</v>
      </c>
      <c r="W36" s="9"/>
      <c r="X36" s="11">
        <f t="shared" si="23"/>
        <v>14499.840960439717</v>
      </c>
      <c r="Y36" s="12"/>
      <c r="AB36" s="12"/>
      <c r="AC36" s="12"/>
      <c r="AD36" s="12"/>
      <c r="AE36" s="12"/>
      <c r="AF36" s="9"/>
      <c r="AG36" s="9"/>
      <c r="AH36" s="9"/>
      <c r="AI36" s="9"/>
      <c r="AJ36" s="9"/>
      <c r="AK36" s="9"/>
    </row>
    <row r="37" spans="1:257" ht="15">
      <c r="A37" s="192">
        <v>26</v>
      </c>
      <c r="C37" s="170"/>
      <c r="D37" s="169" t="str">
        <f t="shared" si="25"/>
        <v>Rushing, Ronald</v>
      </c>
      <c r="E37" s="2"/>
      <c r="F37" s="9">
        <f t="shared" si="26"/>
        <v>33321.715400000001</v>
      </c>
      <c r="G37" s="9"/>
      <c r="H37" s="9">
        <f t="shared" si="27"/>
        <v>2549</v>
      </c>
      <c r="I37" s="9"/>
      <c r="J37" s="9">
        <f t="shared" si="28"/>
        <v>56</v>
      </c>
      <c r="K37" s="9"/>
      <c r="L37" s="9">
        <f t="shared" si="29"/>
        <v>306.89999999999998</v>
      </c>
      <c r="M37" s="9"/>
      <c r="N37" s="9">
        <f t="shared" si="24"/>
        <v>2911.9</v>
      </c>
      <c r="O37" s="9"/>
      <c r="P37" s="9">
        <f t="shared" si="30"/>
        <v>10555.776122931442</v>
      </c>
      <c r="Q37" s="9"/>
      <c r="R37" s="11">
        <f t="shared" si="31"/>
        <v>999.65146200000004</v>
      </c>
      <c r="S37" s="9"/>
      <c r="T37" s="9">
        <f t="shared" si="32"/>
        <v>1332.868616</v>
      </c>
      <c r="U37" s="9"/>
      <c r="V37" s="9">
        <f t="shared" si="33"/>
        <v>255.35529550827414</v>
      </c>
      <c r="W37" s="9"/>
      <c r="X37" s="11">
        <f t="shared" si="23"/>
        <v>13143.651496439716</v>
      </c>
      <c r="Y37" s="12"/>
      <c r="AB37" s="12"/>
      <c r="AC37" s="12"/>
      <c r="AD37" s="12"/>
      <c r="AE37" s="12"/>
      <c r="AF37" s="9"/>
      <c r="AG37" s="9"/>
      <c r="AH37" s="9"/>
      <c r="AI37" s="9"/>
      <c r="AJ37" s="9"/>
      <c r="AK37" s="9"/>
    </row>
    <row r="38" spans="1:257" ht="15">
      <c r="A38" s="192">
        <v>27</v>
      </c>
      <c r="C38" s="170"/>
      <c r="D38" s="169" t="str">
        <f t="shared" si="25"/>
        <v>Turner, John R.</v>
      </c>
      <c r="E38" s="2"/>
      <c r="F38" s="9">
        <f t="shared" si="26"/>
        <v>44579.872900000002</v>
      </c>
      <c r="G38" s="9"/>
      <c r="H38" s="9">
        <f t="shared" si="27"/>
        <v>3410</v>
      </c>
      <c r="I38" s="9"/>
      <c r="J38" s="9">
        <f t="shared" si="28"/>
        <v>56</v>
      </c>
      <c r="K38" s="9"/>
      <c r="L38" s="9">
        <f t="shared" si="29"/>
        <v>306.89999999999998</v>
      </c>
      <c r="M38" s="9"/>
      <c r="N38" s="9">
        <f t="shared" si="24"/>
        <v>3772.9</v>
      </c>
      <c r="O38" s="9"/>
      <c r="P38" s="9">
        <f t="shared" si="30"/>
        <v>10555.776122931442</v>
      </c>
      <c r="Q38" s="9"/>
      <c r="R38" s="11">
        <f t="shared" si="31"/>
        <v>1337.3961870000001</v>
      </c>
      <c r="S38" s="9"/>
      <c r="T38" s="9">
        <f t="shared" si="32"/>
        <v>1783.1949160000001</v>
      </c>
      <c r="U38" s="9"/>
      <c r="V38" s="9">
        <f t="shared" si="33"/>
        <v>255.35529550827414</v>
      </c>
      <c r="W38" s="9"/>
      <c r="X38" s="11">
        <f t="shared" si="23"/>
        <v>13931.722521439717</v>
      </c>
      <c r="Y38" s="12"/>
      <c r="AB38" s="12"/>
      <c r="AC38" s="12"/>
      <c r="AD38" s="12"/>
      <c r="AE38" s="12"/>
      <c r="AF38" s="9"/>
      <c r="AG38" s="9"/>
      <c r="AH38" s="9"/>
      <c r="AI38" s="9"/>
      <c r="AJ38" s="9"/>
      <c r="AK38" s="9"/>
    </row>
    <row r="39" spans="1:257" ht="15">
      <c r="A39" s="192">
        <v>28</v>
      </c>
      <c r="C39" s="170"/>
      <c r="D39" s="169" t="str">
        <f t="shared" si="25"/>
        <v>Vaughn, Stephen R.</v>
      </c>
      <c r="E39" s="2"/>
      <c r="F39" s="407">
        <f t="shared" ref="F39" si="34">F22*Z22</f>
        <v>49454.84</v>
      </c>
      <c r="G39" s="11"/>
      <c r="H39" s="408">
        <f t="shared" si="27"/>
        <v>3783</v>
      </c>
      <c r="I39" s="11"/>
      <c r="J39" s="407">
        <f t="shared" si="28"/>
        <v>56</v>
      </c>
      <c r="K39" s="11"/>
      <c r="L39" s="407">
        <f t="shared" si="29"/>
        <v>306.89999999999998</v>
      </c>
      <c r="M39" s="11"/>
      <c r="N39" s="407">
        <f t="shared" ref="N39" si="35">SUM(H39:L39)</f>
        <v>4145.8999999999996</v>
      </c>
      <c r="O39" s="11"/>
      <c r="P39" s="407">
        <f t="shared" si="30"/>
        <v>10555.776122931442</v>
      </c>
      <c r="Q39" s="11"/>
      <c r="R39" s="407">
        <f t="shared" si="31"/>
        <v>1483.6451999999999</v>
      </c>
      <c r="S39" s="11"/>
      <c r="T39" s="407">
        <f t="shared" si="32"/>
        <v>1978.1935999999998</v>
      </c>
      <c r="U39" s="11"/>
      <c r="V39" s="407">
        <f t="shared" si="33"/>
        <v>255.35529550827414</v>
      </c>
      <c r="W39" s="11"/>
      <c r="X39" s="407">
        <f t="shared" si="23"/>
        <v>14272.970218439716</v>
      </c>
      <c r="Y39" s="12"/>
      <c r="AB39" s="12"/>
      <c r="AC39" s="12"/>
      <c r="AD39" s="12"/>
      <c r="AE39" s="12"/>
      <c r="AF39" s="9"/>
      <c r="AG39" s="9"/>
      <c r="AH39" s="9"/>
      <c r="AI39" s="9"/>
      <c r="AJ39" s="9"/>
      <c r="AK39" s="9"/>
    </row>
    <row r="40" spans="1:257" ht="15">
      <c r="A40" s="192">
        <v>29</v>
      </c>
      <c r="C40" s="170"/>
      <c r="D40" s="169"/>
      <c r="E40" s="2"/>
      <c r="F40" s="9"/>
      <c r="G40" s="11"/>
      <c r="H40" s="81"/>
      <c r="I40" s="11"/>
      <c r="J40" s="9"/>
      <c r="K40" s="11"/>
      <c r="L40" s="9"/>
      <c r="M40" s="11"/>
      <c r="N40" s="9"/>
      <c r="O40" s="11"/>
      <c r="P40" s="9"/>
      <c r="Q40" s="11"/>
      <c r="R40" s="9"/>
      <c r="S40" s="11"/>
      <c r="T40" s="9"/>
      <c r="U40" s="11"/>
      <c r="V40" s="9"/>
      <c r="W40" s="11"/>
      <c r="X40" s="9"/>
      <c r="Y40" s="12"/>
      <c r="AB40" s="12"/>
      <c r="AC40" s="12"/>
      <c r="AD40" s="12"/>
      <c r="AE40" s="12"/>
      <c r="AF40" s="9"/>
      <c r="AG40" s="9"/>
      <c r="AH40" s="9"/>
      <c r="AI40" s="9"/>
      <c r="AJ40" s="9"/>
      <c r="AK40" s="9"/>
    </row>
    <row r="41" spans="1:257" ht="15.75" thickBot="1">
      <c r="A41" s="192">
        <v>30</v>
      </c>
      <c r="C41" s="20" t="s">
        <v>30</v>
      </c>
      <c r="E41" s="2"/>
      <c r="F41" s="10">
        <f>SUM(F29:F39)</f>
        <v>517181.19779999997</v>
      </c>
      <c r="G41" s="9"/>
      <c r="H41" s="10">
        <f>SUM(H29:H39)</f>
        <v>39563</v>
      </c>
      <c r="I41" s="9"/>
      <c r="J41" s="10">
        <f>SUM(J29:J39)</f>
        <v>616</v>
      </c>
      <c r="K41" s="9"/>
      <c r="L41" s="10">
        <f>SUM(L29:L39)</f>
        <v>3375.9000000000005</v>
      </c>
      <c r="M41" s="9"/>
      <c r="N41" s="10">
        <f>SUM(N29:N39)</f>
        <v>43554.900000000009</v>
      </c>
      <c r="O41" s="9"/>
      <c r="P41" s="10">
        <f>SUM(P29:P39)</f>
        <v>116113.53735224588</v>
      </c>
      <c r="Q41" s="9"/>
      <c r="R41" s="10">
        <f>SUM(R29:R39)</f>
        <v>15515.435934000001</v>
      </c>
      <c r="S41" s="9"/>
      <c r="T41" s="10">
        <f>SUM(T29:T39)</f>
        <v>20687.247911999999</v>
      </c>
      <c r="U41" s="9"/>
      <c r="V41" s="10">
        <f>SUM(V29:V39)</f>
        <v>2808.9082505910155</v>
      </c>
      <c r="W41" s="9"/>
      <c r="X41" s="10">
        <f>SUM(X29:X39)</f>
        <v>155125.12944883687</v>
      </c>
      <c r="Y41" s="12"/>
      <c r="AB41" s="12"/>
      <c r="AC41" s="12"/>
      <c r="AD41" s="12"/>
      <c r="AE41" s="12"/>
      <c r="AF41" s="9"/>
      <c r="AG41" s="9"/>
      <c r="AH41" s="9"/>
      <c r="AI41" s="9"/>
      <c r="AJ41" s="9"/>
      <c r="AK41" s="9"/>
    </row>
    <row r="42" spans="1:257" ht="15.75" thickTop="1">
      <c r="A42" s="192">
        <v>31</v>
      </c>
      <c r="C42" s="12"/>
      <c r="D42" s="12"/>
      <c r="E42" s="2"/>
      <c r="F42" s="9"/>
      <c r="G42" s="9"/>
      <c r="H42" s="9"/>
      <c r="I42" s="9"/>
      <c r="J42" s="9"/>
      <c r="K42" s="9"/>
      <c r="L42" s="9"/>
      <c r="M42" s="9"/>
      <c r="N42" s="9"/>
      <c r="O42" s="9"/>
      <c r="P42" s="9"/>
      <c r="Q42" s="9"/>
      <c r="R42" s="9"/>
      <c r="S42" s="9"/>
      <c r="T42" s="9"/>
      <c r="U42" s="9"/>
      <c r="V42" s="9"/>
      <c r="W42" s="9"/>
      <c r="X42" s="9"/>
      <c r="Y42" s="12"/>
      <c r="AB42" s="12"/>
      <c r="AC42" s="12"/>
      <c r="AD42" s="12"/>
      <c r="AE42" s="12"/>
      <c r="AF42" s="9"/>
      <c r="AG42" s="9"/>
      <c r="AH42" s="9"/>
      <c r="AI42" s="9"/>
      <c r="AJ42" s="9"/>
      <c r="AK42" s="9"/>
    </row>
    <row r="43" spans="1:257" ht="15">
      <c r="A43" s="192">
        <v>32</v>
      </c>
      <c r="B43" s="171"/>
      <c r="C43" s="171"/>
      <c r="D43" s="172"/>
      <c r="E43" s="171"/>
      <c r="F43" s="9"/>
      <c r="G43" s="11"/>
      <c r="H43" s="11"/>
      <c r="I43" s="11"/>
      <c r="J43" s="11"/>
      <c r="K43" s="11"/>
      <c r="L43" s="11"/>
      <c r="M43" s="11"/>
      <c r="N43" s="11"/>
      <c r="O43" s="11"/>
      <c r="P43" s="11"/>
      <c r="Q43" s="11"/>
      <c r="R43" s="11"/>
      <c r="S43" s="11"/>
      <c r="T43" s="11"/>
      <c r="U43" s="11"/>
      <c r="V43" s="11"/>
      <c r="W43" s="11"/>
      <c r="X43" s="11"/>
      <c r="Y43" s="171"/>
      <c r="AB43" s="12"/>
      <c r="AC43" s="12"/>
      <c r="AD43" s="12"/>
      <c r="AE43" s="12"/>
      <c r="AF43" s="9"/>
      <c r="AG43" s="11"/>
      <c r="AH43" s="11"/>
      <c r="AI43" s="11"/>
      <c r="AJ43" s="11"/>
      <c r="AK43" s="1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171"/>
      <c r="CN43" s="171"/>
      <c r="CO43" s="171"/>
      <c r="CP43" s="171"/>
      <c r="CQ43" s="171"/>
      <c r="CR43" s="171"/>
      <c r="CS43" s="171"/>
      <c r="CT43" s="171"/>
      <c r="CU43" s="171"/>
      <c r="CV43" s="171"/>
      <c r="CW43" s="171"/>
      <c r="CX43" s="171"/>
      <c r="CY43" s="171"/>
      <c r="CZ43" s="171"/>
      <c r="DA43" s="171"/>
      <c r="DB43" s="171"/>
      <c r="DC43" s="171"/>
      <c r="DD43" s="171"/>
      <c r="DE43" s="171"/>
      <c r="DF43" s="171"/>
      <c r="DG43" s="171"/>
      <c r="DH43" s="171"/>
      <c r="DI43" s="171"/>
      <c r="DJ43" s="171"/>
      <c r="DK43" s="171"/>
      <c r="DL43" s="171"/>
      <c r="DM43" s="171"/>
      <c r="DN43" s="171"/>
      <c r="DO43" s="171"/>
      <c r="DP43" s="171"/>
      <c r="DQ43" s="171"/>
      <c r="DR43" s="171"/>
      <c r="DS43" s="171"/>
      <c r="DT43" s="171"/>
      <c r="DU43" s="171"/>
      <c r="DV43" s="171"/>
      <c r="DW43" s="171"/>
      <c r="DX43" s="171"/>
      <c r="DY43" s="171"/>
      <c r="DZ43" s="171"/>
      <c r="EA43" s="171"/>
      <c r="EB43" s="171"/>
      <c r="EC43" s="171"/>
      <c r="ED43" s="171"/>
      <c r="EE43" s="171"/>
      <c r="EF43" s="171"/>
      <c r="EG43" s="171"/>
      <c r="EH43" s="171"/>
      <c r="EI43" s="171"/>
      <c r="EJ43" s="171"/>
      <c r="EK43" s="171"/>
      <c r="EL43" s="171"/>
      <c r="EM43" s="171"/>
      <c r="EN43" s="171"/>
      <c r="EO43" s="171"/>
      <c r="EP43" s="171"/>
      <c r="EQ43" s="171"/>
      <c r="ER43" s="171"/>
      <c r="ES43" s="171"/>
      <c r="ET43" s="171"/>
      <c r="EU43" s="171"/>
      <c r="EV43" s="171"/>
      <c r="EW43" s="171"/>
      <c r="EX43" s="171"/>
      <c r="EY43" s="171"/>
      <c r="EZ43" s="171"/>
      <c r="FA43" s="171"/>
      <c r="FB43" s="171"/>
      <c r="FC43" s="171"/>
      <c r="FD43" s="171"/>
      <c r="FE43" s="171"/>
      <c r="FF43" s="171"/>
      <c r="FG43" s="171"/>
      <c r="FH43" s="171"/>
      <c r="FI43" s="171"/>
      <c r="FJ43" s="171"/>
      <c r="FK43" s="171"/>
      <c r="FL43" s="171"/>
      <c r="FM43" s="171"/>
      <c r="FN43" s="171"/>
      <c r="FO43" s="171"/>
      <c r="FP43" s="171"/>
      <c r="FQ43" s="171"/>
      <c r="FR43" s="171"/>
      <c r="FS43" s="171"/>
      <c r="FT43" s="171"/>
      <c r="FU43" s="171"/>
      <c r="FV43" s="171"/>
      <c r="FW43" s="171"/>
      <c r="FX43" s="171"/>
      <c r="FY43" s="171"/>
      <c r="FZ43" s="171"/>
      <c r="GA43" s="171"/>
      <c r="GB43" s="171"/>
      <c r="GC43" s="171"/>
      <c r="GD43" s="171"/>
      <c r="GE43" s="171"/>
      <c r="GF43" s="171"/>
      <c r="GG43" s="171"/>
      <c r="GH43" s="171"/>
      <c r="GI43" s="171"/>
      <c r="GJ43" s="171"/>
      <c r="GK43" s="171"/>
      <c r="GL43" s="171"/>
      <c r="GM43" s="171"/>
      <c r="GN43" s="171"/>
      <c r="GO43" s="171"/>
      <c r="GP43" s="171"/>
      <c r="GQ43" s="171"/>
      <c r="GR43" s="171"/>
      <c r="GS43" s="171"/>
      <c r="GT43" s="171"/>
      <c r="GU43" s="171"/>
      <c r="GV43" s="171"/>
      <c r="GW43" s="171"/>
      <c r="GX43" s="171"/>
      <c r="GY43" s="171"/>
      <c r="GZ43" s="171"/>
      <c r="HA43" s="171"/>
      <c r="HB43" s="171"/>
      <c r="HC43" s="171"/>
      <c r="HD43" s="171"/>
      <c r="HE43" s="171"/>
      <c r="HF43" s="171"/>
      <c r="HG43" s="171"/>
      <c r="HH43" s="171"/>
      <c r="HI43" s="171"/>
      <c r="HJ43" s="171"/>
      <c r="HK43" s="171"/>
      <c r="HL43" s="171"/>
      <c r="HM43" s="171"/>
      <c r="HN43" s="171"/>
      <c r="HO43" s="171"/>
      <c r="HP43" s="171"/>
      <c r="HQ43" s="171"/>
      <c r="HR43" s="171"/>
      <c r="HS43" s="171"/>
      <c r="HT43" s="171"/>
      <c r="HU43" s="171"/>
      <c r="HV43" s="171"/>
      <c r="HW43" s="171"/>
      <c r="HX43" s="171"/>
      <c r="HY43" s="171"/>
      <c r="HZ43" s="171"/>
      <c r="IA43" s="171"/>
      <c r="IB43" s="171"/>
      <c r="IC43" s="171"/>
      <c r="ID43" s="171"/>
      <c r="IE43" s="171"/>
      <c r="IF43" s="171"/>
      <c r="IG43" s="171"/>
      <c r="IH43" s="171"/>
      <c r="II43" s="171"/>
      <c r="IJ43" s="171"/>
      <c r="IK43" s="171"/>
      <c r="IL43" s="171"/>
      <c r="IM43" s="171"/>
      <c r="IN43" s="171"/>
      <c r="IO43" s="171"/>
      <c r="IP43" s="171"/>
      <c r="IQ43" s="171"/>
      <c r="IR43" s="171"/>
      <c r="IS43" s="171"/>
      <c r="IT43" s="171"/>
      <c r="IU43" s="171"/>
      <c r="IV43" s="171"/>
      <c r="IW43" s="171"/>
    </row>
    <row r="44" spans="1:257" ht="15">
      <c r="A44" s="192">
        <v>33</v>
      </c>
      <c r="D44" s="173"/>
      <c r="E44" s="2"/>
      <c r="H44" s="12"/>
      <c r="J44" s="12"/>
      <c r="L44" s="12"/>
      <c r="P44" s="12"/>
      <c r="R44" s="12"/>
      <c r="T44" s="12"/>
      <c r="V44" s="12"/>
      <c r="Y44" s="12"/>
      <c r="AB44" s="12"/>
      <c r="AC44" s="12"/>
      <c r="AD44" s="12"/>
      <c r="AE44" s="12"/>
      <c r="AG44" s="12"/>
      <c r="AH44" s="12"/>
      <c r="AI44" s="12"/>
      <c r="AJ44" s="12"/>
      <c r="AK44" s="12"/>
      <c r="AL44" s="12"/>
      <c r="AM44" s="12"/>
      <c r="AO44" s="12"/>
      <c r="AP44" s="12"/>
      <c r="AQ44" s="12"/>
      <c r="AR44" s="12"/>
      <c r="AS44" s="12"/>
      <c r="AT44" s="12"/>
      <c r="AU44" s="12"/>
      <c r="AV44" s="12"/>
      <c r="AW44" s="12"/>
      <c r="AX44" s="12"/>
      <c r="AY44" s="12"/>
      <c r="AZ44" s="12"/>
      <c r="BA44" s="12"/>
      <c r="BB44" s="12"/>
      <c r="BC44" s="12"/>
    </row>
    <row r="45" spans="1:257" ht="15">
      <c r="A45" s="192">
        <v>34</v>
      </c>
      <c r="C45" s="12"/>
      <c r="D45" s="12"/>
      <c r="E45" s="12"/>
      <c r="F45" s="12"/>
      <c r="G45" s="12"/>
      <c r="H45" s="12"/>
      <c r="I45" s="12"/>
      <c r="J45" s="12"/>
      <c r="K45" s="12"/>
      <c r="L45" s="12"/>
      <c r="M45" s="12"/>
      <c r="N45" s="12"/>
      <c r="O45" s="12"/>
      <c r="P45" s="12"/>
      <c r="Q45" s="12"/>
      <c r="R45" s="12"/>
      <c r="S45" s="12"/>
      <c r="T45" s="12"/>
      <c r="U45" s="12"/>
      <c r="V45" s="12"/>
      <c r="W45" s="12"/>
      <c r="X45" s="12"/>
      <c r="Y45" s="12"/>
      <c r="AB45" s="12"/>
      <c r="AC45" s="12"/>
      <c r="AD45" s="12"/>
      <c r="AE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row>
    <row r="46" spans="1:257" ht="15">
      <c r="A46" s="192">
        <v>35</v>
      </c>
      <c r="C46" s="12"/>
      <c r="D46" s="12"/>
      <c r="E46" s="139" t="s">
        <v>31</v>
      </c>
      <c r="F46" s="12"/>
      <c r="G46" s="12"/>
      <c r="H46" s="12"/>
      <c r="I46" s="147" t="s">
        <v>32</v>
      </c>
      <c r="J46" s="12"/>
      <c r="K46" s="12"/>
      <c r="L46" s="12"/>
      <c r="M46" s="147" t="s">
        <v>33</v>
      </c>
      <c r="N46" s="12"/>
      <c r="O46" s="12"/>
      <c r="P46" s="12"/>
      <c r="Q46" s="147" t="s">
        <v>13</v>
      </c>
      <c r="R46" s="12"/>
      <c r="S46" s="12"/>
      <c r="T46" s="12"/>
      <c r="U46" s="12"/>
      <c r="V46" s="12"/>
      <c r="W46" s="12"/>
      <c r="X46" s="12"/>
      <c r="Y46" s="12"/>
      <c r="AB46" s="12"/>
      <c r="AC46" s="12"/>
      <c r="AD46" s="12"/>
      <c r="AE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row>
    <row r="47" spans="1:257" ht="15">
      <c r="A47" s="192">
        <v>36</v>
      </c>
      <c r="E47" s="174">
        <f>$X$47</f>
        <v>1</v>
      </c>
      <c r="F47" s="174">
        <f>$X$48</f>
        <v>0</v>
      </c>
      <c r="H47" s="174">
        <f>E47</f>
        <v>1</v>
      </c>
      <c r="I47" s="175"/>
      <c r="J47" s="174">
        <f>F47</f>
        <v>0</v>
      </c>
      <c r="L47" s="174">
        <f>H47</f>
        <v>1</v>
      </c>
      <c r="M47" s="175"/>
      <c r="N47" s="174">
        <f>J47</f>
        <v>0</v>
      </c>
      <c r="P47" s="174">
        <f>L47</f>
        <v>1</v>
      </c>
      <c r="Q47" s="175"/>
      <c r="R47" s="174">
        <f>N47</f>
        <v>0</v>
      </c>
      <c r="T47" s="176" t="s">
        <v>34</v>
      </c>
      <c r="U47" s="283" t="s">
        <v>35</v>
      </c>
      <c r="V47" s="177">
        <f>'Input Schedule'!$C$11</f>
        <v>7204.4000000000005</v>
      </c>
      <c r="W47" s="177"/>
      <c r="X47" s="178">
        <f>V47/V50</f>
        <v>1</v>
      </c>
      <c r="AB47" s="12"/>
      <c r="AC47" s="12"/>
      <c r="AD47" s="12"/>
      <c r="AE47" s="12"/>
      <c r="AG47" s="12"/>
      <c r="AH47" s="12"/>
      <c r="AI47" s="12"/>
      <c r="AJ47" s="12"/>
      <c r="AK47" s="12"/>
      <c r="AL47" s="12"/>
      <c r="AM47" s="12"/>
      <c r="AO47" s="12"/>
      <c r="AP47" s="12"/>
      <c r="AQ47" s="12"/>
      <c r="AR47" s="12"/>
      <c r="AS47" s="12"/>
      <c r="AT47" s="12"/>
      <c r="AU47" s="12"/>
      <c r="AV47" s="12"/>
      <c r="AW47" s="12"/>
      <c r="AX47" s="12"/>
      <c r="AY47" s="12"/>
      <c r="AZ47" s="12"/>
      <c r="BA47" s="12"/>
      <c r="BB47" s="12"/>
      <c r="BC47" s="12"/>
    </row>
    <row r="48" spans="1:257" ht="15">
      <c r="A48" s="192">
        <v>37</v>
      </c>
      <c r="C48" s="2" t="s">
        <v>1520</v>
      </c>
      <c r="E48" s="11">
        <f>F41*E47</f>
        <v>517181.19779999997</v>
      </c>
      <c r="F48" s="11">
        <f>F41-E48</f>
        <v>0</v>
      </c>
      <c r="G48" s="11"/>
      <c r="H48" s="11">
        <v>0</v>
      </c>
      <c r="I48" s="11"/>
      <c r="J48" s="11">
        <v>0</v>
      </c>
      <c r="K48" s="11"/>
      <c r="L48" s="11">
        <f>N41*L47</f>
        <v>43554.900000000009</v>
      </c>
      <c r="M48" s="11"/>
      <c r="N48" s="11">
        <f>N41-L48</f>
        <v>0</v>
      </c>
      <c r="O48" s="11"/>
      <c r="P48" s="11">
        <f>X41*P47</f>
        <v>155125.12944883687</v>
      </c>
      <c r="Q48" s="11"/>
      <c r="R48" s="11">
        <f>X41-P48</f>
        <v>0</v>
      </c>
      <c r="T48" s="13"/>
      <c r="U48" s="147" t="s">
        <v>36</v>
      </c>
      <c r="V48" s="9">
        <f>'Input Schedule'!C12</f>
        <v>0</v>
      </c>
      <c r="W48" s="12"/>
      <c r="X48" s="15">
        <f>1-X47</f>
        <v>0</v>
      </c>
      <c r="Z48" s="2"/>
      <c r="AA48" s="2"/>
    </row>
    <row r="49" spans="1:257" ht="15">
      <c r="A49" s="192">
        <v>38</v>
      </c>
      <c r="C49" s="2" t="s">
        <v>201</v>
      </c>
      <c r="E49" s="11">
        <v>0</v>
      </c>
      <c r="F49" s="11">
        <v>0</v>
      </c>
      <c r="G49" s="11"/>
      <c r="H49" s="11">
        <f>+'wp-b4 office salaries'!$F$47*H47</f>
        <v>30845.155994128359</v>
      </c>
      <c r="I49" s="11"/>
      <c r="J49" s="11">
        <f>+'wp-b4 office salaries'!$F$47*J47</f>
        <v>0</v>
      </c>
      <c r="K49" s="11"/>
      <c r="L49" s="11">
        <f>+'wp-b4 office salaries'!$N$47*L47</f>
        <v>2945.8043035004625</v>
      </c>
      <c r="M49" s="11"/>
      <c r="N49" s="11">
        <f>+'wp-b4 office salaries'!$N$47*N47</f>
        <v>0</v>
      </c>
      <c r="O49" s="11"/>
      <c r="P49" s="11">
        <f>+'wp-b4 office salaries'!$X$47*P47</f>
        <v>12096.216753105258</v>
      </c>
      <c r="Q49" s="11"/>
      <c r="R49" s="11">
        <f>+'wp-b4 office salaries'!$X$47*R47</f>
        <v>0</v>
      </c>
      <c r="T49" s="13"/>
      <c r="U49" s="14"/>
      <c r="V49" s="9"/>
      <c r="W49" s="12"/>
      <c r="X49" s="15"/>
      <c r="Z49" s="2"/>
      <c r="AA49" s="2"/>
    </row>
    <row r="50" spans="1:257" ht="15">
      <c r="A50" s="192">
        <v>39</v>
      </c>
      <c r="C50" s="2" t="s">
        <v>695</v>
      </c>
      <c r="E50" s="11">
        <v>0</v>
      </c>
      <c r="F50" s="11">
        <v>0</v>
      </c>
      <c r="G50" s="11"/>
      <c r="H50" s="11">
        <f>'WSC Salaries'!D24*H47</f>
        <v>108758.63534168697</v>
      </c>
      <c r="I50" s="11"/>
      <c r="J50" s="11">
        <f>'WSC Salaries'!D24*J47</f>
        <v>0</v>
      </c>
      <c r="K50" s="11"/>
      <c r="L50" s="11">
        <f>'WSC Salaries'!L24*L47</f>
        <v>7952.2306278766964</v>
      </c>
      <c r="M50" s="11"/>
      <c r="N50" s="11">
        <f>'WSC Salaries'!L24*N47</f>
        <v>0</v>
      </c>
      <c r="O50" s="11"/>
      <c r="P50" s="11">
        <f>'WSC Salaries'!V24*P47</f>
        <v>18161.502739959378</v>
      </c>
      <c r="Q50" s="11"/>
      <c r="R50" s="11">
        <f>'WSC Salaries'!V24*R47</f>
        <v>0</v>
      </c>
      <c r="T50" s="17"/>
      <c r="U50" s="18"/>
      <c r="V50" s="18">
        <f>V48+V47</f>
        <v>7204.4000000000005</v>
      </c>
      <c r="W50" s="18"/>
      <c r="X50" s="19"/>
      <c r="Z50" s="2"/>
      <c r="AA50" s="2"/>
    </row>
    <row r="51" spans="1:257" ht="15">
      <c r="A51" s="192">
        <v>40</v>
      </c>
      <c r="C51" s="2" t="s">
        <v>696</v>
      </c>
      <c r="E51" s="11">
        <v>0</v>
      </c>
      <c r="F51" s="11">
        <v>0</v>
      </c>
      <c r="G51" s="11"/>
      <c r="H51" s="11">
        <f>'WSC Salaries'!D15*H47</f>
        <v>86437.497725929337</v>
      </c>
      <c r="I51" s="11"/>
      <c r="J51" s="11">
        <f>'WSC Salaries'!D15*J47</f>
        <v>0</v>
      </c>
      <c r="K51" s="11"/>
      <c r="L51" s="11">
        <f>'WSC Salaries'!L15*L47</f>
        <v>6924.416050702107</v>
      </c>
      <c r="M51" s="11"/>
      <c r="N51" s="11">
        <f>'WSC Salaries'!L15*N47</f>
        <v>0</v>
      </c>
      <c r="O51" s="11"/>
      <c r="P51" s="11">
        <f>'WSC Salaries'!V15*P47</f>
        <v>18832.578789479976</v>
      </c>
      <c r="Q51" s="11"/>
      <c r="R51" s="11">
        <f>'WSC Salaries'!V15*R47</f>
        <v>0</v>
      </c>
      <c r="Z51" s="2"/>
      <c r="AA51" s="2"/>
    </row>
    <row r="52" spans="1:257" ht="15">
      <c r="A52" s="192">
        <v>41</v>
      </c>
      <c r="D52" s="2" t="s">
        <v>5</v>
      </c>
      <c r="E52" s="166">
        <f>SUM(E48:E51)</f>
        <v>517181.19779999997</v>
      </c>
      <c r="F52" s="166">
        <f>SUM(F48:F51)</f>
        <v>0</v>
      </c>
      <c r="G52" s="11"/>
      <c r="H52" s="166">
        <f>SUM(H48:H51)</f>
        <v>226041.28906174467</v>
      </c>
      <c r="I52" s="9"/>
      <c r="J52" s="166">
        <f>SUM(J48:J51)</f>
        <v>0</v>
      </c>
      <c r="K52" s="11"/>
      <c r="L52" s="166">
        <f>SUM(L48:L51)</f>
        <v>61377.350982079275</v>
      </c>
      <c r="M52" s="11"/>
      <c r="N52" s="166">
        <f>SUM(N48:N51)</f>
        <v>0</v>
      </c>
      <c r="O52" s="11"/>
      <c r="P52" s="166">
        <f>SUM(P48:P51)</f>
        <v>204215.42773138147</v>
      </c>
      <c r="Q52" s="11"/>
      <c r="R52" s="166">
        <f>SUM(R48:R51)</f>
        <v>0</v>
      </c>
      <c r="S52" s="11"/>
      <c r="T52" s="166">
        <f>SUM(E52:R52)</f>
        <v>1008815.2655752054</v>
      </c>
      <c r="Z52" s="2"/>
      <c r="AA52" s="2"/>
    </row>
    <row r="53" spans="1:257" ht="15">
      <c r="A53" s="192">
        <v>42</v>
      </c>
      <c r="E53" s="11"/>
      <c r="F53" s="11"/>
      <c r="G53" s="11"/>
      <c r="H53" s="9"/>
      <c r="I53" s="9"/>
      <c r="J53" s="9"/>
      <c r="K53" s="11"/>
      <c r="L53" s="9"/>
      <c r="M53" s="11"/>
      <c r="N53" s="9"/>
      <c r="O53" s="11"/>
      <c r="P53" s="9"/>
      <c r="Q53" s="11"/>
      <c r="R53" s="9"/>
      <c r="S53" s="11"/>
      <c r="T53" s="9"/>
      <c r="Z53" s="2"/>
      <c r="AA53" s="2"/>
    </row>
    <row r="54" spans="1:257" ht="15">
      <c r="A54" s="192">
        <v>43</v>
      </c>
      <c r="C54" s="2" t="s">
        <v>37</v>
      </c>
      <c r="E54" s="204">
        <f>SUM('Co. 345 - June 2015 TB'!$E$347:$E$348)*E47</f>
        <v>489842.61000000045</v>
      </c>
      <c r="F54" s="204">
        <f>SUM('Co. 345 - June 2015 TB'!$E$347:$E$348)*F47</f>
        <v>0</v>
      </c>
      <c r="G54" s="168"/>
      <c r="H54" s="168">
        <f>(SUM('Co. 345 - June 2015 TB'!$E$337:$E$349)-E54)*H47</f>
        <v>186710.96000000008</v>
      </c>
      <c r="I54" s="168"/>
      <c r="J54" s="168">
        <f>(SUM('Co. 345 - June 2015 TB'!$E$337:$E$349)-G54)*J47</f>
        <v>0</v>
      </c>
      <c r="K54" s="168"/>
      <c r="L54" s="168">
        <f>SUM('Co. 345 - June 2015 TB'!$E$447:$E$449)*L47</f>
        <v>56029.219999999994</v>
      </c>
      <c r="M54" s="168"/>
      <c r="N54" s="168">
        <f>SUM('Co. 345 - June 2015 TB'!$E$447:$E$449)*N47</f>
        <v>0</v>
      </c>
      <c r="O54" s="168"/>
      <c r="P54" s="168">
        <f>SUM('Co. 345 - June 2015 TB'!$E$275:$E$286)*P47</f>
        <v>158341.77999999997</v>
      </c>
      <c r="Q54" s="168"/>
      <c r="R54" s="168">
        <f>SUM('Co. 345 - June 2015 TB'!$E$275:$E$286)*R47</f>
        <v>0</v>
      </c>
      <c r="S54" s="168"/>
      <c r="T54" s="168">
        <f>SUM(E54:R54)</f>
        <v>890924.57000000053</v>
      </c>
      <c r="Z54" s="2"/>
      <c r="AA54" s="2"/>
    </row>
    <row r="55" spans="1:257" ht="15">
      <c r="A55" s="192">
        <v>44</v>
      </c>
      <c r="E55" s="11"/>
      <c r="F55" s="11"/>
      <c r="G55" s="11"/>
      <c r="H55" s="166"/>
      <c r="I55" s="9"/>
      <c r="J55" s="166"/>
      <c r="K55" s="11"/>
      <c r="L55" s="166"/>
      <c r="M55" s="11"/>
      <c r="N55" s="166"/>
      <c r="O55" s="11"/>
      <c r="P55" s="166"/>
      <c r="Q55" s="11"/>
      <c r="R55" s="166"/>
      <c r="S55" s="11"/>
      <c r="T55" s="166"/>
      <c r="Z55" s="2"/>
      <c r="AA55" s="2"/>
    </row>
    <row r="56" spans="1:257" ht="15.75" thickBot="1">
      <c r="A56" s="192">
        <v>45</v>
      </c>
      <c r="B56" s="20"/>
      <c r="C56" s="20" t="s">
        <v>38</v>
      </c>
      <c r="D56" s="20"/>
      <c r="E56" s="179">
        <f>E52-E54</f>
        <v>27338.587799999514</v>
      </c>
      <c r="F56" s="179">
        <f>F52-F54</f>
        <v>0</v>
      </c>
      <c r="G56" s="180"/>
      <c r="H56" s="179">
        <f>H52-H54</f>
        <v>39330.329061744589</v>
      </c>
      <c r="I56" s="181"/>
      <c r="J56" s="179">
        <f>J52-J54</f>
        <v>0</v>
      </c>
      <c r="K56" s="180"/>
      <c r="L56" s="179">
        <f>L52-L54</f>
        <v>5348.1309820792812</v>
      </c>
      <c r="M56" s="180"/>
      <c r="N56" s="179">
        <f>N52-N54</f>
        <v>0</v>
      </c>
      <c r="O56" s="180"/>
      <c r="P56" s="179">
        <f>P52-P54</f>
        <v>45873.647731381498</v>
      </c>
      <c r="Q56" s="180"/>
      <c r="R56" s="179">
        <f>R52-R54</f>
        <v>0</v>
      </c>
      <c r="S56" s="180"/>
      <c r="T56" s="179">
        <f>SUM(E56:R56)</f>
        <v>117890.69557520488</v>
      </c>
      <c r="U56" s="20"/>
      <c r="V56" s="20"/>
      <c r="W56" s="20"/>
      <c r="X56" s="20"/>
      <c r="Y56" s="20"/>
      <c r="Z56" s="20"/>
      <c r="AA56" s="20"/>
      <c r="AB56" s="20"/>
      <c r="AC56" s="20"/>
      <c r="AD56" s="20"/>
      <c r="AE56" s="20"/>
      <c r="AF56" s="14"/>
      <c r="AG56" s="20"/>
      <c r="AH56" s="20"/>
      <c r="AI56" s="20"/>
      <c r="AJ56" s="20"/>
      <c r="AK56" s="20"/>
      <c r="AL56" s="20"/>
      <c r="AM56" s="20"/>
      <c r="AN56" s="182"/>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row>
    <row r="57" spans="1:257" ht="15.75" thickTop="1">
      <c r="A57" s="192">
        <v>46</v>
      </c>
      <c r="E57" s="183" t="s">
        <v>35</v>
      </c>
      <c r="F57" s="153" t="s">
        <v>36</v>
      </c>
      <c r="H57" s="142" t="s">
        <v>35</v>
      </c>
      <c r="I57" s="142"/>
      <c r="J57" s="142" t="s">
        <v>36</v>
      </c>
      <c r="L57" s="142" t="s">
        <v>35</v>
      </c>
      <c r="M57" s="142"/>
      <c r="N57" s="142" t="s">
        <v>36</v>
      </c>
      <c r="O57" s="12"/>
      <c r="P57" s="142" t="s">
        <v>35</v>
      </c>
      <c r="Q57" s="142"/>
      <c r="R57" s="142" t="s">
        <v>36</v>
      </c>
      <c r="W57" s="12"/>
      <c r="X57" s="12"/>
      <c r="Z57" s="2"/>
      <c r="AA57" s="2"/>
    </row>
    <row r="58" spans="1:257" ht="15">
      <c r="E58" s="277"/>
      <c r="H58" s="12"/>
      <c r="I58" s="12"/>
      <c r="J58" s="12"/>
      <c r="L58" s="12"/>
      <c r="N58" s="12"/>
      <c r="P58" s="12"/>
      <c r="Q58" s="20"/>
      <c r="R58" s="12"/>
      <c r="T58" s="12"/>
    </row>
    <row r="59" spans="1:257">
      <c r="E59" s="409">
        <f>E56/E54</f>
        <v>5.5810963035656469E-2</v>
      </c>
      <c r="H59" s="409">
        <f>H56/H54</f>
        <v>0.21064820759180164</v>
      </c>
      <c r="I59" s="12"/>
      <c r="J59" s="12"/>
      <c r="L59" s="409">
        <f>L56/L54</f>
        <v>9.545253319748663E-2</v>
      </c>
      <c r="N59" s="12"/>
      <c r="P59" s="409">
        <f>P56/P54</f>
        <v>0.28971284604342268</v>
      </c>
      <c r="R59" s="12"/>
      <c r="T59" s="409">
        <f>T56/T54</f>
        <v>0.13232399188991364</v>
      </c>
      <c r="X59" s="12"/>
    </row>
    <row r="60" spans="1:257">
      <c r="H60" s="12"/>
      <c r="I60" s="12"/>
      <c r="J60" s="184"/>
      <c r="L60" s="12"/>
      <c r="N60" s="12"/>
      <c r="P60" s="12"/>
      <c r="R60" s="12"/>
      <c r="T60" s="12"/>
      <c r="X60" s="12"/>
    </row>
    <row r="61" spans="1:257">
      <c r="H61" s="12"/>
      <c r="I61" s="12"/>
      <c r="J61" s="12"/>
      <c r="L61" s="12"/>
      <c r="N61" s="12"/>
      <c r="P61" s="12"/>
      <c r="R61" s="12"/>
      <c r="T61" s="12"/>
      <c r="X61" s="12"/>
    </row>
    <row r="62" spans="1:257">
      <c r="H62" s="12"/>
      <c r="I62" s="12"/>
      <c r="J62" s="12"/>
      <c r="L62" s="185"/>
      <c r="N62" s="12"/>
      <c r="Q62" s="12"/>
      <c r="T62" s="12"/>
      <c r="X62" s="12"/>
    </row>
    <row r="63" spans="1:257">
      <c r="H63" s="12"/>
      <c r="I63" s="12"/>
      <c r="J63" s="12"/>
      <c r="L63" s="34"/>
      <c r="N63" s="12"/>
      <c r="Q63" s="12"/>
      <c r="T63" s="12"/>
      <c r="X63" s="12"/>
    </row>
    <row r="64" spans="1:257">
      <c r="C64" s="12"/>
      <c r="D64" s="12"/>
      <c r="E64" s="186"/>
      <c r="F64" s="12"/>
      <c r="G64" s="12"/>
      <c r="H64" s="12"/>
      <c r="I64" s="12"/>
      <c r="J64" s="12"/>
      <c r="L64" s="12"/>
      <c r="N64" s="12"/>
      <c r="Q64" s="12"/>
      <c r="T64" s="12"/>
      <c r="V64" s="12"/>
      <c r="X64" s="12"/>
    </row>
    <row r="65" spans="3:40">
      <c r="C65" s="12"/>
      <c r="D65" s="12"/>
      <c r="E65" s="186"/>
      <c r="F65" s="12"/>
      <c r="G65" s="12"/>
      <c r="H65" s="12"/>
      <c r="I65" s="12"/>
      <c r="J65" s="12"/>
      <c r="L65" s="12"/>
      <c r="N65" s="12"/>
      <c r="Q65" s="12"/>
      <c r="T65" s="12"/>
      <c r="V65" s="12"/>
      <c r="X65" s="12"/>
    </row>
    <row r="66" spans="3:40">
      <c r="C66" s="12"/>
      <c r="D66" s="12"/>
      <c r="E66" s="186"/>
      <c r="F66" s="12"/>
      <c r="G66" s="12"/>
      <c r="H66" s="12"/>
      <c r="I66" s="12"/>
      <c r="J66" s="12"/>
      <c r="L66" s="12"/>
      <c r="N66" s="12"/>
      <c r="P66" s="12"/>
      <c r="R66" s="12"/>
      <c r="T66" s="12"/>
      <c r="X66" s="12"/>
    </row>
    <row r="67" spans="3:40">
      <c r="C67" s="12"/>
      <c r="D67" s="12"/>
      <c r="E67" s="186"/>
      <c r="F67" s="12"/>
      <c r="G67" s="12"/>
      <c r="H67" s="12"/>
      <c r="I67" s="12"/>
      <c r="J67" s="12"/>
      <c r="L67" s="34"/>
      <c r="N67" s="12"/>
      <c r="P67" s="12"/>
      <c r="R67" s="12"/>
      <c r="T67" s="12"/>
      <c r="X67" s="12"/>
    </row>
    <row r="68" spans="3:40">
      <c r="C68" s="12"/>
      <c r="D68" s="12"/>
      <c r="E68" s="186"/>
      <c r="F68" s="12"/>
      <c r="G68" s="12"/>
      <c r="H68" s="12"/>
      <c r="I68" s="12"/>
      <c r="J68" s="12"/>
      <c r="L68" s="34"/>
      <c r="N68" s="12"/>
      <c r="P68" s="12"/>
      <c r="R68" s="12"/>
      <c r="T68" s="12"/>
      <c r="X68" s="12"/>
    </row>
    <row r="69" spans="3:40">
      <c r="C69" s="12"/>
      <c r="D69" s="12"/>
      <c r="E69" s="186"/>
      <c r="F69" s="12"/>
      <c r="G69" s="12"/>
      <c r="H69" s="12"/>
      <c r="I69" s="12"/>
      <c r="J69" s="12"/>
      <c r="L69" s="34"/>
      <c r="N69" s="12"/>
      <c r="P69" s="12"/>
      <c r="R69" s="12"/>
      <c r="T69" s="12"/>
      <c r="X69" s="12"/>
    </row>
    <row r="70" spans="3:40">
      <c r="C70" s="12"/>
      <c r="D70" s="12"/>
      <c r="E70" s="186"/>
      <c r="F70" s="12"/>
      <c r="G70" s="12"/>
      <c r="H70" s="12"/>
      <c r="I70" s="12"/>
      <c r="J70" s="12"/>
      <c r="L70" s="12"/>
      <c r="N70" s="12"/>
      <c r="R70" s="12"/>
      <c r="T70" s="12"/>
      <c r="X70" s="12"/>
    </row>
    <row r="71" spans="3:40">
      <c r="C71" s="12"/>
      <c r="D71" s="12"/>
      <c r="E71" s="186"/>
      <c r="F71" s="12"/>
      <c r="G71" s="12"/>
      <c r="H71" s="12"/>
      <c r="I71" s="12"/>
      <c r="J71" s="12"/>
      <c r="L71" s="12"/>
      <c r="N71" s="12"/>
      <c r="P71" s="12"/>
      <c r="R71" s="12"/>
      <c r="T71" s="12"/>
      <c r="X71" s="12"/>
      <c r="Z71" s="2"/>
      <c r="AA71" s="2"/>
      <c r="AF71" s="2"/>
      <c r="AN71" s="2"/>
    </row>
    <row r="72" spans="3:40">
      <c r="C72" s="12"/>
      <c r="D72" s="12"/>
      <c r="E72" s="186"/>
      <c r="F72" s="12"/>
      <c r="G72" s="12"/>
      <c r="H72" s="12"/>
      <c r="I72" s="12"/>
      <c r="J72" s="12"/>
      <c r="L72" s="12"/>
      <c r="N72" s="12"/>
      <c r="R72" s="12"/>
      <c r="T72" s="12"/>
      <c r="X72" s="12"/>
      <c r="Z72" s="2"/>
      <c r="AA72" s="2"/>
      <c r="AF72" s="2"/>
      <c r="AN72" s="2"/>
    </row>
    <row r="73" spans="3:40">
      <c r="C73" s="12"/>
      <c r="D73" s="12"/>
      <c r="E73" s="186"/>
      <c r="F73" s="12"/>
      <c r="G73" s="12"/>
      <c r="H73" s="12"/>
      <c r="I73" s="12"/>
      <c r="J73" s="12"/>
      <c r="L73" s="12"/>
      <c r="N73" s="12"/>
      <c r="P73" s="12"/>
      <c r="R73" s="12"/>
      <c r="T73" s="12"/>
      <c r="X73" s="12"/>
      <c r="Z73" s="2"/>
      <c r="AA73" s="2"/>
      <c r="AF73" s="2"/>
      <c r="AN73" s="2"/>
    </row>
    <row r="74" spans="3:40">
      <c r="C74" s="12"/>
      <c r="D74" s="12"/>
      <c r="E74" s="186"/>
      <c r="F74" s="12"/>
      <c r="G74" s="12"/>
      <c r="H74" s="12"/>
      <c r="I74" s="12"/>
      <c r="J74" s="12"/>
      <c r="L74" s="12"/>
      <c r="N74" s="12"/>
      <c r="P74" s="12"/>
      <c r="R74" s="12"/>
      <c r="T74" s="12"/>
      <c r="X74" s="12"/>
      <c r="Z74" s="2"/>
      <c r="AA74" s="2"/>
      <c r="AF74" s="2"/>
      <c r="AN74" s="2"/>
    </row>
    <row r="75" spans="3:40">
      <c r="E75" s="186"/>
      <c r="F75" s="187"/>
      <c r="G75" s="188"/>
      <c r="H75" s="188"/>
      <c r="I75" s="142"/>
      <c r="J75" s="188"/>
      <c r="L75" s="12"/>
      <c r="N75" s="12"/>
      <c r="P75" s="12"/>
      <c r="R75" s="12"/>
      <c r="T75" s="12"/>
      <c r="X75" s="12"/>
      <c r="Z75" s="2"/>
      <c r="AA75" s="2"/>
      <c r="AF75" s="2"/>
      <c r="AN75" s="2"/>
    </row>
    <row r="76" spans="3:40">
      <c r="E76" s="12"/>
      <c r="G76" s="12"/>
      <c r="H76" s="12"/>
      <c r="I76" s="12"/>
      <c r="J76" s="12"/>
      <c r="L76" s="12"/>
      <c r="N76" s="12"/>
      <c r="P76" s="12"/>
      <c r="R76" s="12"/>
      <c r="T76" s="12"/>
      <c r="Z76" s="2"/>
      <c r="AA76" s="2"/>
      <c r="AF76" s="2"/>
      <c r="AN76" s="2"/>
    </row>
    <row r="77" spans="3:40">
      <c r="E77" s="12"/>
      <c r="G77" s="12"/>
      <c r="H77" s="12"/>
      <c r="I77" s="12"/>
      <c r="J77" s="12"/>
      <c r="L77" s="12"/>
      <c r="N77" s="12"/>
      <c r="P77" s="12"/>
      <c r="R77" s="12"/>
      <c r="T77" s="12"/>
      <c r="Z77" s="2"/>
      <c r="AA77" s="2"/>
      <c r="AF77" s="2"/>
      <c r="AN77" s="2"/>
    </row>
    <row r="78" spans="3:40">
      <c r="E78" s="186"/>
      <c r="F78" s="12"/>
      <c r="G78" s="12"/>
      <c r="H78" s="12"/>
      <c r="I78" s="12"/>
      <c r="J78" s="12"/>
      <c r="Z78" s="2"/>
      <c r="AA78" s="2"/>
      <c r="AF78" s="2"/>
      <c r="AN78" s="2"/>
    </row>
    <row r="79" spans="3:40">
      <c r="E79" s="186"/>
      <c r="G79" s="12"/>
      <c r="H79" s="12"/>
      <c r="I79" s="12"/>
      <c r="J79" s="12"/>
      <c r="Z79" s="2"/>
      <c r="AA79" s="2"/>
      <c r="AF79" s="2"/>
      <c r="AN79" s="2"/>
    </row>
    <row r="80" spans="3:40">
      <c r="E80" s="186"/>
      <c r="G80" s="12"/>
      <c r="H80" s="12"/>
      <c r="I80" s="12"/>
      <c r="J80" s="12"/>
      <c r="Z80" s="2"/>
      <c r="AA80" s="2"/>
      <c r="AF80" s="2"/>
      <c r="AN80" s="2"/>
    </row>
    <row r="81" spans="5:40">
      <c r="E81" s="2"/>
      <c r="H81" s="146"/>
      <c r="I81" s="12"/>
      <c r="J81" s="12"/>
      <c r="T81" s="146"/>
      <c r="Z81" s="2"/>
      <c r="AA81" s="2"/>
      <c r="AF81" s="2"/>
      <c r="AN81" s="2"/>
    </row>
    <row r="82" spans="5:40">
      <c r="E82" s="186"/>
      <c r="F82" s="12"/>
      <c r="G82" s="12"/>
      <c r="H82" s="12"/>
      <c r="I82" s="12"/>
      <c r="J82" s="12"/>
      <c r="Z82" s="2"/>
      <c r="AA82" s="2"/>
      <c r="AF82" s="2"/>
      <c r="AN82" s="2"/>
    </row>
    <row r="83" spans="5:40">
      <c r="E83" s="186"/>
      <c r="F83" s="12"/>
      <c r="G83" s="12"/>
      <c r="H83" s="12"/>
      <c r="I83" s="12"/>
      <c r="J83" s="12"/>
      <c r="Z83" s="2"/>
      <c r="AA83" s="2"/>
      <c r="AF83" s="2"/>
      <c r="AN83" s="2"/>
    </row>
    <row r="84" spans="5:40">
      <c r="E84" s="186"/>
      <c r="F84" s="12"/>
      <c r="G84" s="12"/>
      <c r="H84" s="34"/>
      <c r="I84" s="12"/>
      <c r="J84" s="12"/>
      <c r="Z84" s="2"/>
      <c r="AA84" s="2"/>
      <c r="AF84" s="2"/>
      <c r="AN84" s="2"/>
    </row>
    <row r="85" spans="5:40">
      <c r="E85" s="186"/>
      <c r="F85" s="12"/>
      <c r="G85" s="12"/>
      <c r="H85" s="12"/>
      <c r="I85" s="12"/>
      <c r="J85" s="12"/>
      <c r="Z85" s="2"/>
      <c r="AA85" s="2"/>
      <c r="AF85" s="2"/>
      <c r="AN85" s="2"/>
    </row>
    <row r="86" spans="5:40">
      <c r="E86" s="186"/>
      <c r="F86" s="12"/>
      <c r="G86" s="12"/>
      <c r="H86" s="12"/>
      <c r="I86" s="12"/>
      <c r="J86" s="12"/>
      <c r="Z86" s="2"/>
      <c r="AA86" s="2"/>
      <c r="AF86" s="2"/>
      <c r="AN86" s="2"/>
    </row>
    <row r="87" spans="5:40">
      <c r="E87" s="186"/>
      <c r="F87" s="12"/>
      <c r="G87" s="12"/>
      <c r="H87" s="12"/>
      <c r="I87" s="12"/>
      <c r="J87" s="12"/>
      <c r="Z87" s="2"/>
      <c r="AA87" s="2"/>
      <c r="AF87" s="2"/>
      <c r="AN87" s="2"/>
    </row>
    <row r="88" spans="5:40">
      <c r="E88" s="186"/>
      <c r="F88" s="12"/>
      <c r="G88" s="12"/>
      <c r="H88" s="12"/>
      <c r="I88" s="12"/>
      <c r="J88" s="12"/>
      <c r="Z88" s="2"/>
      <c r="AA88" s="2"/>
      <c r="AF88" s="2"/>
      <c r="AN88" s="2"/>
    </row>
    <row r="89" spans="5:40">
      <c r="E89" s="186"/>
      <c r="F89" s="12"/>
      <c r="G89" s="12"/>
      <c r="H89" s="12"/>
      <c r="I89" s="12"/>
      <c r="J89" s="12"/>
      <c r="Z89" s="2"/>
      <c r="AA89" s="2"/>
      <c r="AF89" s="2"/>
      <c r="AN89" s="2"/>
    </row>
    <row r="90" spans="5:40">
      <c r="E90" s="186"/>
      <c r="F90" s="12"/>
      <c r="G90" s="12"/>
      <c r="H90" s="12"/>
      <c r="I90" s="12"/>
      <c r="J90" s="12"/>
      <c r="Z90" s="2"/>
      <c r="AA90" s="2"/>
      <c r="AF90" s="2"/>
      <c r="AN90" s="2"/>
    </row>
    <row r="91" spans="5:40" ht="15">
      <c r="E91" s="186"/>
      <c r="F91" s="12"/>
      <c r="G91" s="12"/>
      <c r="H91" s="12"/>
      <c r="I91" s="12"/>
      <c r="J91" s="14"/>
      <c r="Z91" s="2"/>
      <c r="AA91" s="2"/>
      <c r="AF91" s="2"/>
      <c r="AN91" s="2"/>
    </row>
  </sheetData>
  <sortState ref="A13:IV21">
    <sortCondition ref="D13:D21"/>
  </sortState>
  <pageMargins left="0.7" right="0.7" top="0.75" bottom="0.75" header="0.3" footer="0.3"/>
  <pageSetup scale="60" orientation="landscape"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85" zoomScaleNormal="85" zoomScaleSheetLayoutView="85" workbookViewId="0">
      <selection activeCell="E9" sqref="E9"/>
    </sheetView>
  </sheetViews>
  <sheetFormatPr defaultRowHeight="13.5"/>
  <cols>
    <col min="1" max="1" width="5.75" customWidth="1"/>
    <col min="2" max="2" width="22" customWidth="1"/>
    <col min="3" max="3" width="9.375" style="394" customWidth="1"/>
    <col min="4" max="4" width="16" customWidth="1"/>
    <col min="5" max="5" width="8.375" bestFit="1" customWidth="1"/>
    <col min="6" max="6" width="9.5" customWidth="1"/>
    <col min="7" max="7" width="12.75" style="34" bestFit="1" customWidth="1"/>
  </cols>
  <sheetData>
    <row r="1" spans="1:8" ht="15">
      <c r="A1" s="21" t="str">
        <f>'Wp-b Salary'!A1</f>
        <v>Water Service Corporation of Kentucky</v>
      </c>
      <c r="F1" s="113" t="s">
        <v>1984</v>
      </c>
    </row>
    <row r="2" spans="1:8" ht="15">
      <c r="A2" s="21" t="s">
        <v>39</v>
      </c>
    </row>
    <row r="3" spans="1:8" ht="15">
      <c r="A3" s="22" t="s">
        <v>1637</v>
      </c>
    </row>
    <row r="6" spans="1:8" ht="15">
      <c r="B6" s="108" t="s">
        <v>40</v>
      </c>
      <c r="C6" s="23" t="s">
        <v>41</v>
      </c>
      <c r="D6" s="24" t="s">
        <v>42</v>
      </c>
      <c r="E6" s="25" t="s">
        <v>43</v>
      </c>
      <c r="F6" s="26" t="s">
        <v>44</v>
      </c>
    </row>
    <row r="8" spans="1:8" ht="30">
      <c r="A8" s="27" t="s">
        <v>45</v>
      </c>
      <c r="B8" s="396" t="s">
        <v>46</v>
      </c>
      <c r="C8" s="29" t="s">
        <v>335</v>
      </c>
      <c r="D8" s="28" t="s">
        <v>47</v>
      </c>
      <c r="E8" s="29" t="s">
        <v>48</v>
      </c>
      <c r="F8" s="30" t="s">
        <v>653</v>
      </c>
    </row>
    <row r="9" spans="1:8" ht="15">
      <c r="A9" s="286">
        <v>1</v>
      </c>
      <c r="B9" s="31" t="s">
        <v>628</v>
      </c>
      <c r="C9" s="395">
        <v>345102</v>
      </c>
      <c r="D9" s="32" t="s">
        <v>626</v>
      </c>
      <c r="E9" s="33">
        <f>SUMIF('June 2015 Data'!H:H,'wp-b1 - Allocation of Staff'!C9,'June 2015 Data'!J:J)</f>
        <v>6473.6</v>
      </c>
      <c r="F9" s="34">
        <f>E9/$E$10</f>
        <v>1</v>
      </c>
      <c r="G9" s="34">
        <f>F9</f>
        <v>1</v>
      </c>
      <c r="H9" s="20" t="s">
        <v>1918</v>
      </c>
    </row>
    <row r="10" spans="1:8" ht="15.75" thickBot="1">
      <c r="A10" s="286">
        <v>2</v>
      </c>
      <c r="B10" s="397"/>
      <c r="C10" s="398"/>
      <c r="D10" s="399"/>
      <c r="E10" s="107">
        <f>SUM(E9:E9)</f>
        <v>6473.6</v>
      </c>
      <c r="F10" s="393">
        <f>SUM(F9:F9)</f>
        <v>1</v>
      </c>
    </row>
    <row r="11" spans="1:8" ht="15.75" thickTop="1">
      <c r="A11" s="286">
        <v>3</v>
      </c>
      <c r="B11" s="397"/>
      <c r="C11" s="398"/>
      <c r="D11" s="399"/>
      <c r="E11" s="398"/>
      <c r="F11" s="400"/>
    </row>
    <row r="12" spans="1:8" ht="15">
      <c r="A12" s="286">
        <v>4</v>
      </c>
      <c r="B12" s="31" t="s">
        <v>625</v>
      </c>
      <c r="C12" s="395">
        <v>345102</v>
      </c>
      <c r="D12" s="32" t="s">
        <v>626</v>
      </c>
      <c r="E12" s="33">
        <f>SUMIF('June 2015 Data'!H:H,'wp-b1 - Allocation of Staff'!C12,'June 2015 Data'!J:J)</f>
        <v>6473.6</v>
      </c>
      <c r="F12" s="34">
        <f>E12/$E$13</f>
        <v>1</v>
      </c>
      <c r="G12" s="34">
        <f>F12</f>
        <v>1</v>
      </c>
    </row>
    <row r="13" spans="1:8" ht="15.75" thickBot="1">
      <c r="A13" s="286">
        <v>5</v>
      </c>
      <c r="B13" s="31"/>
      <c r="C13" s="395"/>
      <c r="D13" s="32"/>
      <c r="E13" s="107">
        <f>SUM(E12:E12)</f>
        <v>6473.6</v>
      </c>
      <c r="F13" s="393">
        <f>SUM(F12:F12)</f>
        <v>1</v>
      </c>
    </row>
    <row r="14" spans="1:8" ht="15.75" thickTop="1">
      <c r="A14" s="286">
        <v>6</v>
      </c>
      <c r="B14" s="31"/>
      <c r="C14" s="395"/>
      <c r="D14" s="32"/>
      <c r="E14" s="33"/>
      <c r="F14" s="392"/>
    </row>
    <row r="15" spans="1:8" ht="15">
      <c r="A15" s="286">
        <v>7</v>
      </c>
      <c r="B15" s="31" t="s">
        <v>647</v>
      </c>
      <c r="C15" s="395">
        <v>345102</v>
      </c>
      <c r="D15" s="32" t="s">
        <v>626</v>
      </c>
      <c r="E15" s="33">
        <f>SUMIF('June 2015 Data'!H:H,'wp-b1 - Allocation of Staff'!C15,'June 2015 Data'!J:J)</f>
        <v>6473.6</v>
      </c>
      <c r="F15" s="34">
        <f>E15/$E$16</f>
        <v>1</v>
      </c>
      <c r="G15" s="34">
        <f>F15</f>
        <v>1</v>
      </c>
      <c r="H15" s="20" t="s">
        <v>1919</v>
      </c>
    </row>
    <row r="16" spans="1:8" ht="15.75" thickBot="1">
      <c r="A16" s="286">
        <v>8</v>
      </c>
      <c r="B16" s="31"/>
      <c r="C16" s="395"/>
      <c r="D16" s="32"/>
      <c r="E16" s="107">
        <f>SUM(E15:E15)</f>
        <v>6473.6</v>
      </c>
      <c r="F16" s="393">
        <f>SUM(F15:F15)</f>
        <v>1</v>
      </c>
    </row>
    <row r="17" spans="1:7" ht="15.75" thickTop="1">
      <c r="A17" s="286">
        <v>9</v>
      </c>
      <c r="B17" s="31"/>
      <c r="C17" s="395"/>
      <c r="D17" s="32"/>
      <c r="E17" s="33"/>
      <c r="F17" s="34"/>
    </row>
    <row r="18" spans="1:7" ht="15">
      <c r="A18" s="286">
        <v>10</v>
      </c>
      <c r="B18" s="31" t="s">
        <v>1852</v>
      </c>
      <c r="C18" s="395">
        <v>345102</v>
      </c>
      <c r="D18" s="32" t="s">
        <v>626</v>
      </c>
      <c r="E18" s="33">
        <f>SUMIF('June 2015 Data'!H:H,'wp-b1 - Allocation of Staff'!C18,'June 2015 Data'!J:J)</f>
        <v>6473.6</v>
      </c>
      <c r="F18" s="34">
        <f>E18/$E$19</f>
        <v>1</v>
      </c>
      <c r="G18" s="34">
        <f>F18</f>
        <v>1</v>
      </c>
    </row>
    <row r="19" spans="1:7" ht="15.75" thickBot="1">
      <c r="A19" s="286">
        <v>11</v>
      </c>
      <c r="B19" s="31"/>
      <c r="C19" s="395"/>
      <c r="D19" s="32"/>
      <c r="E19" s="107">
        <f>SUM(E18:E18)</f>
        <v>6473.6</v>
      </c>
      <c r="F19" s="393">
        <f>SUM(F18:F18)</f>
        <v>1</v>
      </c>
    </row>
    <row r="20" spans="1:7" ht="15.75" thickTop="1">
      <c r="A20" s="286">
        <v>12</v>
      </c>
      <c r="B20" s="31"/>
      <c r="C20" s="395"/>
      <c r="D20" s="32"/>
      <c r="E20" s="33"/>
      <c r="F20" s="34"/>
    </row>
    <row r="21" spans="1:7" ht="15">
      <c r="A21" s="286">
        <v>13</v>
      </c>
      <c r="B21" s="31" t="s">
        <v>648</v>
      </c>
      <c r="C21" s="395">
        <v>345102</v>
      </c>
      <c r="D21" s="32" t="s">
        <v>626</v>
      </c>
      <c r="E21" s="33">
        <f>SUMIF('June 2015 Data'!H:H,'wp-b1 - Allocation of Staff'!C21,'June 2015 Data'!J:J)</f>
        <v>6473.6</v>
      </c>
      <c r="F21" s="34">
        <f>E21/$E$24</f>
        <v>0.89856198989506408</v>
      </c>
    </row>
    <row r="22" spans="1:7" ht="15">
      <c r="A22" s="286">
        <v>14</v>
      </c>
      <c r="B22" s="31" t="s">
        <v>648</v>
      </c>
      <c r="C22" s="395">
        <v>345103</v>
      </c>
      <c r="D22" s="32" t="s">
        <v>632</v>
      </c>
      <c r="E22" s="33">
        <f>SUMIF('June 2015 Data'!H:H,'wp-b1 - Allocation of Staff'!C22,'June 2015 Data'!J:J)</f>
        <v>0</v>
      </c>
      <c r="F22" s="34">
        <f t="shared" ref="F22:F23" si="0">E22/$E$24</f>
        <v>0</v>
      </c>
    </row>
    <row r="23" spans="1:7" ht="15">
      <c r="A23" s="286">
        <v>15</v>
      </c>
      <c r="B23" s="31" t="s">
        <v>648</v>
      </c>
      <c r="C23" s="395">
        <v>345101</v>
      </c>
      <c r="D23" s="32" t="s">
        <v>631</v>
      </c>
      <c r="E23" s="33">
        <f>SUMIF('June 2015 Data'!H:H,'wp-b1 - Allocation of Staff'!C23,'June 2015 Data'!J:J)</f>
        <v>730.8</v>
      </c>
      <c r="F23" s="34">
        <f t="shared" si="0"/>
        <v>0.10143801010493586</v>
      </c>
      <c r="G23" s="34">
        <f>F21+F23</f>
        <v>1</v>
      </c>
    </row>
    <row r="24" spans="1:7" ht="15.75" thickBot="1">
      <c r="A24" s="286">
        <v>16</v>
      </c>
      <c r="B24" s="31"/>
      <c r="C24" s="395"/>
      <c r="D24" s="32"/>
      <c r="E24" s="107">
        <f>SUM(E21:E23)</f>
        <v>7204.4000000000005</v>
      </c>
      <c r="F24" s="393">
        <f>SUM(F21:F23)</f>
        <v>1</v>
      </c>
    </row>
    <row r="25" spans="1:7" ht="15.75" thickTop="1">
      <c r="A25" s="286">
        <v>17</v>
      </c>
      <c r="B25" s="31"/>
      <c r="C25" s="395"/>
      <c r="D25" s="32"/>
      <c r="E25" s="33"/>
      <c r="F25" s="392"/>
    </row>
    <row r="26" spans="1:7" ht="15">
      <c r="A26" s="286">
        <v>18</v>
      </c>
      <c r="B26" s="31" t="s">
        <v>629</v>
      </c>
      <c r="C26" s="395">
        <v>345102</v>
      </c>
      <c r="D26" s="32" t="s">
        <v>626</v>
      </c>
      <c r="E26" s="33">
        <f>SUMIF('June 2015 Data'!H:H,'wp-b1 - Allocation of Staff'!C26,'June 2015 Data'!J:J)</f>
        <v>6473.6</v>
      </c>
      <c r="F26" s="34">
        <f>E26/$E$27</f>
        <v>1</v>
      </c>
      <c r="G26" s="34">
        <f>F26</f>
        <v>1</v>
      </c>
    </row>
    <row r="27" spans="1:7" ht="15.75" thickBot="1">
      <c r="A27" s="286">
        <v>19</v>
      </c>
      <c r="B27" s="31"/>
      <c r="C27" s="395"/>
      <c r="D27" s="32"/>
      <c r="E27" s="107">
        <f>SUM(E26:E26)</f>
        <v>6473.6</v>
      </c>
      <c r="F27" s="393">
        <f>SUM(F26:F26)</f>
        <v>1</v>
      </c>
    </row>
    <row r="28" spans="1:7" ht="15.75" thickTop="1">
      <c r="A28" s="286">
        <v>20</v>
      </c>
      <c r="B28" s="31"/>
      <c r="C28" s="395"/>
      <c r="D28" s="32"/>
      <c r="E28" s="33"/>
      <c r="F28" s="34"/>
    </row>
    <row r="29" spans="1:7" ht="15">
      <c r="A29" s="286">
        <v>21</v>
      </c>
      <c r="B29" s="31" t="s">
        <v>627</v>
      </c>
      <c r="C29" s="395">
        <v>345102</v>
      </c>
      <c r="D29" s="32" t="s">
        <v>626</v>
      </c>
      <c r="E29" s="33">
        <f>SUMIF('June 2015 Data'!H:H,'wp-b1 - Allocation of Staff'!C29,'June 2015 Data'!J:J)</f>
        <v>6473.6</v>
      </c>
      <c r="F29" s="34">
        <f>E29/$E$30</f>
        <v>1</v>
      </c>
      <c r="G29" s="34">
        <f>F29</f>
        <v>1</v>
      </c>
    </row>
    <row r="30" spans="1:7" ht="15.75" thickBot="1">
      <c r="A30" s="286">
        <v>22</v>
      </c>
      <c r="B30" s="31"/>
      <c r="C30" s="395"/>
      <c r="D30" s="32"/>
      <c r="E30" s="107">
        <f>SUM(E29:E29)</f>
        <v>6473.6</v>
      </c>
      <c r="F30" s="393">
        <f>SUM(F29:F29)</f>
        <v>1</v>
      </c>
    </row>
    <row r="31" spans="1:7" ht="15.75" thickTop="1">
      <c r="A31" s="286">
        <v>23</v>
      </c>
      <c r="B31" s="31"/>
      <c r="C31" s="395"/>
      <c r="D31" s="32"/>
      <c r="E31" s="33"/>
      <c r="F31" s="34"/>
    </row>
    <row r="32" spans="1:7" ht="15">
      <c r="A32" s="286">
        <v>24</v>
      </c>
      <c r="B32" s="31" t="s">
        <v>635</v>
      </c>
      <c r="C32" s="395">
        <v>345102</v>
      </c>
      <c r="D32" s="32" t="s">
        <v>626</v>
      </c>
      <c r="E32" s="33">
        <f>SUMIF('June 2015 Data'!H:H,'wp-b1 - Allocation of Staff'!C32,'June 2015 Data'!J:J)</f>
        <v>6473.6</v>
      </c>
      <c r="F32" s="34">
        <f>E32/$E$33</f>
        <v>1</v>
      </c>
      <c r="G32" s="34">
        <f>F32</f>
        <v>1</v>
      </c>
    </row>
    <row r="33" spans="1:7" ht="15.75" thickBot="1">
      <c r="A33" s="286">
        <v>25</v>
      </c>
      <c r="B33" s="31"/>
      <c r="C33" s="395"/>
      <c r="D33" s="32"/>
      <c r="E33" s="107">
        <f>SUM(E32:E32)</f>
        <v>6473.6</v>
      </c>
      <c r="F33" s="393">
        <f>SUM(F32:F32)</f>
        <v>1</v>
      </c>
    </row>
    <row r="34" spans="1:7" ht="15.75" thickTop="1">
      <c r="A34" s="286">
        <v>26</v>
      </c>
      <c r="B34" s="31"/>
      <c r="C34" s="395"/>
      <c r="D34" s="32"/>
      <c r="E34" s="33"/>
      <c r="F34" s="33"/>
    </row>
    <row r="35" spans="1:7" ht="15">
      <c r="A35" s="286">
        <v>27</v>
      </c>
      <c r="B35" s="31" t="s">
        <v>650</v>
      </c>
      <c r="C35" s="395">
        <v>345101</v>
      </c>
      <c r="D35" s="32" t="s">
        <v>631</v>
      </c>
      <c r="E35" s="33">
        <f>SUMIF('June 2015 Data'!H:H,'wp-b1 - Allocation of Staff'!C35,'June 2015 Data'!J:J)</f>
        <v>730.8</v>
      </c>
      <c r="F35" s="34">
        <f>E35/$E$37</f>
        <v>1</v>
      </c>
      <c r="G35" s="34">
        <f>F35</f>
        <v>1</v>
      </c>
    </row>
    <row r="36" spans="1:7" ht="15">
      <c r="A36" s="286">
        <v>28</v>
      </c>
      <c r="B36" s="31" t="s">
        <v>650</v>
      </c>
      <c r="C36" s="395">
        <v>345103</v>
      </c>
      <c r="D36" s="32" t="s">
        <v>632</v>
      </c>
      <c r="E36" s="33">
        <f>SUMIF('June 2015 Data'!H:H,'wp-b1 - Allocation of Staff'!C36,'June 2015 Data'!J:J)</f>
        <v>0</v>
      </c>
      <c r="F36" s="34">
        <f>E36/$E$37</f>
        <v>0</v>
      </c>
    </row>
    <row r="37" spans="1:7" ht="15.75" thickBot="1">
      <c r="A37" s="286">
        <v>29</v>
      </c>
      <c r="B37" s="31"/>
      <c r="C37" s="395"/>
      <c r="D37" s="32"/>
      <c r="E37" s="107">
        <f>SUM(E35:E36)</f>
        <v>730.8</v>
      </c>
      <c r="F37" s="393">
        <f>SUM(F35:F36)</f>
        <v>1</v>
      </c>
    </row>
    <row r="38" spans="1:7" ht="15.75" thickTop="1">
      <c r="A38" s="286">
        <v>30</v>
      </c>
      <c r="B38" s="31"/>
      <c r="C38" s="395"/>
      <c r="D38" s="32"/>
      <c r="E38" s="33"/>
      <c r="F38" s="33"/>
    </row>
    <row r="39" spans="1:7" ht="15">
      <c r="A39" s="286">
        <v>31</v>
      </c>
      <c r="B39" s="31" t="s">
        <v>630</v>
      </c>
      <c r="C39" s="395">
        <v>345101</v>
      </c>
      <c r="D39" s="32" t="s">
        <v>631</v>
      </c>
      <c r="E39" s="33">
        <f>SUMIF('June 2015 Data'!H:H,'wp-b1 - Allocation of Staff'!C39,'June 2015 Data'!J:J)</f>
        <v>730.8</v>
      </c>
      <c r="F39" s="34">
        <f>E39/$E$41</f>
        <v>1</v>
      </c>
      <c r="G39" s="34">
        <f>F39</f>
        <v>1</v>
      </c>
    </row>
    <row r="40" spans="1:7" ht="15">
      <c r="A40" s="286">
        <v>32</v>
      </c>
      <c r="B40" s="31" t="s">
        <v>630</v>
      </c>
      <c r="C40" s="395">
        <v>345103</v>
      </c>
      <c r="D40" s="32" t="s">
        <v>632</v>
      </c>
      <c r="E40" s="33">
        <f>SUMIF('June 2015 Data'!H:H,'wp-b1 - Allocation of Staff'!C40,'June 2015 Data'!J:J)</f>
        <v>0</v>
      </c>
      <c r="F40" s="34">
        <f>E40/$E$41</f>
        <v>0</v>
      </c>
    </row>
    <row r="41" spans="1:7" ht="15.75" thickBot="1">
      <c r="A41" s="286">
        <v>33</v>
      </c>
      <c r="B41" s="31"/>
      <c r="C41" s="395"/>
      <c r="D41" s="32"/>
      <c r="E41" s="107">
        <f>SUM(E39:E40)</f>
        <v>730.8</v>
      </c>
      <c r="F41" s="393">
        <f>SUM(F39:F40)</f>
        <v>1</v>
      </c>
    </row>
    <row r="42" spans="1:7" ht="15.75" thickTop="1">
      <c r="A42" s="286">
        <v>34</v>
      </c>
      <c r="B42" s="31"/>
      <c r="C42" s="395"/>
      <c r="D42" s="32"/>
      <c r="E42" s="33"/>
      <c r="F42" s="34"/>
    </row>
    <row r="43" spans="1:7" ht="15">
      <c r="A43" s="286">
        <v>35</v>
      </c>
      <c r="B43" s="31" t="s">
        <v>646</v>
      </c>
      <c r="C43" s="395">
        <v>345101</v>
      </c>
      <c r="D43" s="32" t="s">
        <v>631</v>
      </c>
      <c r="E43" s="33">
        <f>SUMIF('June 2015 Data'!H:H,'wp-b1 - Allocation of Staff'!C43,'June 2015 Data'!J:J)</f>
        <v>730.8</v>
      </c>
      <c r="F43" s="34">
        <f>E43/$E$46</f>
        <v>0.10143801010493586</v>
      </c>
    </row>
    <row r="44" spans="1:7" ht="15">
      <c r="A44" s="286">
        <v>36</v>
      </c>
      <c r="B44" s="31" t="s">
        <v>646</v>
      </c>
      <c r="C44" s="395">
        <v>345102</v>
      </c>
      <c r="D44" s="32" t="s">
        <v>626</v>
      </c>
      <c r="E44" s="33">
        <f>SUMIF('June 2015 Data'!H:H,'wp-b1 - Allocation of Staff'!C44,'June 2015 Data'!J:J)</f>
        <v>6473.6</v>
      </c>
      <c r="F44" s="34">
        <f t="shared" ref="F44:F45" si="1">E44/$E$46</f>
        <v>0.89856198989506408</v>
      </c>
      <c r="G44" s="34">
        <f>SUM(F43:F44)</f>
        <v>1</v>
      </c>
    </row>
    <row r="45" spans="1:7" ht="15">
      <c r="A45" s="286">
        <v>37</v>
      </c>
      <c r="B45" s="31" t="s">
        <v>646</v>
      </c>
      <c r="C45" s="395">
        <v>345103</v>
      </c>
      <c r="D45" s="32" t="s">
        <v>632</v>
      </c>
      <c r="E45" s="33">
        <f>SUMIF('June 2015 Data'!H:H,'wp-b1 - Allocation of Staff'!C45,'June 2015 Data'!J:J)</f>
        <v>0</v>
      </c>
      <c r="F45" s="34">
        <f t="shared" si="1"/>
        <v>0</v>
      </c>
    </row>
    <row r="46" spans="1:7" ht="15.75" thickBot="1">
      <c r="A46" s="286">
        <v>38</v>
      </c>
      <c r="E46" s="107">
        <f>SUM(E43:E45)</f>
        <v>7204.4000000000005</v>
      </c>
      <c r="F46" s="393">
        <f>SUM(F43:F45)</f>
        <v>1</v>
      </c>
    </row>
    <row r="47" spans="1:7" ht="14.25" thickTop="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A57"/>
  <sheetViews>
    <sheetView view="pageBreakPreview" zoomScale="85" zoomScaleSheetLayoutView="85" workbookViewId="0">
      <selection activeCell="M34" sqref="M34"/>
    </sheetView>
  </sheetViews>
  <sheetFormatPr defaultColWidth="8.875" defaultRowHeight="13.5"/>
  <cols>
    <col min="1" max="1" width="4.75" style="2" customWidth="1"/>
    <col min="2" max="2" width="3" style="2" customWidth="1"/>
    <col min="3" max="3" width="34.875" style="2" bestFit="1" customWidth="1"/>
    <col min="4" max="4" width="1.125" style="138" customWidth="1"/>
    <col min="5" max="5" width="11.625" style="2" bestFit="1" customWidth="1"/>
    <col min="6" max="6" width="1.125" style="2" customWidth="1"/>
    <col min="7" max="7" width="9.5" style="12" bestFit="1" customWidth="1"/>
    <col min="8" max="8" width="1.125" style="12" customWidth="1"/>
    <col min="9" max="9" width="11" style="12" bestFit="1" customWidth="1"/>
    <col min="10" max="10" width="8.875" style="2"/>
    <col min="11" max="11" width="16" style="2" bestFit="1" customWidth="1"/>
    <col min="12" max="12" width="5.125" style="2" bestFit="1" customWidth="1"/>
    <col min="13" max="13" width="4.25" style="2" bestFit="1" customWidth="1"/>
    <col min="14" max="14" width="6.5" style="2" bestFit="1" customWidth="1"/>
    <col min="15" max="16" width="8.75" style="2" customWidth="1"/>
    <col min="17" max="16384" width="8.875" style="2"/>
  </cols>
  <sheetData>
    <row r="1" spans="1:209" ht="15">
      <c r="A1" s="20" t="str">
        <f>'Wp-b Salary'!A1</f>
        <v>Water Service Corporation of Kentucky</v>
      </c>
      <c r="B1" s="20"/>
      <c r="C1" s="137"/>
      <c r="D1" s="194"/>
      <c r="E1" s="20"/>
      <c r="F1" s="20"/>
      <c r="G1" s="20"/>
      <c r="H1" s="14"/>
      <c r="I1" s="113" t="s">
        <v>691</v>
      </c>
    </row>
    <row r="2" spans="1:209" ht="15">
      <c r="A2" s="20" t="s">
        <v>157</v>
      </c>
      <c r="B2" s="20"/>
      <c r="C2" s="20"/>
      <c r="D2" s="194"/>
      <c r="E2" s="20"/>
      <c r="F2" s="20"/>
      <c r="G2" s="109"/>
      <c r="H2" s="109"/>
      <c r="I2" s="109"/>
    </row>
    <row r="3" spans="1:209" ht="15">
      <c r="A3" s="20" t="str">
        <f>'Wp-b Salary'!A3</f>
        <v>Test Year June 30, 2015</v>
      </c>
      <c r="B3" s="20"/>
      <c r="C3" s="20"/>
      <c r="D3" s="194"/>
      <c r="E3" s="20"/>
      <c r="F3" s="20"/>
      <c r="G3" s="109"/>
      <c r="H3" s="109"/>
      <c r="I3" s="109"/>
    </row>
    <row r="4" spans="1:209" ht="15">
      <c r="B4" s="20"/>
      <c r="E4" s="150"/>
      <c r="G4" s="153"/>
      <c r="H4" s="142"/>
      <c r="I4" s="153"/>
    </row>
    <row r="5" spans="1:209" ht="15">
      <c r="B5" s="20"/>
      <c r="E5" s="150"/>
      <c r="G5" s="153"/>
      <c r="H5" s="142"/>
      <c r="I5" s="153"/>
    </row>
    <row r="6" spans="1:209" ht="15">
      <c r="B6" s="20" t="s">
        <v>40</v>
      </c>
      <c r="E6" s="195" t="s">
        <v>41</v>
      </c>
      <c r="F6" s="195"/>
      <c r="G6" s="195" t="s">
        <v>42</v>
      </c>
      <c r="H6" s="196"/>
      <c r="I6" s="197" t="s">
        <v>43</v>
      </c>
    </row>
    <row r="7" spans="1:209" ht="15">
      <c r="B7" s="20"/>
      <c r="E7" s="198"/>
      <c r="F7" s="198"/>
      <c r="G7" s="198"/>
      <c r="H7" s="199"/>
      <c r="I7" s="198"/>
    </row>
    <row r="8" spans="1:209" ht="15">
      <c r="A8" s="153"/>
      <c r="B8" s="153"/>
      <c r="C8" s="153"/>
      <c r="D8" s="153"/>
      <c r="E8" s="200" t="s">
        <v>0</v>
      </c>
      <c r="F8" s="51"/>
      <c r="H8" s="196"/>
      <c r="I8" s="195" t="s">
        <v>697</v>
      </c>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row>
    <row r="9" spans="1:209" ht="15">
      <c r="A9" s="153" t="s">
        <v>188</v>
      </c>
      <c r="B9" s="153"/>
      <c r="C9" s="153"/>
      <c r="D9" s="153"/>
      <c r="E9" s="200" t="s">
        <v>158</v>
      </c>
      <c r="F9" s="195"/>
      <c r="G9" s="195" t="s">
        <v>16</v>
      </c>
      <c r="H9" s="196"/>
      <c r="I9" s="195" t="s">
        <v>159</v>
      </c>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row>
    <row r="10" spans="1:209" ht="15">
      <c r="A10" s="201" t="s">
        <v>1518</v>
      </c>
      <c r="B10" s="153"/>
      <c r="C10" s="153"/>
      <c r="D10" s="153"/>
      <c r="E10" s="202" t="s">
        <v>159</v>
      </c>
      <c r="F10" s="195"/>
      <c r="G10" s="195" t="s">
        <v>20</v>
      </c>
      <c r="H10" s="196"/>
      <c r="I10" s="201" t="s">
        <v>160</v>
      </c>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c r="GV10" s="153"/>
      <c r="GW10" s="153"/>
      <c r="GX10" s="153"/>
      <c r="GY10" s="153"/>
      <c r="GZ10" s="153"/>
      <c r="HA10" s="153"/>
    </row>
    <row r="11" spans="1:209" ht="15">
      <c r="A11" s="196"/>
      <c r="B11" s="153"/>
      <c r="C11" s="153"/>
      <c r="D11" s="153"/>
      <c r="E11" s="200"/>
      <c r="F11" s="195"/>
      <c r="G11" s="278"/>
      <c r="H11" s="196"/>
      <c r="I11" s="196"/>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row>
    <row r="12" spans="1:209" ht="15">
      <c r="A12" s="192">
        <v>1</v>
      </c>
      <c r="B12" s="282" t="s">
        <v>1520</v>
      </c>
      <c r="C12" s="12"/>
      <c r="E12" s="6"/>
      <c r="G12" s="2"/>
      <c r="I12" s="2"/>
    </row>
    <row r="13" spans="1:209" ht="15">
      <c r="A13" s="192">
        <v>2</v>
      </c>
      <c r="B13" s="162"/>
      <c r="C13" s="169" t="str">
        <f>'Wp-b Salary'!D12</f>
        <v>Bolt, Gregory C.</v>
      </c>
      <c r="D13" s="2"/>
      <c r="E13" s="9">
        <v>-20264.100000000013</v>
      </c>
      <c r="F13" s="11"/>
      <c r="G13" s="34">
        <f>'Wp-b Salary'!Z12</f>
        <v>1</v>
      </c>
      <c r="H13" s="109"/>
      <c r="I13" s="203">
        <f>E13*G13</f>
        <v>-20264.100000000013</v>
      </c>
    </row>
    <row r="14" spans="1:209" ht="15">
      <c r="A14" s="192">
        <v>3</v>
      </c>
      <c r="B14" s="162"/>
      <c r="C14" s="205" t="s">
        <v>1993</v>
      </c>
      <c r="D14" s="2"/>
      <c r="E14" s="9">
        <v>-155009</v>
      </c>
      <c r="F14" s="11"/>
      <c r="G14" s="34">
        <f>'Input Schedule'!D17</f>
        <v>0.13938541487301426</v>
      </c>
      <c r="H14" s="109"/>
      <c r="I14" s="203">
        <f>E14*G14</f>
        <v>-21605.993774051069</v>
      </c>
    </row>
    <row r="15" spans="1:209" ht="15">
      <c r="A15" s="192">
        <v>4</v>
      </c>
      <c r="B15" s="162"/>
      <c r="C15" s="169" t="str">
        <f>'Wp-b Salary'!D13</f>
        <v>Johnson, Harvey H.</v>
      </c>
      <c r="E15" s="9">
        <v>-7888.5900000000092</v>
      </c>
      <c r="F15" s="11"/>
      <c r="G15" s="34">
        <f>'Wp-b Salary'!Z13</f>
        <v>1</v>
      </c>
      <c r="H15" s="109"/>
      <c r="I15" s="203">
        <f t="shared" ref="I15:I22" si="0">E15*G15</f>
        <v>-7888.5900000000092</v>
      </c>
    </row>
    <row r="16" spans="1:209" ht="15">
      <c r="A16" s="192">
        <v>5</v>
      </c>
      <c r="B16" s="162"/>
      <c r="C16" s="169" t="str">
        <f>'Wp-b Salary'!D14</f>
        <v>Johnston, Joseph A</v>
      </c>
      <c r="E16" s="9">
        <v>-8046.1100000000079</v>
      </c>
      <c r="F16" s="11"/>
      <c r="G16" s="34">
        <f>'Wp-b Salary'!Z14</f>
        <v>1</v>
      </c>
      <c r="H16" s="109"/>
      <c r="I16" s="203">
        <f t="shared" si="0"/>
        <v>-8046.1100000000079</v>
      </c>
    </row>
    <row r="17" spans="1:14" ht="15">
      <c r="A17" s="192">
        <v>6</v>
      </c>
      <c r="B17" s="162"/>
      <c r="C17" s="169" t="str">
        <f>'Wp-b Salary'!D15</f>
        <v>Killion, Jeffrey</v>
      </c>
      <c r="E17" s="9">
        <v>-128.35</v>
      </c>
      <c r="F17" s="11"/>
      <c r="G17" s="34">
        <f>'Wp-b Salary'!Z15</f>
        <v>1</v>
      </c>
      <c r="H17" s="109"/>
      <c r="I17" s="203">
        <f t="shared" si="0"/>
        <v>-128.35</v>
      </c>
      <c r="J17" s="20" t="s">
        <v>1974</v>
      </c>
    </row>
    <row r="18" spans="1:14" ht="15">
      <c r="A18" s="192">
        <v>7</v>
      </c>
      <c r="B18" s="162"/>
      <c r="C18" s="169" t="str">
        <f>('Wp-b Salary'!D16)&amp;" (Operations)"</f>
        <v>Leonard, James R. (Operations)</v>
      </c>
      <c r="E18" s="9">
        <f>-30497.02</f>
        <v>-30497.02</v>
      </c>
      <c r="F18" s="11"/>
      <c r="G18" s="34">
        <f>'Wp-b Salary'!Z16</f>
        <v>1</v>
      </c>
      <c r="H18" s="109"/>
      <c r="I18" s="203">
        <f t="shared" si="0"/>
        <v>-30497.02</v>
      </c>
      <c r="J18" s="20"/>
    </row>
    <row r="19" spans="1:14" ht="15">
      <c r="A19" s="192">
        <v>8</v>
      </c>
      <c r="B19" s="162"/>
      <c r="C19" s="169" t="str">
        <f>'Wp-b Salary'!D17</f>
        <v>Mills, Wendell G.</v>
      </c>
      <c r="E19" s="9">
        <v>-7702.9200000000019</v>
      </c>
      <c r="F19" s="11"/>
      <c r="G19" s="34">
        <f>'Wp-b Salary'!Z17</f>
        <v>1</v>
      </c>
      <c r="H19" s="109"/>
      <c r="I19" s="203">
        <f t="shared" si="0"/>
        <v>-7702.9200000000019</v>
      </c>
    </row>
    <row r="20" spans="1:14" ht="15">
      <c r="A20" s="192">
        <v>9</v>
      </c>
      <c r="B20" s="162"/>
      <c r="C20" s="169" t="str">
        <f>'Wp-b Salary'!D18</f>
        <v>Onkst, James H.</v>
      </c>
      <c r="E20" s="9">
        <v>-6171.18</v>
      </c>
      <c r="F20" s="11"/>
      <c r="G20" s="34">
        <f>'Wp-b Salary'!Z18</f>
        <v>1</v>
      </c>
      <c r="H20" s="109"/>
      <c r="I20" s="203">
        <f t="shared" si="0"/>
        <v>-6171.18</v>
      </c>
    </row>
    <row r="21" spans="1:14" ht="15">
      <c r="A21" s="192">
        <v>10</v>
      </c>
      <c r="B21" s="162"/>
      <c r="C21" s="169" t="str">
        <f>'Wp-b Salary'!D19</f>
        <v>Partin, Michael W.</v>
      </c>
      <c r="E21" s="9">
        <v>-3648.5</v>
      </c>
      <c r="F21" s="11"/>
      <c r="G21" s="34">
        <f>'Wp-b Salary'!Z19</f>
        <v>1</v>
      </c>
      <c r="H21" s="109"/>
      <c r="I21" s="203">
        <f t="shared" si="0"/>
        <v>-3648.5</v>
      </c>
    </row>
    <row r="22" spans="1:14" ht="15">
      <c r="A22" s="192">
        <v>11</v>
      </c>
      <c r="C22" s="169" t="str">
        <f>'Wp-b Salary'!D20</f>
        <v>Rushing, Ronald</v>
      </c>
      <c r="E22" s="9">
        <v>-6056.3300000000008</v>
      </c>
      <c r="F22" s="11"/>
      <c r="G22" s="34">
        <f>'Wp-b Salary'!Z20</f>
        <v>1</v>
      </c>
      <c r="H22" s="34"/>
      <c r="I22" s="203">
        <f t="shared" si="0"/>
        <v>-6056.3300000000008</v>
      </c>
    </row>
    <row r="23" spans="1:14" ht="15">
      <c r="A23" s="192">
        <v>12</v>
      </c>
      <c r="C23" s="169" t="str">
        <f>'Wp-b Salary'!D21</f>
        <v>Turner, John R.</v>
      </c>
      <c r="E23" s="9">
        <v>-4604.54</v>
      </c>
      <c r="F23" s="11"/>
      <c r="G23" s="34">
        <f>'Wp-b Salary'!Z21</f>
        <v>1</v>
      </c>
      <c r="H23" s="34"/>
      <c r="I23" s="203">
        <f t="shared" ref="I23:I24" si="1">E23*G23</f>
        <v>-4604.54</v>
      </c>
    </row>
    <row r="24" spans="1:14" ht="15">
      <c r="A24" s="192">
        <v>13</v>
      </c>
      <c r="C24" s="169" t="str">
        <f>'Wp-b Salary'!D22</f>
        <v>Vaughn, Stephen R.</v>
      </c>
      <c r="E24" s="9">
        <v>-12173.089999999998</v>
      </c>
      <c r="F24" s="11"/>
      <c r="G24" s="34">
        <f>'Wp-b Salary'!Z22</f>
        <v>1</v>
      </c>
      <c r="H24" s="34"/>
      <c r="I24" s="203">
        <f t="shared" si="1"/>
        <v>-12173.089999999998</v>
      </c>
    </row>
    <row r="25" spans="1:14" ht="15.75" thickBot="1">
      <c r="A25" s="192">
        <v>14</v>
      </c>
      <c r="B25" s="20" t="s">
        <v>1523</v>
      </c>
      <c r="D25" s="2"/>
      <c r="E25" s="422">
        <f>SUM(E13:E24)</f>
        <v>-262189.73000000004</v>
      </c>
      <c r="F25" s="9"/>
      <c r="I25" s="422">
        <f>SUM(I13:I24)</f>
        <v>-128786.72377405109</v>
      </c>
    </row>
    <row r="26" spans="1:14" s="12" customFormat="1" ht="15">
      <c r="A26" s="192">
        <v>15</v>
      </c>
      <c r="B26" s="20"/>
      <c r="C26" s="2"/>
      <c r="E26" s="2"/>
      <c r="G26" s="2"/>
      <c r="I26" s="2"/>
      <c r="K26" s="415" t="s">
        <v>1969</v>
      </c>
      <c r="L26" s="415"/>
      <c r="M26" s="415"/>
      <c r="N26" s="416"/>
    </row>
    <row r="27" spans="1:14" s="12" customFormat="1" ht="15">
      <c r="A27" s="192">
        <v>16</v>
      </c>
      <c r="B27" s="281" t="s">
        <v>698</v>
      </c>
      <c r="C27" s="2"/>
      <c r="E27" s="2"/>
      <c r="G27" s="2"/>
      <c r="I27" s="2"/>
      <c r="L27" s="12" t="s">
        <v>1962</v>
      </c>
      <c r="M27" s="12" t="s">
        <v>1963</v>
      </c>
      <c r="N27" s="417" t="s">
        <v>1964</v>
      </c>
    </row>
    <row r="28" spans="1:14" s="12" customFormat="1" ht="15">
      <c r="A28" s="192">
        <v>17</v>
      </c>
      <c r="B28" s="20"/>
      <c r="C28" s="205" t="s">
        <v>181</v>
      </c>
      <c r="D28" s="2"/>
      <c r="E28" s="9">
        <f t="shared" ref="E28:E36" si="2">-N28</f>
        <v>-9400</v>
      </c>
      <c r="F28" s="9"/>
      <c r="G28" s="34">
        <f>1/3</f>
        <v>0.33333333333333331</v>
      </c>
      <c r="H28" s="34"/>
      <c r="I28" s="203">
        <f>E28*G28</f>
        <v>-3133.333333333333</v>
      </c>
      <c r="K28" s="12" t="s">
        <v>1965</v>
      </c>
      <c r="L28" s="12">
        <v>200</v>
      </c>
      <c r="M28" s="12">
        <v>47</v>
      </c>
      <c r="N28" s="417">
        <v>9400</v>
      </c>
    </row>
    <row r="29" spans="1:14" s="12" customFormat="1" ht="15">
      <c r="A29" s="192">
        <v>18</v>
      </c>
      <c r="B29" s="20"/>
      <c r="C29" s="205" t="s">
        <v>1996</v>
      </c>
      <c r="D29" s="2"/>
      <c r="E29" s="9">
        <f>-N29</f>
        <v>-2884</v>
      </c>
      <c r="F29" s="9"/>
      <c r="G29" s="34">
        <f t="shared" ref="G29:G35" si="3">1/3</f>
        <v>0.33333333333333331</v>
      </c>
      <c r="H29" s="34"/>
      <c r="I29" s="203">
        <f t="shared" ref="I29:I35" si="4">E29*G29</f>
        <v>-961.33333333333326</v>
      </c>
      <c r="K29" s="12" t="s">
        <v>1996</v>
      </c>
      <c r="L29" s="12">
        <v>51.5</v>
      </c>
      <c r="M29" s="12">
        <v>56</v>
      </c>
      <c r="N29" s="417">
        <v>2884</v>
      </c>
    </row>
    <row r="30" spans="1:14" s="12" customFormat="1" ht="15">
      <c r="A30" s="192">
        <v>19</v>
      </c>
      <c r="B30" s="20"/>
      <c r="C30" s="205" t="s">
        <v>182</v>
      </c>
      <c r="D30" s="2"/>
      <c r="E30" s="9">
        <f t="shared" si="2"/>
        <v>-19000</v>
      </c>
      <c r="F30" s="9"/>
      <c r="G30" s="34">
        <f t="shared" si="3"/>
        <v>0.33333333333333331</v>
      </c>
      <c r="H30" s="34"/>
      <c r="I30" s="203">
        <f t="shared" si="4"/>
        <v>-6333.333333333333</v>
      </c>
      <c r="K30" s="12" t="s">
        <v>182</v>
      </c>
      <c r="L30" s="12">
        <v>500</v>
      </c>
      <c r="M30" s="12">
        <v>38</v>
      </c>
      <c r="N30" s="417">
        <v>19000</v>
      </c>
    </row>
    <row r="31" spans="1:14" s="12" customFormat="1" ht="15">
      <c r="A31" s="192">
        <v>20</v>
      </c>
      <c r="B31" s="20"/>
      <c r="C31" s="205" t="s">
        <v>1994</v>
      </c>
      <c r="D31" s="2"/>
      <c r="E31" s="9">
        <f t="shared" si="2"/>
        <v>-6960</v>
      </c>
      <c r="F31" s="9"/>
      <c r="G31" s="34">
        <f t="shared" si="3"/>
        <v>0.33333333333333331</v>
      </c>
      <c r="H31" s="34"/>
      <c r="I31" s="203">
        <f t="shared" si="4"/>
        <v>-2320</v>
      </c>
      <c r="K31" s="12" t="s">
        <v>1966</v>
      </c>
      <c r="L31" s="12">
        <v>80</v>
      </c>
      <c r="M31" s="12">
        <v>87</v>
      </c>
      <c r="N31" s="417">
        <v>6960</v>
      </c>
    </row>
    <row r="32" spans="1:14" s="12" customFormat="1" ht="15">
      <c r="A32" s="192">
        <v>21</v>
      </c>
      <c r="B32" s="20"/>
      <c r="C32" s="205" t="s">
        <v>183</v>
      </c>
      <c r="D32" s="2"/>
      <c r="E32" s="9">
        <f t="shared" si="2"/>
        <v>-18300</v>
      </c>
      <c r="F32" s="9"/>
      <c r="G32" s="34">
        <f t="shared" si="3"/>
        <v>0.33333333333333331</v>
      </c>
      <c r="H32" s="34"/>
      <c r="I32" s="203">
        <f t="shared" si="4"/>
        <v>-6100</v>
      </c>
      <c r="K32" s="12" t="s">
        <v>1967</v>
      </c>
      <c r="L32" s="12">
        <v>300</v>
      </c>
      <c r="M32" s="12">
        <v>61</v>
      </c>
      <c r="N32" s="417">
        <v>18300</v>
      </c>
    </row>
    <row r="33" spans="1:14" s="12" customFormat="1" ht="15">
      <c r="A33" s="192">
        <v>22</v>
      </c>
      <c r="B33" s="20"/>
      <c r="C33" s="205" t="s">
        <v>1995</v>
      </c>
      <c r="D33" s="2"/>
      <c r="E33" s="9">
        <f t="shared" si="2"/>
        <v>-3052.6981348155841</v>
      </c>
      <c r="F33" s="9"/>
      <c r="G33" s="34">
        <f t="shared" si="3"/>
        <v>0.33333333333333331</v>
      </c>
      <c r="H33" s="34"/>
      <c r="I33" s="203">
        <f t="shared" si="4"/>
        <v>-1017.566044938528</v>
      </c>
      <c r="K33" s="12" t="s">
        <v>648</v>
      </c>
      <c r="L33" s="12">
        <v>80</v>
      </c>
      <c r="M33" s="12">
        <v>38.1587266851948</v>
      </c>
      <c r="N33" s="417">
        <v>3052.6981348155841</v>
      </c>
    </row>
    <row r="34" spans="1:14" s="12" customFormat="1" ht="15">
      <c r="A34" s="192">
        <v>23</v>
      </c>
      <c r="B34" s="20"/>
      <c r="C34" s="205" t="s">
        <v>184</v>
      </c>
      <c r="D34" s="2"/>
      <c r="E34" s="9">
        <f t="shared" si="2"/>
        <v>-13100</v>
      </c>
      <c r="F34" s="9"/>
      <c r="G34" s="34">
        <f t="shared" si="3"/>
        <v>0.33333333333333331</v>
      </c>
      <c r="H34" s="34"/>
      <c r="I34" s="203">
        <f t="shared" si="4"/>
        <v>-4366.6666666666661</v>
      </c>
      <c r="K34" s="12" t="s">
        <v>1968</v>
      </c>
      <c r="L34" s="12">
        <v>100</v>
      </c>
      <c r="M34" s="12">
        <v>131</v>
      </c>
      <c r="N34" s="417">
        <v>13100</v>
      </c>
    </row>
    <row r="35" spans="1:14" s="12" customFormat="1" ht="15">
      <c r="A35" s="192">
        <v>24</v>
      </c>
      <c r="B35" s="20"/>
      <c r="C35" s="205" t="s">
        <v>1997</v>
      </c>
      <c r="D35" s="2"/>
      <c r="E35" s="9">
        <f>-N35</f>
        <v>-290</v>
      </c>
      <c r="F35" s="9"/>
      <c r="G35" s="34">
        <f t="shared" si="3"/>
        <v>0.33333333333333331</v>
      </c>
      <c r="H35" s="34"/>
      <c r="I35" s="203">
        <f t="shared" si="4"/>
        <v>-96.666666666666657</v>
      </c>
      <c r="K35" s="12" t="s">
        <v>1997</v>
      </c>
      <c r="L35" s="12">
        <v>10</v>
      </c>
      <c r="M35" s="12">
        <v>29</v>
      </c>
      <c r="N35" s="417">
        <v>290</v>
      </c>
    </row>
    <row r="36" spans="1:14" s="12" customFormat="1" ht="15.75" thickBot="1">
      <c r="A36" s="192">
        <v>25</v>
      </c>
      <c r="B36" s="206"/>
      <c r="C36" s="205" t="s">
        <v>1951</v>
      </c>
      <c r="D36" s="138"/>
      <c r="E36" s="9">
        <f t="shared" si="2"/>
        <v>-6400</v>
      </c>
      <c r="F36" s="206"/>
      <c r="G36" s="34">
        <f t="shared" ref="G36" si="5">1/3</f>
        <v>0.33333333333333331</v>
      </c>
      <c r="H36" s="34"/>
      <c r="I36" s="203">
        <f t="shared" ref="I36" si="6">E36*G36</f>
        <v>-2133.333333333333</v>
      </c>
      <c r="K36" s="418" t="s">
        <v>1951</v>
      </c>
      <c r="L36" s="418">
        <v>200</v>
      </c>
      <c r="M36" s="418">
        <v>32</v>
      </c>
      <c r="N36" s="419">
        <f>L36*M36</f>
        <v>6400</v>
      </c>
    </row>
    <row r="37" spans="1:14" s="12" customFormat="1" ht="15">
      <c r="A37" s="192">
        <v>26</v>
      </c>
      <c r="B37" s="20" t="s">
        <v>699</v>
      </c>
      <c r="C37" s="2"/>
      <c r="E37" s="422">
        <f>SUM(E28:E36)</f>
        <v>-79386.698134815582</v>
      </c>
      <c r="G37" s="2"/>
      <c r="I37" s="422">
        <f>SUM(I28:I36)</f>
        <v>-26462.232711605197</v>
      </c>
      <c r="K37" s="2"/>
      <c r="L37" s="2"/>
      <c r="M37" s="2"/>
      <c r="N37" s="2"/>
    </row>
    <row r="38" spans="1:14" s="12" customFormat="1" ht="15">
      <c r="A38" s="192">
        <v>27</v>
      </c>
      <c r="B38" s="20"/>
      <c r="C38" s="2"/>
      <c r="E38" s="2"/>
      <c r="G38" s="2"/>
      <c r="I38" s="2"/>
      <c r="K38" s="2"/>
      <c r="L38" s="2"/>
      <c r="M38" s="2"/>
      <c r="N38" s="2"/>
    </row>
    <row r="39" spans="1:14" ht="15">
      <c r="A39" s="192">
        <v>28</v>
      </c>
      <c r="B39" s="20"/>
      <c r="C39" s="2" t="s">
        <v>1522</v>
      </c>
      <c r="D39" s="12"/>
      <c r="F39" s="12"/>
      <c r="G39" s="2"/>
      <c r="I39" s="168">
        <f>I25</f>
        <v>-128786.72377405109</v>
      </c>
    </row>
    <row r="40" spans="1:14" ht="15">
      <c r="A40" s="192">
        <v>29</v>
      </c>
      <c r="C40" s="2" t="s">
        <v>700</v>
      </c>
      <c r="D40" s="12"/>
      <c r="F40" s="12"/>
      <c r="G40" s="2"/>
      <c r="I40" s="203">
        <f>I37</f>
        <v>-26462.232711605197</v>
      </c>
    </row>
    <row r="41" spans="1:14" ht="15">
      <c r="A41" s="192">
        <v>30</v>
      </c>
      <c r="C41" s="20" t="s">
        <v>185</v>
      </c>
      <c r="D41" s="12"/>
      <c r="F41" s="12"/>
      <c r="G41" s="2"/>
      <c r="I41" s="422">
        <f>SUM(I39:I40)</f>
        <v>-155248.95648565629</v>
      </c>
    </row>
    <row r="42" spans="1:14" ht="15">
      <c r="A42" s="192">
        <v>31</v>
      </c>
      <c r="D42" s="12"/>
      <c r="F42" s="12"/>
      <c r="G42" s="2"/>
      <c r="I42" s="2"/>
    </row>
    <row r="43" spans="1:14" ht="15">
      <c r="A43" s="192">
        <v>32</v>
      </c>
      <c r="C43" s="2" t="s">
        <v>1947</v>
      </c>
      <c r="D43" s="12"/>
      <c r="F43" s="12"/>
      <c r="G43" s="2"/>
      <c r="I43" s="420">
        <f>'Co. 345 - June 2015 TB'!$E$350*'Input Schedule'!D11</f>
        <v>-159697.67000000077</v>
      </c>
    </row>
    <row r="44" spans="1:14" ht="15">
      <c r="A44" s="192">
        <v>33</v>
      </c>
      <c r="C44" s="2" t="s">
        <v>1948</v>
      </c>
      <c r="D44" s="12"/>
      <c r="F44" s="12"/>
      <c r="G44" s="2"/>
      <c r="I44" s="420">
        <f>'Co. 345 - June 2015 TB'!$E$350*'Input Schedule'!D12</f>
        <v>0</v>
      </c>
    </row>
    <row r="45" spans="1:14" ht="15">
      <c r="A45" s="192">
        <v>34</v>
      </c>
      <c r="D45" s="12"/>
      <c r="F45" s="12"/>
      <c r="G45" s="2"/>
      <c r="I45" s="420"/>
    </row>
    <row r="46" spans="1:14" ht="15">
      <c r="A46" s="192">
        <v>35</v>
      </c>
      <c r="C46" s="2" t="s">
        <v>1949</v>
      </c>
      <c r="D46" s="12"/>
      <c r="F46" s="12"/>
      <c r="G46" s="2"/>
      <c r="I46" s="420">
        <f>I41*'Input Schedule'!D11</f>
        <v>-155248.95648565629</v>
      </c>
    </row>
    <row r="47" spans="1:14" ht="15">
      <c r="A47" s="192">
        <v>36</v>
      </c>
      <c r="C47" s="2" t="s">
        <v>1950</v>
      </c>
      <c r="D47" s="12"/>
      <c r="F47" s="12"/>
      <c r="G47" s="2"/>
      <c r="I47" s="420">
        <f>I41*'Input Schedule'!D12</f>
        <v>0</v>
      </c>
    </row>
    <row r="48" spans="1:14" ht="15">
      <c r="A48" s="192">
        <v>37</v>
      </c>
      <c r="C48" s="207"/>
      <c r="D48" s="2"/>
      <c r="E48" s="9"/>
      <c r="F48" s="12"/>
      <c r="G48" s="2"/>
      <c r="I48" s="420"/>
    </row>
    <row r="49" spans="1:9" ht="15">
      <c r="A49" s="192">
        <v>38</v>
      </c>
      <c r="C49" s="249" t="s">
        <v>1524</v>
      </c>
      <c r="D49" s="2"/>
      <c r="I49" s="421">
        <f>I46-I43</f>
        <v>4448.7135143444757</v>
      </c>
    </row>
    <row r="50" spans="1:9" ht="15">
      <c r="A50" s="192">
        <v>39</v>
      </c>
      <c r="C50" s="249" t="s">
        <v>1525</v>
      </c>
      <c r="D50" s="2"/>
      <c r="E50" s="206"/>
      <c r="I50" s="421">
        <f>I47-I44</f>
        <v>0</v>
      </c>
    </row>
    <row r="51" spans="1:9">
      <c r="C51" s="207"/>
      <c r="D51" s="2"/>
      <c r="E51" s="206"/>
    </row>
    <row r="52" spans="1:9">
      <c r="C52" s="207"/>
      <c r="D52" s="2"/>
      <c r="E52" s="206"/>
    </row>
    <row r="57" spans="1:9" ht="13.5" customHeight="1"/>
  </sheetData>
  <sortState ref="A108:HS112">
    <sortCondition ref="C108:C112"/>
  </sortState>
  <pageMargins left="0.7" right="0.7" top="0.75" bottom="0.75" header="0.3" footer="0.3"/>
  <pageSetup paperSize="5"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5"/>
  <sheetViews>
    <sheetView view="pageBreakPreview" zoomScale="85" zoomScaleNormal="100" zoomScaleSheetLayoutView="85" workbookViewId="0">
      <selection activeCell="H34" sqref="H34"/>
    </sheetView>
  </sheetViews>
  <sheetFormatPr defaultColWidth="9" defaultRowHeight="13.5"/>
  <cols>
    <col min="1" max="1" width="5.625" style="211" customWidth="1"/>
    <col min="2" max="2" width="7.125" style="211" bestFit="1" customWidth="1"/>
    <col min="3" max="3" width="34" style="39" customWidth="1"/>
    <col min="4" max="4" width="3" style="39" customWidth="1"/>
    <col min="5" max="5" width="13.625" style="39" bestFit="1" customWidth="1"/>
    <col min="6" max="6" width="3.125" style="39" bestFit="1" customWidth="1"/>
    <col min="7" max="7" width="11.125" style="39" bestFit="1" customWidth="1"/>
    <col min="8" max="8" width="3.125" style="39" bestFit="1" customWidth="1"/>
    <col min="9" max="9" width="9.625" style="39" customWidth="1"/>
    <col min="10" max="10" width="3.125" style="39" bestFit="1" customWidth="1"/>
    <col min="11" max="11" width="9.375" style="39" customWidth="1"/>
    <col min="12" max="16384" width="9" style="39"/>
  </cols>
  <sheetData>
    <row r="1" spans="1:10" ht="15">
      <c r="A1" s="208" t="str">
        <f>'Wp-b Salary'!A1</f>
        <v>Water Service Corporation of Kentucky</v>
      </c>
      <c r="B1" s="208"/>
      <c r="C1" s="208"/>
      <c r="J1" s="113" t="s">
        <v>692</v>
      </c>
    </row>
    <row r="2" spans="1:10" ht="15">
      <c r="A2" s="208" t="s">
        <v>1512</v>
      </c>
      <c r="B2" s="208"/>
      <c r="C2" s="208"/>
    </row>
    <row r="3" spans="1:10" ht="15">
      <c r="A3" s="209" t="str">
        <f>'Wp-b Salary'!A3</f>
        <v>Test Year June 30, 2015</v>
      </c>
      <c r="B3" s="209"/>
      <c r="C3" s="210"/>
    </row>
    <row r="6" spans="1:10" ht="15">
      <c r="B6" s="215" t="s">
        <v>40</v>
      </c>
      <c r="C6" s="219" t="s">
        <v>41</v>
      </c>
      <c r="D6" s="219"/>
      <c r="E6" s="215" t="s">
        <v>42</v>
      </c>
      <c r="F6" s="215"/>
      <c r="G6" s="215" t="s">
        <v>43</v>
      </c>
      <c r="H6" s="215"/>
      <c r="I6" s="215" t="s">
        <v>44</v>
      </c>
    </row>
    <row r="7" spans="1:10">
      <c r="B7" s="39"/>
    </row>
    <row r="8" spans="1:10" s="219" customFormat="1" ht="45">
      <c r="A8" s="213" t="s">
        <v>188</v>
      </c>
      <c r="B8" s="216" t="s">
        <v>189</v>
      </c>
      <c r="C8" s="217" t="s">
        <v>190</v>
      </c>
      <c r="D8" s="218"/>
      <c r="E8" s="218" t="s">
        <v>1915</v>
      </c>
      <c r="F8" s="218" t="s">
        <v>26</v>
      </c>
      <c r="G8" s="218" t="s">
        <v>1914</v>
      </c>
      <c r="H8" s="219" t="s">
        <v>27</v>
      </c>
      <c r="I8" s="218" t="s">
        <v>666</v>
      </c>
      <c r="J8" s="219" t="s">
        <v>186</v>
      </c>
    </row>
    <row r="9" spans="1:10" ht="15">
      <c r="A9" s="214">
        <v>1</v>
      </c>
      <c r="B9" s="35">
        <v>5630</v>
      </c>
      <c r="C9" s="36" t="s">
        <v>655</v>
      </c>
      <c r="D9" s="36"/>
      <c r="E9" s="37">
        <f>SUMIF('102 IS 12 Mos End June 30, 2015'!A:A,'wp-b3 Calc of Health and Other '!B9,'102 IS 12 Mos End June 30, 2015'!C:C)</f>
        <v>647937.43000000005</v>
      </c>
      <c r="F9" s="37"/>
      <c r="G9" s="38">
        <f>'June 2015 Headcount'!D61</f>
        <v>423</v>
      </c>
      <c r="I9" s="279">
        <f t="shared" ref="I9:I14" si="0">E9/G9</f>
        <v>1531.7669739952719</v>
      </c>
      <c r="J9" s="40"/>
    </row>
    <row r="10" spans="1:10" ht="15">
      <c r="A10" s="214">
        <v>2</v>
      </c>
      <c r="B10" s="35">
        <v>5635</v>
      </c>
      <c r="C10" s="36" t="s">
        <v>656</v>
      </c>
      <c r="D10" s="36"/>
      <c r="E10" s="37">
        <f>SUMIF('102 IS 12 Mos End June 30, 2015'!A:A,'wp-b3 Calc of Health and Other '!B10,'102 IS 12 Mos End June 30, 2015'!C:C)</f>
        <v>126547.37000000001</v>
      </c>
      <c r="F10" s="37"/>
      <c r="G10" s="38">
        <f>$G$9</f>
        <v>423</v>
      </c>
      <c r="I10" s="279">
        <f t="shared" si="0"/>
        <v>299.16635933806151</v>
      </c>
      <c r="J10" s="40"/>
    </row>
    <row r="11" spans="1:10" ht="15">
      <c r="A11" s="214">
        <v>3</v>
      </c>
      <c r="B11" s="35">
        <v>5645</v>
      </c>
      <c r="C11" s="36" t="s">
        <v>657</v>
      </c>
      <c r="D11" s="36"/>
      <c r="E11" s="37">
        <f>SUMIF('102 IS 12 Mos End June 30, 2015'!A:A,'wp-b3 Calc of Health and Other '!B11,'102 IS 12 Mos End June 30, 2015'!C:C)</f>
        <v>-1006451.8200000001</v>
      </c>
      <c r="F11" s="37"/>
      <c r="G11" s="38">
        <f t="shared" ref="G11:G14" si="1">$G$9</f>
        <v>423</v>
      </c>
      <c r="I11" s="279">
        <f t="shared" si="0"/>
        <v>-2379.3187234042553</v>
      </c>
      <c r="J11" s="40"/>
    </row>
    <row r="12" spans="1:10" ht="15">
      <c r="A12" s="214">
        <v>4</v>
      </c>
      <c r="B12" s="35">
        <v>5650</v>
      </c>
      <c r="C12" s="36" t="s">
        <v>658</v>
      </c>
      <c r="D12" s="36"/>
      <c r="E12" s="37">
        <f>SUMIF('102 IS 12 Mos End June 30, 2015'!A:A,'wp-b3 Calc of Health and Other '!B12,'102 IS 12 Mos End June 30, 2015'!C:C)</f>
        <v>24462.47</v>
      </c>
      <c r="F12" s="37"/>
      <c r="G12" s="38">
        <f t="shared" si="1"/>
        <v>423</v>
      </c>
      <c r="I12" s="279">
        <f t="shared" si="0"/>
        <v>57.83089834515367</v>
      </c>
      <c r="J12" s="40"/>
    </row>
    <row r="13" spans="1:10" ht="15">
      <c r="A13" s="214">
        <v>5</v>
      </c>
      <c r="B13" s="35">
        <v>5655</v>
      </c>
      <c r="C13" s="36" t="s">
        <v>659</v>
      </c>
      <c r="D13" s="36"/>
      <c r="E13" s="37">
        <f>SUMIF('102 IS 12 Mos End June 30, 2015'!A:A,'wp-b3 Calc of Health and Other '!B13,'102 IS 12 Mos End June 30, 2015'!C:C)</f>
        <v>4643552.6000000006</v>
      </c>
      <c r="F13" s="37"/>
      <c r="G13" s="38">
        <f t="shared" si="1"/>
        <v>423</v>
      </c>
      <c r="I13" s="279">
        <f t="shared" si="0"/>
        <v>10977.66572104019</v>
      </c>
      <c r="J13" s="40"/>
    </row>
    <row r="14" spans="1:10" ht="15">
      <c r="A14" s="214">
        <v>6</v>
      </c>
      <c r="B14" s="35">
        <v>5660</v>
      </c>
      <c r="C14" s="36" t="s">
        <v>660</v>
      </c>
      <c r="D14" s="36"/>
      <c r="E14" s="37">
        <f>SUMIF('102 IS 12 Mos End June 30, 2015'!A:A,'wp-b3 Calc of Health and Other '!B14,'102 IS 12 Mos End June 30, 2015'!C:C)</f>
        <v>29045.25</v>
      </c>
      <c r="F14" s="37"/>
      <c r="G14" s="38">
        <f t="shared" si="1"/>
        <v>423</v>
      </c>
      <c r="I14" s="279">
        <f t="shared" si="0"/>
        <v>68.664893617021278</v>
      </c>
      <c r="J14" s="40"/>
    </row>
    <row r="15" spans="1:10" ht="15">
      <c r="A15" s="214">
        <v>7</v>
      </c>
      <c r="B15" s="41"/>
      <c r="C15" s="42" t="s">
        <v>191</v>
      </c>
      <c r="D15" s="42"/>
      <c r="E15" s="43">
        <f>SUM(E9:E14)</f>
        <v>4465093.3000000007</v>
      </c>
      <c r="F15" s="44"/>
      <c r="I15" s="280">
        <f>SUM(I9:I14)</f>
        <v>10555.776122931442</v>
      </c>
      <c r="J15" s="38"/>
    </row>
    <row r="16" spans="1:10" ht="15">
      <c r="A16" s="215"/>
      <c r="B16" s="41"/>
      <c r="C16" s="36"/>
      <c r="D16" s="36"/>
      <c r="E16" s="37"/>
      <c r="F16" s="37"/>
      <c r="I16" s="279"/>
    </row>
    <row r="17" spans="1:10" ht="15">
      <c r="A17" s="214">
        <v>8</v>
      </c>
      <c r="B17" s="35">
        <v>5640</v>
      </c>
      <c r="C17" s="36" t="s">
        <v>192</v>
      </c>
      <c r="D17" s="45"/>
      <c r="E17" s="37">
        <f>SUMIF('102 IS 12 Mos End June 30, 2015'!A:A,'wp-b3 Calc of Health and Other '!B17,'102 IS 12 Mos End June 30, 2015'!C:C)</f>
        <v>0</v>
      </c>
      <c r="F17" s="212"/>
      <c r="G17" s="38">
        <f t="shared" ref="G17:G22" si="2">$G$9</f>
        <v>423</v>
      </c>
      <c r="I17" s="279">
        <f t="shared" ref="I17:I22" si="3">E17/G17</f>
        <v>0</v>
      </c>
      <c r="J17" s="40"/>
    </row>
    <row r="18" spans="1:10" ht="15">
      <c r="A18" s="214">
        <v>9</v>
      </c>
      <c r="B18" s="35">
        <v>5670</v>
      </c>
      <c r="C18" s="36" t="s">
        <v>661</v>
      </c>
      <c r="D18" s="36"/>
      <c r="E18" s="37">
        <f>SUMIF('102 IS 12 Mos End June 30, 2015'!A:A,'wp-b3 Calc of Health and Other '!B18,'102 IS 12 Mos End June 30, 2015'!C:C)</f>
        <v>159858.14999999997</v>
      </c>
      <c r="F18" s="37"/>
      <c r="G18" s="38">
        <f t="shared" si="2"/>
        <v>423</v>
      </c>
      <c r="I18" s="279">
        <f t="shared" si="3"/>
        <v>377.91524822695027</v>
      </c>
      <c r="J18" s="40"/>
    </row>
    <row r="19" spans="1:10" ht="15">
      <c r="A19" s="214">
        <v>10</v>
      </c>
      <c r="B19" s="35">
        <v>5675</v>
      </c>
      <c r="C19" s="36" t="s">
        <v>662</v>
      </c>
      <c r="D19" s="36"/>
      <c r="E19" s="37">
        <f>SUMIF('102 IS 12 Mos End June 30, 2015'!A:A,'wp-b3 Calc of Health and Other '!B19,'102 IS 12 Mos End June 30, 2015'!C:C)</f>
        <v>-34422.32</v>
      </c>
      <c r="F19" s="37"/>
      <c r="G19" s="38">
        <f t="shared" si="2"/>
        <v>423</v>
      </c>
      <c r="I19" s="279">
        <f t="shared" si="3"/>
        <v>-81.376643026004729</v>
      </c>
      <c r="J19" s="40"/>
    </row>
    <row r="20" spans="1:10" ht="15">
      <c r="A20" s="214">
        <v>11</v>
      </c>
      <c r="B20" s="35">
        <v>5680</v>
      </c>
      <c r="C20" s="36" t="s">
        <v>663</v>
      </c>
      <c r="D20" s="36"/>
      <c r="E20" s="37">
        <f>SUMIF('102 IS 12 Mos End June 30, 2015'!A:A,'wp-b3 Calc of Health and Other '!B20,'102 IS 12 Mos End June 30, 2015'!C:C)</f>
        <v>-17461.54</v>
      </c>
      <c r="F20" s="37"/>
      <c r="G20" s="38">
        <f t="shared" si="2"/>
        <v>423</v>
      </c>
      <c r="I20" s="279">
        <f t="shared" si="3"/>
        <v>-41.280236406619387</v>
      </c>
      <c r="J20" s="40"/>
    </row>
    <row r="21" spans="1:10" ht="15">
      <c r="A21" s="214">
        <v>12</v>
      </c>
      <c r="B21" s="35">
        <v>5685</v>
      </c>
      <c r="C21" s="36" t="s">
        <v>664</v>
      </c>
      <c r="D21" s="36"/>
      <c r="E21" s="37">
        <f>SUMIF('102 IS 12 Mos End June 30, 2015'!A:A,'wp-b3 Calc of Health and Other '!B21,'102 IS 12 Mos End June 30, 2015'!C:C)</f>
        <v>0</v>
      </c>
      <c r="F21" s="37"/>
      <c r="G21" s="38">
        <f t="shared" si="2"/>
        <v>423</v>
      </c>
      <c r="I21" s="279">
        <f t="shared" si="3"/>
        <v>0</v>
      </c>
      <c r="J21" s="40"/>
    </row>
    <row r="22" spans="1:10" ht="15">
      <c r="A22" s="214">
        <v>13</v>
      </c>
      <c r="B22" s="35">
        <v>5690</v>
      </c>
      <c r="C22" s="36" t="s">
        <v>665</v>
      </c>
      <c r="D22" s="36"/>
      <c r="E22" s="37">
        <f>SUMIF('102 IS 12 Mos End June 30, 2015'!A:A,'wp-b3 Calc of Health and Other '!B22,'102 IS 12 Mos End June 30, 2015'!C:C)</f>
        <v>41</v>
      </c>
      <c r="F22" s="45"/>
      <c r="G22" s="38">
        <f t="shared" si="2"/>
        <v>423</v>
      </c>
      <c r="I22" s="279">
        <f t="shared" si="3"/>
        <v>9.6926713947990545E-2</v>
      </c>
      <c r="J22" s="40"/>
    </row>
    <row r="23" spans="1:10" ht="15">
      <c r="A23" s="214">
        <v>14</v>
      </c>
      <c r="B23" s="41"/>
      <c r="C23" s="42" t="s">
        <v>193</v>
      </c>
      <c r="D23" s="42"/>
      <c r="E23" s="43">
        <f>SUM(E17:E22)</f>
        <v>108015.28999999995</v>
      </c>
      <c r="F23" s="44"/>
      <c r="I23" s="280">
        <f>SUM(I17:I22)</f>
        <v>255.35529550827414</v>
      </c>
      <c r="J23" s="38"/>
    </row>
    <row r="26" spans="1:10">
      <c r="A26" s="220" t="s">
        <v>26</v>
      </c>
      <c r="B26" s="48" t="s">
        <v>1913</v>
      </c>
      <c r="D26" s="46"/>
      <c r="E26" s="47"/>
      <c r="F26" s="47"/>
    </row>
    <row r="27" spans="1:10">
      <c r="A27" s="211" t="s">
        <v>27</v>
      </c>
      <c r="B27" s="48" t="s">
        <v>1916</v>
      </c>
    </row>
    <row r="28" spans="1:10">
      <c r="A28" s="211" t="s">
        <v>186</v>
      </c>
      <c r="B28" s="48" t="s">
        <v>194</v>
      </c>
    </row>
    <row r="29" spans="1:10" ht="13.5" hidden="1" customHeight="1">
      <c r="B29" s="49" t="s">
        <v>187</v>
      </c>
      <c r="C29" s="50" t="s">
        <v>195</v>
      </c>
      <c r="D29" s="46"/>
      <c r="E29" s="47"/>
      <c r="F29" s="47"/>
    </row>
    <row r="32" spans="1:10">
      <c r="B32" s="41"/>
    </row>
    <row r="33" spans="2:2">
      <c r="B33" s="41"/>
    </row>
    <row r="34" spans="2:2">
      <c r="B34" s="41"/>
    </row>
    <row r="35" spans="2:2">
      <c r="B35" s="41"/>
    </row>
    <row r="36" spans="2:2">
      <c r="B36" s="41"/>
    </row>
    <row r="37" spans="2:2">
      <c r="B37" s="41"/>
    </row>
    <row r="38" spans="2:2">
      <c r="B38" s="41"/>
    </row>
    <row r="39" spans="2:2">
      <c r="B39" s="41"/>
    </row>
    <row r="40" spans="2:2">
      <c r="B40" s="41"/>
    </row>
    <row r="41" spans="2:2">
      <c r="B41" s="41"/>
    </row>
    <row r="42" spans="2:2">
      <c r="B42" s="41"/>
    </row>
    <row r="43" spans="2:2">
      <c r="B43" s="41"/>
    </row>
    <row r="44" spans="2:2">
      <c r="B44" s="41"/>
    </row>
    <row r="45" spans="2:2">
      <c r="B45" s="41"/>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I52"/>
  <sheetViews>
    <sheetView view="pageBreakPreview" zoomScale="85" zoomScaleNormal="83" zoomScaleSheetLayoutView="85" workbookViewId="0">
      <pane xSplit="2" ySplit="7" topLeftCell="L8" activePane="bottomRight" state="frozen"/>
      <selection activeCell="H34" sqref="H34"/>
      <selection pane="topRight" activeCell="H34" sqref="H34"/>
      <selection pane="bottomLeft" activeCell="H34" sqref="H34"/>
      <selection pane="bottomRight" activeCell="P2" sqref="P2"/>
    </sheetView>
  </sheetViews>
  <sheetFormatPr defaultColWidth="9" defaultRowHeight="15"/>
  <cols>
    <col min="1" max="1" width="4.75" style="229" customWidth="1"/>
    <col min="2" max="2" width="25.375" style="225" bestFit="1" customWidth="1"/>
    <col min="3" max="3" width="4.75" style="226" customWidth="1"/>
    <col min="4" max="4" width="5.75" style="236" bestFit="1" customWidth="1"/>
    <col min="5" max="5" width="3.625" style="226" customWidth="1"/>
    <col min="6" max="6" width="11.5" style="226" bestFit="1" customWidth="1"/>
    <col min="7" max="7" width="2.625" style="226" customWidth="1"/>
    <col min="8" max="8" width="7" style="226" bestFit="1" customWidth="1"/>
    <col min="9" max="9" width="2.75" style="226" customWidth="1"/>
    <col min="10" max="10" width="7.75" style="225" bestFit="1" customWidth="1"/>
    <col min="11" max="11" width="3.75" style="226" bestFit="1" customWidth="1"/>
    <col min="12" max="12" width="7" style="226" bestFit="1" customWidth="1"/>
    <col min="13" max="13" width="4.25" style="226" bestFit="1" customWidth="1"/>
    <col min="14" max="14" width="7.875" style="225" bestFit="1" customWidth="1"/>
    <col min="15" max="15" width="3.625" style="226" customWidth="1"/>
    <col min="16" max="16" width="12.25" style="225" bestFit="1" customWidth="1"/>
    <col min="17" max="17" width="3.625" style="226" customWidth="1"/>
    <col min="18" max="18" width="8" style="225" bestFit="1" customWidth="1"/>
    <col min="19" max="19" width="3.625" style="225" customWidth="1"/>
    <col min="20" max="20" width="7" style="225" bestFit="1" customWidth="1"/>
    <col min="21" max="21" width="2.75" style="226" customWidth="1"/>
    <col min="22" max="22" width="10.875" style="225" bestFit="1" customWidth="1"/>
    <col min="23" max="23" width="3.625" style="226" customWidth="1"/>
    <col min="24" max="24" width="9.75" style="226" bestFit="1" customWidth="1"/>
    <col min="25" max="25" width="3.625" style="226" customWidth="1"/>
    <col min="26" max="26" width="10.625" style="226" bestFit="1" customWidth="1"/>
    <col min="27" max="27" width="3.625" style="226" customWidth="1"/>
    <col min="28" max="28" width="8.75" style="228" bestFit="1" customWidth="1"/>
    <col min="29" max="29" width="3.625" style="226" customWidth="1"/>
    <col min="30" max="30" width="10.5" style="226" bestFit="1" customWidth="1"/>
    <col min="31" max="31" width="3.625" style="226" customWidth="1"/>
    <col min="32" max="32" width="12" style="229" bestFit="1" customWidth="1"/>
    <col min="33" max="33" width="2.625" style="226" customWidth="1"/>
    <col min="34" max="16384" width="9" style="226"/>
  </cols>
  <sheetData>
    <row r="1" spans="1:34">
      <c r="A1" s="110" t="str">
        <f>'Wp-b Salary'!A1</f>
        <v>Water Service Corporation of Kentucky</v>
      </c>
      <c r="X1" s="113" t="s">
        <v>693</v>
      </c>
    </row>
    <row r="2" spans="1:34" ht="23.25">
      <c r="A2" s="51" t="s">
        <v>1529</v>
      </c>
      <c r="P2" s="263"/>
      <c r="AF2" s="230"/>
    </row>
    <row r="3" spans="1:34" ht="15.75">
      <c r="A3" s="122" t="str">
        <f>'Wp-b Salary'!A3</f>
        <v>Test Year June 30, 2015</v>
      </c>
      <c r="B3" s="52"/>
      <c r="C3" s="52"/>
      <c r="J3" s="226"/>
      <c r="N3" s="226"/>
      <c r="O3" s="53"/>
      <c r="P3" s="53"/>
      <c r="Q3" s="53"/>
      <c r="R3" s="53"/>
      <c r="S3" s="53"/>
      <c r="T3" s="53"/>
      <c r="U3" s="53"/>
      <c r="V3" s="53"/>
      <c r="W3" s="53"/>
      <c r="X3" s="53"/>
      <c r="Y3" s="53"/>
      <c r="Z3" s="53"/>
      <c r="AA3" s="53"/>
      <c r="AB3" s="231"/>
      <c r="AC3" s="54"/>
      <c r="AG3" s="55"/>
    </row>
    <row r="4" spans="1:34">
      <c r="A4" s="56"/>
      <c r="B4" s="57"/>
      <c r="C4" s="57"/>
      <c r="D4" s="243"/>
      <c r="E4" s="58"/>
      <c r="F4" s="59" t="s">
        <v>0</v>
      </c>
      <c r="G4" s="60"/>
      <c r="H4" s="60"/>
      <c r="I4" s="60"/>
      <c r="J4" s="60" t="s">
        <v>3</v>
      </c>
      <c r="K4" s="60"/>
      <c r="L4" s="60"/>
      <c r="M4" s="60"/>
      <c r="N4" s="60"/>
      <c r="O4" s="60"/>
      <c r="P4" s="61">
        <v>42185</v>
      </c>
      <c r="Q4" s="60"/>
      <c r="R4" s="60" t="s">
        <v>15</v>
      </c>
      <c r="S4" s="60"/>
      <c r="T4" s="60"/>
      <c r="U4" s="60"/>
      <c r="V4" s="60"/>
      <c r="W4" s="60"/>
      <c r="X4" s="60"/>
      <c r="Y4" s="60"/>
      <c r="Z4" s="60"/>
      <c r="AA4" s="60"/>
      <c r="AB4" s="232"/>
      <c r="AC4" s="60"/>
      <c r="AD4" s="62"/>
      <c r="AE4" s="63"/>
      <c r="AF4" s="61">
        <v>42185</v>
      </c>
      <c r="AG4" s="62"/>
      <c r="AH4" s="62" t="s">
        <v>5</v>
      </c>
    </row>
    <row r="5" spans="1:34">
      <c r="A5" s="56"/>
      <c r="B5" s="64"/>
      <c r="C5" s="64"/>
      <c r="D5" s="60"/>
      <c r="E5" s="56"/>
      <c r="F5" s="59" t="s">
        <v>1978</v>
      </c>
      <c r="G5" s="65"/>
      <c r="H5" s="65" t="s">
        <v>2</v>
      </c>
      <c r="I5" s="65"/>
      <c r="J5" s="65" t="s">
        <v>196</v>
      </c>
      <c r="K5" s="65"/>
      <c r="L5" s="64"/>
      <c r="M5" s="65"/>
      <c r="N5" s="65" t="s">
        <v>5</v>
      </c>
      <c r="O5" s="65"/>
      <c r="P5" s="65" t="s">
        <v>6</v>
      </c>
      <c r="Q5" s="65"/>
      <c r="R5" s="65" t="s">
        <v>19</v>
      </c>
      <c r="S5" s="65"/>
      <c r="T5" s="65" t="s">
        <v>18</v>
      </c>
      <c r="U5" s="65"/>
      <c r="V5" s="61">
        <v>42185</v>
      </c>
      <c r="W5" s="65"/>
      <c r="X5" s="65" t="s">
        <v>5</v>
      </c>
      <c r="Y5" s="60"/>
      <c r="Z5" s="66" t="s">
        <v>197</v>
      </c>
      <c r="AA5" s="60"/>
      <c r="AB5" s="233" t="s">
        <v>21</v>
      </c>
      <c r="AC5" s="60"/>
      <c r="AD5" s="59" t="s">
        <v>198</v>
      </c>
      <c r="AE5" s="65"/>
      <c r="AF5" s="65" t="s">
        <v>199</v>
      </c>
      <c r="AG5" s="65"/>
      <c r="AH5" s="65" t="s">
        <v>1</v>
      </c>
    </row>
    <row r="6" spans="1:34">
      <c r="A6" s="67" t="s">
        <v>200</v>
      </c>
      <c r="B6" s="68" t="s">
        <v>201</v>
      </c>
      <c r="C6" s="64"/>
      <c r="D6" s="244" t="s">
        <v>202</v>
      </c>
      <c r="E6" s="69"/>
      <c r="F6" s="70" t="s">
        <v>7</v>
      </c>
      <c r="G6" s="65"/>
      <c r="H6" s="70" t="s">
        <v>8</v>
      </c>
      <c r="I6" s="65"/>
      <c r="J6" s="71" t="s">
        <v>203</v>
      </c>
      <c r="K6" s="65"/>
      <c r="L6" s="70" t="s">
        <v>4</v>
      </c>
      <c r="M6" s="65"/>
      <c r="N6" s="70" t="s">
        <v>10</v>
      </c>
      <c r="O6" s="65"/>
      <c r="P6" s="70" t="s">
        <v>11</v>
      </c>
      <c r="Q6" s="65"/>
      <c r="R6" s="70" t="s">
        <v>23</v>
      </c>
      <c r="S6" s="65"/>
      <c r="T6" s="70" t="s">
        <v>22</v>
      </c>
      <c r="U6" s="65"/>
      <c r="V6" s="70" t="s">
        <v>1530</v>
      </c>
      <c r="W6" s="65"/>
      <c r="X6" s="70" t="s">
        <v>13</v>
      </c>
      <c r="Y6" s="60"/>
      <c r="Z6" s="72" t="s">
        <v>204</v>
      </c>
      <c r="AA6" s="60"/>
      <c r="AB6" s="234" t="s">
        <v>24</v>
      </c>
      <c r="AC6" s="60"/>
      <c r="AD6" s="70" t="s">
        <v>7</v>
      </c>
      <c r="AE6" s="65"/>
      <c r="AF6" s="70" t="s">
        <v>17</v>
      </c>
      <c r="AG6" s="65"/>
      <c r="AH6" s="70" t="s">
        <v>7</v>
      </c>
    </row>
    <row r="7" spans="1:34">
      <c r="A7" s="56"/>
      <c r="B7" s="73" t="s">
        <v>205</v>
      </c>
      <c r="C7" s="74"/>
      <c r="D7" s="75" t="s">
        <v>206</v>
      </c>
      <c r="E7" s="75"/>
      <c r="F7" s="75" t="s">
        <v>207</v>
      </c>
      <c r="G7" s="75"/>
      <c r="H7" s="75" t="s">
        <v>208</v>
      </c>
      <c r="I7" s="75"/>
      <c r="J7" s="75" t="s">
        <v>209</v>
      </c>
      <c r="K7" s="75"/>
      <c r="L7" s="75" t="s">
        <v>210</v>
      </c>
      <c r="M7" s="75"/>
      <c r="N7" s="75" t="s">
        <v>211</v>
      </c>
      <c r="O7" s="75"/>
      <c r="P7" s="75" t="s">
        <v>212</v>
      </c>
      <c r="Q7" s="52"/>
      <c r="R7" s="76" t="s">
        <v>213</v>
      </c>
      <c r="S7" s="76"/>
      <c r="T7" s="76" t="s">
        <v>214</v>
      </c>
      <c r="U7" s="76"/>
      <c r="V7" s="75" t="s">
        <v>215</v>
      </c>
      <c r="W7" s="75"/>
      <c r="X7" s="75" t="s">
        <v>216</v>
      </c>
      <c r="Y7" s="75"/>
      <c r="Z7" s="75" t="s">
        <v>217</v>
      </c>
      <c r="AA7" s="76"/>
      <c r="AB7" s="235" t="s">
        <v>218</v>
      </c>
      <c r="AC7" s="75"/>
      <c r="AD7" s="75" t="s">
        <v>219</v>
      </c>
      <c r="AE7" s="75"/>
      <c r="AF7" s="59" t="s">
        <v>220</v>
      </c>
      <c r="AG7" s="77"/>
      <c r="AH7" s="236" t="s">
        <v>221</v>
      </c>
    </row>
    <row r="8" spans="1:34">
      <c r="A8" s="284">
        <v>1</v>
      </c>
      <c r="B8" s="78" t="s">
        <v>161</v>
      </c>
      <c r="C8" s="79"/>
      <c r="D8" s="245" t="s">
        <v>222</v>
      </c>
      <c r="E8" s="80"/>
      <c r="F8" s="81">
        <f t="shared" ref="F8:F43" si="0">AH8*1.03</f>
        <v>33221.2595</v>
      </c>
      <c r="G8" s="81"/>
      <c r="H8" s="81">
        <f t="shared" ref="H8:H43" si="1">ROUND(IF(F8&lt;118500, F8*7.65%, 118500*6.2%+F8*1.45%),0)</f>
        <v>2541</v>
      </c>
      <c r="I8" s="81"/>
      <c r="J8" s="81">
        <f t="shared" ref="J8:J43" si="2">ROUND(7000*0.008,0)</f>
        <v>56</v>
      </c>
      <c r="K8" s="81"/>
      <c r="L8" s="81">
        <f>IF(F8&gt;7000,7000*0.0378,F8*0.0378)</f>
        <v>264.60000000000002</v>
      </c>
      <c r="M8" s="81" t="str">
        <f>IF(D8="FL","[1]",IF(D8="NC","[2]",IF(D8="NV","[3]",IF(D8="WV","[4]",""))))</f>
        <v>[1]</v>
      </c>
      <c r="N8" s="81">
        <f t="shared" ref="N8:N43" si="3">SUM(L8,J8,H8)</f>
        <v>2861.6</v>
      </c>
      <c r="O8" s="81"/>
      <c r="P8" s="81">
        <f>+'wp-b3 Calc of Health and Other '!I15</f>
        <v>10555.776122931442</v>
      </c>
      <c r="Q8" s="81"/>
      <c r="R8" s="81">
        <f t="shared" ref="R8:R15" si="4">F8*0.04</f>
        <v>1328.8503800000001</v>
      </c>
      <c r="S8" s="81"/>
      <c r="T8" s="81">
        <f t="shared" ref="T8:T15" si="5">F8*0.03</f>
        <v>996.63778500000001</v>
      </c>
      <c r="U8" s="81"/>
      <c r="V8" s="81">
        <f>+'wp-b3 Calc of Health and Other '!I23</f>
        <v>255.35529550827414</v>
      </c>
      <c r="W8" s="81"/>
      <c r="X8" s="81">
        <f t="shared" ref="X8:X43" si="6">SUM(P8,R8,T8,V8)</f>
        <v>13136.619583439717</v>
      </c>
      <c r="Y8" s="52"/>
      <c r="Z8" s="82">
        <v>15.41</v>
      </c>
      <c r="AA8" s="82"/>
      <c r="AB8" s="237">
        <v>2080</v>
      </c>
      <c r="AC8" s="52"/>
      <c r="AD8" s="83">
        <f t="shared" ref="AD8:AD43" si="7">IF(AB8=86.67,Z8*24,Z8*AB8)</f>
        <v>32052.799999999999</v>
      </c>
      <c r="AE8" s="81"/>
      <c r="AF8" s="84">
        <v>200.85</v>
      </c>
      <c r="AG8" s="81"/>
      <c r="AH8" s="81">
        <f t="shared" ref="AH8:AH43" si="8">AD8+AF8</f>
        <v>32253.649999999998</v>
      </c>
    </row>
    <row r="9" spans="1:34">
      <c r="A9" s="284">
        <v>2</v>
      </c>
      <c r="B9" s="78" t="s">
        <v>162</v>
      </c>
      <c r="C9" s="85"/>
      <c r="D9" s="245" t="s">
        <v>222</v>
      </c>
      <c r="E9" s="80"/>
      <c r="F9" s="81">
        <f t="shared" si="0"/>
        <v>37619.441899999998</v>
      </c>
      <c r="G9" s="81"/>
      <c r="H9" s="81">
        <f t="shared" si="1"/>
        <v>2878</v>
      </c>
      <c r="I9" s="81"/>
      <c r="J9" s="81">
        <f t="shared" si="2"/>
        <v>56</v>
      </c>
      <c r="K9" s="81"/>
      <c r="L9" s="81">
        <f>IF(F9&gt;7000,7000*0.0378,F9*0.0378)</f>
        <v>264.60000000000002</v>
      </c>
      <c r="M9" s="81" t="str">
        <f t="shared" ref="M9:M43" si="9">IF(D9="FL","[1]",IF(D9="NC","[2]",IF(D9="NV","[3]",IF(D9="WV","[4]",""))))</f>
        <v>[1]</v>
      </c>
      <c r="N9" s="81">
        <f t="shared" si="3"/>
        <v>3198.6</v>
      </c>
      <c r="O9" s="81"/>
      <c r="P9" s="81">
        <f t="shared" ref="P9:P15" si="10">+$P$8</f>
        <v>10555.776122931442</v>
      </c>
      <c r="Q9" s="81"/>
      <c r="R9" s="81">
        <f t="shared" si="4"/>
        <v>1504.7776759999999</v>
      </c>
      <c r="S9" s="81"/>
      <c r="T9" s="81">
        <f t="shared" si="5"/>
        <v>1128.583257</v>
      </c>
      <c r="U9" s="81"/>
      <c r="V9" s="81">
        <f t="shared" ref="V9:V15" si="11">+$V$8</f>
        <v>255.35529550827414</v>
      </c>
      <c r="W9" s="81"/>
      <c r="X9" s="81">
        <f t="shared" si="6"/>
        <v>13444.492351439716</v>
      </c>
      <c r="Y9" s="52"/>
      <c r="Z9" s="82">
        <v>17.36</v>
      </c>
      <c r="AA9" s="82"/>
      <c r="AB9" s="237">
        <v>2080</v>
      </c>
      <c r="AC9" s="52"/>
      <c r="AD9" s="83">
        <f t="shared" si="7"/>
        <v>36108.799999999996</v>
      </c>
      <c r="AE9" s="81"/>
      <c r="AF9" s="84">
        <v>414.93</v>
      </c>
      <c r="AG9" s="81"/>
      <c r="AH9" s="81">
        <f t="shared" si="8"/>
        <v>36523.729999999996</v>
      </c>
    </row>
    <row r="10" spans="1:34">
      <c r="A10" s="284">
        <v>3</v>
      </c>
      <c r="B10" s="78" t="s">
        <v>1483</v>
      </c>
      <c r="C10" s="79"/>
      <c r="D10" s="245" t="s">
        <v>223</v>
      </c>
      <c r="E10" s="80"/>
      <c r="F10" s="81">
        <f t="shared" si="0"/>
        <v>28245.690000000002</v>
      </c>
      <c r="G10" s="81"/>
      <c r="H10" s="81">
        <f t="shared" si="1"/>
        <v>2161</v>
      </c>
      <c r="I10" s="81"/>
      <c r="J10" s="81">
        <f t="shared" si="2"/>
        <v>56</v>
      </c>
      <c r="K10" s="81"/>
      <c r="L10" s="81">
        <f>IF(F10&gt;21700,21700*0.038,F10*0.038)</f>
        <v>824.6</v>
      </c>
      <c r="M10" s="81" t="str">
        <f t="shared" si="9"/>
        <v>[2]</v>
      </c>
      <c r="N10" s="81">
        <f t="shared" si="3"/>
        <v>3041.6</v>
      </c>
      <c r="O10" s="81"/>
      <c r="P10" s="81">
        <f t="shared" si="10"/>
        <v>10555.776122931442</v>
      </c>
      <c r="Q10" s="81"/>
      <c r="R10" s="81">
        <f t="shared" si="4"/>
        <v>1129.8276000000001</v>
      </c>
      <c r="S10" s="81"/>
      <c r="T10" s="81">
        <f t="shared" si="5"/>
        <v>847.37070000000006</v>
      </c>
      <c r="U10" s="81"/>
      <c r="V10" s="81">
        <f t="shared" si="11"/>
        <v>255.35529550827414</v>
      </c>
      <c r="W10" s="81"/>
      <c r="X10" s="81">
        <f t="shared" si="6"/>
        <v>12788.329718439716</v>
      </c>
      <c r="Y10" s="52"/>
      <c r="Z10" s="82">
        <v>13.11</v>
      </c>
      <c r="AA10" s="82"/>
      <c r="AB10" s="237">
        <v>2080</v>
      </c>
      <c r="AC10" s="52"/>
      <c r="AD10" s="83">
        <f t="shared" si="7"/>
        <v>27268.799999999999</v>
      </c>
      <c r="AE10" s="81"/>
      <c r="AF10" s="84">
        <v>154.19999999999999</v>
      </c>
      <c r="AG10" s="81"/>
      <c r="AH10" s="81">
        <f t="shared" si="8"/>
        <v>27423</v>
      </c>
    </row>
    <row r="11" spans="1:34">
      <c r="A11" s="284">
        <v>4</v>
      </c>
      <c r="B11" s="78" t="s">
        <v>163</v>
      </c>
      <c r="C11" s="79"/>
      <c r="D11" s="245" t="s">
        <v>224</v>
      </c>
      <c r="E11" s="80"/>
      <c r="F11" s="81">
        <f t="shared" si="0"/>
        <v>27409.669899999997</v>
      </c>
      <c r="G11" s="81"/>
      <c r="H11" s="81">
        <f t="shared" si="1"/>
        <v>2097</v>
      </c>
      <c r="I11" s="81"/>
      <c r="J11" s="81">
        <f t="shared" si="2"/>
        <v>56</v>
      </c>
      <c r="K11" s="81"/>
      <c r="L11" s="81">
        <f>IF(F11&gt;27800,27800*0.0385,F11*0.0385)</f>
        <v>1055.2722911499998</v>
      </c>
      <c r="M11" s="81" t="str">
        <f t="shared" si="9"/>
        <v>[3]</v>
      </c>
      <c r="N11" s="81">
        <f t="shared" si="3"/>
        <v>3208.2722911499995</v>
      </c>
      <c r="O11" s="81"/>
      <c r="P11" s="81">
        <f t="shared" si="10"/>
        <v>10555.776122931442</v>
      </c>
      <c r="Q11" s="81"/>
      <c r="R11" s="81">
        <f t="shared" si="4"/>
        <v>1096.386796</v>
      </c>
      <c r="S11" s="81"/>
      <c r="T11" s="81">
        <f t="shared" si="5"/>
        <v>822.29009699999983</v>
      </c>
      <c r="U11" s="81"/>
      <c r="V11" s="81">
        <f t="shared" si="11"/>
        <v>255.35529550827414</v>
      </c>
      <c r="W11" s="81"/>
      <c r="X11" s="81">
        <f t="shared" si="6"/>
        <v>12729.808311439716</v>
      </c>
      <c r="Y11" s="52"/>
      <c r="Z11" s="82">
        <v>12.76</v>
      </c>
      <c r="AA11" s="82"/>
      <c r="AB11" s="237">
        <v>2080</v>
      </c>
      <c r="AC11" s="52"/>
      <c r="AD11" s="83">
        <f t="shared" si="7"/>
        <v>26540.799999999999</v>
      </c>
      <c r="AE11" s="81"/>
      <c r="AF11" s="84">
        <v>70.53</v>
      </c>
      <c r="AG11" s="81"/>
      <c r="AH11" s="81">
        <f t="shared" si="8"/>
        <v>26611.329999999998</v>
      </c>
    </row>
    <row r="12" spans="1:34">
      <c r="A12" s="284">
        <v>5</v>
      </c>
      <c r="B12" s="78" t="s">
        <v>164</v>
      </c>
      <c r="C12" s="79"/>
      <c r="D12" s="245" t="s">
        <v>222</v>
      </c>
      <c r="E12" s="80"/>
      <c r="F12" s="81">
        <f t="shared" si="0"/>
        <v>35824.285800000005</v>
      </c>
      <c r="G12" s="81"/>
      <c r="H12" s="81">
        <f t="shared" si="1"/>
        <v>2741</v>
      </c>
      <c r="I12" s="81"/>
      <c r="J12" s="81">
        <f t="shared" si="2"/>
        <v>56</v>
      </c>
      <c r="K12" s="81"/>
      <c r="L12" s="81">
        <f>IF(F12&gt;7000,7000*0.0378,F12*0.0378)</f>
        <v>264.60000000000002</v>
      </c>
      <c r="M12" s="81" t="str">
        <f t="shared" si="9"/>
        <v>[1]</v>
      </c>
      <c r="N12" s="81">
        <f t="shared" si="3"/>
        <v>3061.6</v>
      </c>
      <c r="O12" s="81"/>
      <c r="P12" s="81">
        <f t="shared" si="10"/>
        <v>10555.776122931442</v>
      </c>
      <c r="Q12" s="81"/>
      <c r="R12" s="81">
        <f t="shared" si="4"/>
        <v>1432.9714320000003</v>
      </c>
      <c r="S12" s="81"/>
      <c r="T12" s="81">
        <f t="shared" si="5"/>
        <v>1074.7285740000002</v>
      </c>
      <c r="U12" s="81"/>
      <c r="V12" s="81">
        <f t="shared" si="11"/>
        <v>255.35529550827414</v>
      </c>
      <c r="W12" s="81"/>
      <c r="X12" s="81">
        <f t="shared" si="6"/>
        <v>13318.831424439717</v>
      </c>
      <c r="Y12" s="52"/>
      <c r="Z12" s="82">
        <v>16.59</v>
      </c>
      <c r="AA12" s="82"/>
      <c r="AB12" s="237">
        <v>2080</v>
      </c>
      <c r="AC12" s="52"/>
      <c r="AD12" s="83">
        <f t="shared" si="7"/>
        <v>34507.199999999997</v>
      </c>
      <c r="AE12" s="81"/>
      <c r="AF12" s="84">
        <v>273.66000000000003</v>
      </c>
      <c r="AG12" s="81"/>
      <c r="AH12" s="81">
        <f t="shared" si="8"/>
        <v>34780.86</v>
      </c>
    </row>
    <row r="13" spans="1:34">
      <c r="A13" s="284">
        <v>6</v>
      </c>
      <c r="B13" s="78" t="s">
        <v>165</v>
      </c>
      <c r="C13" s="85"/>
      <c r="D13" s="245" t="s">
        <v>222</v>
      </c>
      <c r="E13" s="80"/>
      <c r="F13" s="81">
        <f t="shared" si="0"/>
        <v>41593.624799999998</v>
      </c>
      <c r="G13" s="86"/>
      <c r="H13" s="81">
        <f t="shared" si="1"/>
        <v>3182</v>
      </c>
      <c r="I13" s="81"/>
      <c r="J13" s="81">
        <f t="shared" si="2"/>
        <v>56</v>
      </c>
      <c r="K13" s="81"/>
      <c r="L13" s="81">
        <f>IF(F13&gt;7000,7000*0.0378,F13*0.0378)</f>
        <v>264.60000000000002</v>
      </c>
      <c r="M13" s="81" t="str">
        <f t="shared" si="9"/>
        <v>[1]</v>
      </c>
      <c r="N13" s="81">
        <f t="shared" si="3"/>
        <v>3502.6</v>
      </c>
      <c r="O13" s="81"/>
      <c r="P13" s="81">
        <f t="shared" si="10"/>
        <v>10555.776122931442</v>
      </c>
      <c r="Q13" s="81"/>
      <c r="R13" s="81">
        <f t="shared" si="4"/>
        <v>1663.7449919999999</v>
      </c>
      <c r="S13" s="81"/>
      <c r="T13" s="81">
        <f t="shared" si="5"/>
        <v>1247.8087439999999</v>
      </c>
      <c r="U13" s="81"/>
      <c r="V13" s="81">
        <f t="shared" si="11"/>
        <v>255.35529550827414</v>
      </c>
      <c r="W13" s="81"/>
      <c r="X13" s="81">
        <f t="shared" si="6"/>
        <v>13722.685154439716</v>
      </c>
      <c r="Y13" s="86"/>
      <c r="Z13" s="82">
        <v>1682.59</v>
      </c>
      <c r="AA13" s="82"/>
      <c r="AB13" s="237">
        <v>86.67</v>
      </c>
      <c r="AC13" s="86"/>
      <c r="AD13" s="83">
        <f t="shared" si="7"/>
        <v>40382.159999999996</v>
      </c>
      <c r="AE13" s="86"/>
      <c r="AF13" s="84">
        <v>0</v>
      </c>
      <c r="AG13" s="86"/>
      <c r="AH13" s="81">
        <f t="shared" si="8"/>
        <v>40382.159999999996</v>
      </c>
    </row>
    <row r="14" spans="1:34">
      <c r="A14" s="284">
        <v>7</v>
      </c>
      <c r="B14" s="78" t="s">
        <v>166</v>
      </c>
      <c r="C14" s="85"/>
      <c r="D14" s="245" t="s">
        <v>224</v>
      </c>
      <c r="E14" s="80"/>
      <c r="F14" s="81">
        <f t="shared" si="0"/>
        <v>43332.429600000003</v>
      </c>
      <c r="G14" s="81"/>
      <c r="H14" s="81">
        <f t="shared" si="1"/>
        <v>3315</v>
      </c>
      <c r="I14" s="81"/>
      <c r="J14" s="81">
        <f t="shared" si="2"/>
        <v>56</v>
      </c>
      <c r="K14" s="81"/>
      <c r="L14" s="81">
        <f>IF(F14&gt;27800,27800*0.0385,F14*0.0385)</f>
        <v>1070.3</v>
      </c>
      <c r="M14" s="81" t="str">
        <f t="shared" si="9"/>
        <v>[3]</v>
      </c>
      <c r="N14" s="81">
        <f t="shared" si="3"/>
        <v>4441.3</v>
      </c>
      <c r="O14" s="81"/>
      <c r="P14" s="81">
        <f t="shared" si="10"/>
        <v>10555.776122931442</v>
      </c>
      <c r="Q14" s="81"/>
      <c r="R14" s="81">
        <f t="shared" si="4"/>
        <v>1733.2971840000002</v>
      </c>
      <c r="S14" s="81"/>
      <c r="T14" s="81">
        <f t="shared" si="5"/>
        <v>1299.972888</v>
      </c>
      <c r="U14" s="81"/>
      <c r="V14" s="81">
        <f t="shared" si="11"/>
        <v>255.35529550827414</v>
      </c>
      <c r="W14" s="81"/>
      <c r="X14" s="81">
        <f t="shared" si="6"/>
        <v>13844.401490439717</v>
      </c>
      <c r="Y14" s="86"/>
      <c r="Z14" s="82">
        <v>1752.93</v>
      </c>
      <c r="AA14" s="82"/>
      <c r="AB14" s="237">
        <v>86.67</v>
      </c>
      <c r="AC14" s="86"/>
      <c r="AD14" s="83">
        <f t="shared" si="7"/>
        <v>42070.32</v>
      </c>
      <c r="AE14" s="86"/>
      <c r="AF14" s="84">
        <v>0</v>
      </c>
      <c r="AG14" s="86"/>
      <c r="AH14" s="81">
        <f t="shared" si="8"/>
        <v>42070.32</v>
      </c>
    </row>
    <row r="15" spans="1:34">
      <c r="A15" s="284">
        <v>8</v>
      </c>
      <c r="B15" s="78" t="s">
        <v>1484</v>
      </c>
      <c r="C15" s="85"/>
      <c r="D15" s="245" t="s">
        <v>222</v>
      </c>
      <c r="E15" s="80"/>
      <c r="F15" s="81">
        <f t="shared" si="0"/>
        <v>28573.930400000001</v>
      </c>
      <c r="G15" s="86"/>
      <c r="H15" s="81">
        <f t="shared" si="1"/>
        <v>2186</v>
      </c>
      <c r="I15" s="81"/>
      <c r="J15" s="81">
        <f t="shared" si="2"/>
        <v>56</v>
      </c>
      <c r="K15" s="81"/>
      <c r="L15" s="81">
        <f>IF(F15&gt;7000,7000*0.0378,F15*0.0378)</f>
        <v>264.60000000000002</v>
      </c>
      <c r="M15" s="81" t="str">
        <f t="shared" si="9"/>
        <v>[1]</v>
      </c>
      <c r="N15" s="81">
        <f t="shared" si="3"/>
        <v>2506.6</v>
      </c>
      <c r="O15" s="81"/>
      <c r="P15" s="81">
        <f t="shared" si="10"/>
        <v>10555.776122931442</v>
      </c>
      <c r="Q15" s="81"/>
      <c r="R15" s="81">
        <f t="shared" si="4"/>
        <v>1142.957216</v>
      </c>
      <c r="S15" s="81"/>
      <c r="T15" s="81">
        <f t="shared" si="5"/>
        <v>857.21791199999996</v>
      </c>
      <c r="U15" s="81"/>
      <c r="V15" s="81">
        <f t="shared" si="11"/>
        <v>255.35529550827414</v>
      </c>
      <c r="W15" s="81"/>
      <c r="X15" s="81">
        <f t="shared" si="6"/>
        <v>12811.306546439717</v>
      </c>
      <c r="Y15" s="86"/>
      <c r="Z15" s="82">
        <v>13.26</v>
      </c>
      <c r="AA15" s="82"/>
      <c r="AB15" s="237">
        <v>2080</v>
      </c>
      <c r="AC15" s="86"/>
      <c r="AD15" s="83">
        <f t="shared" si="7"/>
        <v>27580.799999999999</v>
      </c>
      <c r="AE15" s="86"/>
      <c r="AF15" s="84">
        <v>160.88</v>
      </c>
      <c r="AG15" s="86"/>
      <c r="AH15" s="81">
        <f t="shared" si="8"/>
        <v>27741.68</v>
      </c>
    </row>
    <row r="16" spans="1:34">
      <c r="A16" s="284">
        <v>9</v>
      </c>
      <c r="B16" s="78" t="s">
        <v>1975</v>
      </c>
      <c r="C16" s="85"/>
      <c r="D16" s="245" t="s">
        <v>222</v>
      </c>
      <c r="E16" s="80"/>
      <c r="F16" s="81">
        <f t="shared" si="0"/>
        <v>26994.240000000002</v>
      </c>
      <c r="G16" s="86"/>
      <c r="H16" s="81">
        <f t="shared" si="1"/>
        <v>2065</v>
      </c>
      <c r="I16" s="81"/>
      <c r="J16" s="81">
        <f t="shared" si="2"/>
        <v>56</v>
      </c>
      <c r="K16" s="81"/>
      <c r="L16" s="81">
        <f>IF(F16&gt;7000,7000*0.0378,F16*0.0378)</f>
        <v>264.60000000000002</v>
      </c>
      <c r="M16" s="81" t="str">
        <f t="shared" si="9"/>
        <v>[1]</v>
      </c>
      <c r="N16" s="81">
        <f t="shared" si="3"/>
        <v>2385.6</v>
      </c>
      <c r="O16" s="81"/>
      <c r="P16" s="81">
        <v>0</v>
      </c>
      <c r="Q16" s="81"/>
      <c r="R16" s="81">
        <v>0</v>
      </c>
      <c r="S16" s="81"/>
      <c r="T16" s="81">
        <v>0</v>
      </c>
      <c r="U16" s="81"/>
      <c r="V16" s="81">
        <v>0</v>
      </c>
      <c r="W16" s="81"/>
      <c r="X16" s="81">
        <f t="shared" si="6"/>
        <v>0</v>
      </c>
      <c r="Y16" s="86"/>
      <c r="Z16" s="82">
        <v>12.6</v>
      </c>
      <c r="AA16" s="82"/>
      <c r="AB16" s="237">
        <v>2080</v>
      </c>
      <c r="AC16" s="86"/>
      <c r="AD16" s="83">
        <f t="shared" si="7"/>
        <v>26208</v>
      </c>
      <c r="AE16" s="86"/>
      <c r="AF16" s="84">
        <v>0</v>
      </c>
      <c r="AG16" s="86"/>
      <c r="AH16" s="81">
        <f t="shared" si="8"/>
        <v>26208</v>
      </c>
    </row>
    <row r="17" spans="1:34">
      <c r="A17" s="284">
        <v>10</v>
      </c>
      <c r="B17" s="78" t="s">
        <v>1952</v>
      </c>
      <c r="C17" s="85"/>
      <c r="D17" s="245" t="s">
        <v>222</v>
      </c>
      <c r="E17" s="80"/>
      <c r="F17" s="81">
        <f t="shared" si="0"/>
        <v>27851.200000000001</v>
      </c>
      <c r="G17" s="86"/>
      <c r="H17" s="81">
        <f t="shared" si="1"/>
        <v>2131</v>
      </c>
      <c r="I17" s="81"/>
      <c r="J17" s="81">
        <f t="shared" si="2"/>
        <v>56</v>
      </c>
      <c r="K17" s="81"/>
      <c r="L17" s="81">
        <f>IF(F17&gt;7000,7000*0.0378,F17*0.0378)</f>
        <v>264.60000000000002</v>
      </c>
      <c r="M17" s="81" t="str">
        <f t="shared" si="9"/>
        <v>[1]</v>
      </c>
      <c r="N17" s="81">
        <f t="shared" si="3"/>
        <v>2451.6</v>
      </c>
      <c r="O17" s="81"/>
      <c r="P17" s="81">
        <f t="shared" ref="P17:P43" si="12">+$P$8</f>
        <v>10555.776122931442</v>
      </c>
      <c r="Q17" s="81"/>
      <c r="R17" s="81">
        <f t="shared" ref="R17:R43" si="13">F17*0.04</f>
        <v>1114.048</v>
      </c>
      <c r="S17" s="81"/>
      <c r="T17" s="81">
        <f t="shared" ref="T17:T43" si="14">F17*0.03</f>
        <v>835.53599999999994</v>
      </c>
      <c r="U17" s="81"/>
      <c r="V17" s="81">
        <f t="shared" ref="V17:V43" si="15">+$V$8</f>
        <v>255.35529550827414</v>
      </c>
      <c r="W17" s="81"/>
      <c r="X17" s="81">
        <f t="shared" si="6"/>
        <v>12760.715418439717</v>
      </c>
      <c r="Y17" s="86"/>
      <c r="Z17" s="82">
        <v>13</v>
      </c>
      <c r="AA17" s="82"/>
      <c r="AB17" s="237">
        <v>2080</v>
      </c>
      <c r="AC17" s="86"/>
      <c r="AD17" s="83">
        <f t="shared" si="7"/>
        <v>27040</v>
      </c>
      <c r="AE17" s="86"/>
      <c r="AF17" s="84">
        <v>0</v>
      </c>
      <c r="AG17" s="86"/>
      <c r="AH17" s="81">
        <f t="shared" si="8"/>
        <v>27040</v>
      </c>
    </row>
    <row r="18" spans="1:34" s="225" customFormat="1">
      <c r="A18" s="284">
        <v>11</v>
      </c>
      <c r="B18" s="78" t="s">
        <v>1953</v>
      </c>
      <c r="C18" s="85"/>
      <c r="D18" s="245" t="s">
        <v>222</v>
      </c>
      <c r="E18" s="80"/>
      <c r="F18" s="81">
        <f t="shared" si="0"/>
        <v>27286.244999999999</v>
      </c>
      <c r="G18" s="86"/>
      <c r="H18" s="81">
        <f t="shared" si="1"/>
        <v>2087</v>
      </c>
      <c r="I18" s="81"/>
      <c r="J18" s="81">
        <f t="shared" si="2"/>
        <v>56</v>
      </c>
      <c r="K18" s="81"/>
      <c r="L18" s="81">
        <f>IF(F18&gt;7000,7000*0.0378,F18*0.0378)</f>
        <v>264.60000000000002</v>
      </c>
      <c r="M18" s="81" t="str">
        <f t="shared" si="9"/>
        <v>[1]</v>
      </c>
      <c r="N18" s="81">
        <f t="shared" si="3"/>
        <v>2407.6</v>
      </c>
      <c r="O18" s="81"/>
      <c r="P18" s="81">
        <f t="shared" si="12"/>
        <v>10555.776122931442</v>
      </c>
      <c r="Q18" s="81"/>
      <c r="R18" s="81">
        <f t="shared" si="13"/>
        <v>1091.4497999999999</v>
      </c>
      <c r="S18" s="81"/>
      <c r="T18" s="81">
        <f t="shared" si="14"/>
        <v>818.5873499999999</v>
      </c>
      <c r="U18" s="81"/>
      <c r="V18" s="81">
        <f t="shared" si="15"/>
        <v>255.35529550827414</v>
      </c>
      <c r="W18" s="81"/>
      <c r="X18" s="81">
        <f t="shared" si="6"/>
        <v>12721.168568439716</v>
      </c>
      <c r="Y18" s="86"/>
      <c r="Z18" s="82">
        <v>12.6</v>
      </c>
      <c r="AA18" s="82"/>
      <c r="AB18" s="237">
        <v>2080</v>
      </c>
      <c r="AC18" s="86"/>
      <c r="AD18" s="83">
        <f t="shared" si="7"/>
        <v>26208</v>
      </c>
      <c r="AE18" s="86"/>
      <c r="AF18" s="84">
        <f>47.25/4*24</f>
        <v>283.5</v>
      </c>
      <c r="AG18" s="86"/>
      <c r="AH18" s="81">
        <f t="shared" si="8"/>
        <v>26491.5</v>
      </c>
    </row>
    <row r="19" spans="1:34" s="225" customFormat="1">
      <c r="A19" s="284">
        <v>12</v>
      </c>
      <c r="B19" s="78" t="s">
        <v>167</v>
      </c>
      <c r="C19" s="79"/>
      <c r="D19" s="245" t="s">
        <v>224</v>
      </c>
      <c r="E19" s="80"/>
      <c r="F19" s="81">
        <f t="shared" si="0"/>
        <v>27926.3282</v>
      </c>
      <c r="G19" s="81"/>
      <c r="H19" s="81">
        <f t="shared" si="1"/>
        <v>2136</v>
      </c>
      <c r="I19" s="81"/>
      <c r="J19" s="81">
        <f t="shared" si="2"/>
        <v>56</v>
      </c>
      <c r="K19" s="81"/>
      <c r="L19" s="81">
        <f>IF(F19&gt;27800,27800*0.0385,F19*0.0385)</f>
        <v>1070.3</v>
      </c>
      <c r="M19" s="81" t="str">
        <f t="shared" si="9"/>
        <v>[3]</v>
      </c>
      <c r="N19" s="81">
        <f t="shared" si="3"/>
        <v>3262.3</v>
      </c>
      <c r="O19" s="81"/>
      <c r="P19" s="81">
        <f t="shared" si="12"/>
        <v>10555.776122931442</v>
      </c>
      <c r="Q19" s="81"/>
      <c r="R19" s="81">
        <f t="shared" si="13"/>
        <v>1117.053128</v>
      </c>
      <c r="S19" s="81"/>
      <c r="T19" s="81">
        <f t="shared" si="14"/>
        <v>837.78984600000001</v>
      </c>
      <c r="U19" s="81"/>
      <c r="V19" s="81">
        <f t="shared" si="15"/>
        <v>255.35529550827414</v>
      </c>
      <c r="W19" s="81"/>
      <c r="X19" s="81">
        <f t="shared" si="6"/>
        <v>12765.974392439715</v>
      </c>
      <c r="Y19" s="52"/>
      <c r="Z19" s="82">
        <v>12.95</v>
      </c>
      <c r="AA19" s="82"/>
      <c r="AB19" s="237">
        <v>2080</v>
      </c>
      <c r="AC19" s="52"/>
      <c r="AD19" s="83">
        <f t="shared" si="7"/>
        <v>26936</v>
      </c>
      <c r="AE19" s="81"/>
      <c r="AF19" s="84">
        <v>176.94</v>
      </c>
      <c r="AG19" s="81"/>
      <c r="AH19" s="81">
        <f t="shared" si="8"/>
        <v>27112.94</v>
      </c>
    </row>
    <row r="20" spans="1:34">
      <c r="A20" s="284">
        <v>13</v>
      </c>
      <c r="B20" s="78" t="s">
        <v>168</v>
      </c>
      <c r="C20" s="85"/>
      <c r="D20" s="245" t="s">
        <v>224</v>
      </c>
      <c r="E20" s="80"/>
      <c r="F20" s="81">
        <f t="shared" si="0"/>
        <v>26864.233400000005</v>
      </c>
      <c r="G20" s="86"/>
      <c r="H20" s="81">
        <f t="shared" si="1"/>
        <v>2055</v>
      </c>
      <c r="I20" s="81"/>
      <c r="J20" s="81">
        <f t="shared" si="2"/>
        <v>56</v>
      </c>
      <c r="K20" s="81"/>
      <c r="L20" s="81">
        <f>IF(F20&gt;27800,27800*0.0385,F20*0.0385)</f>
        <v>1034.2729859000001</v>
      </c>
      <c r="M20" s="81" t="str">
        <f t="shared" si="9"/>
        <v>[3]</v>
      </c>
      <c r="N20" s="81">
        <f t="shared" si="3"/>
        <v>3145.2729859000001</v>
      </c>
      <c r="O20" s="81"/>
      <c r="P20" s="81">
        <f t="shared" si="12"/>
        <v>10555.776122931442</v>
      </c>
      <c r="Q20" s="81"/>
      <c r="R20" s="81">
        <f t="shared" si="13"/>
        <v>1074.5693360000002</v>
      </c>
      <c r="S20" s="81"/>
      <c r="T20" s="81">
        <f t="shared" si="14"/>
        <v>805.92700200000013</v>
      </c>
      <c r="U20" s="81"/>
      <c r="V20" s="81">
        <f t="shared" si="15"/>
        <v>255.35529550827414</v>
      </c>
      <c r="W20" s="81"/>
      <c r="X20" s="81">
        <f t="shared" si="6"/>
        <v>12691.627756439717</v>
      </c>
      <c r="Y20" s="86"/>
      <c r="Z20" s="82">
        <v>12.38</v>
      </c>
      <c r="AA20" s="82"/>
      <c r="AB20" s="237">
        <v>2080</v>
      </c>
      <c r="AC20" s="86"/>
      <c r="AD20" s="83">
        <f t="shared" si="7"/>
        <v>25750.400000000001</v>
      </c>
      <c r="AE20" s="86"/>
      <c r="AF20" s="84">
        <v>331.38</v>
      </c>
      <c r="AG20" s="86"/>
      <c r="AH20" s="81">
        <f t="shared" si="8"/>
        <v>26081.780000000002</v>
      </c>
    </row>
    <row r="21" spans="1:34">
      <c r="A21" s="284">
        <v>14</v>
      </c>
      <c r="B21" s="78" t="s">
        <v>1954</v>
      </c>
      <c r="C21" s="85"/>
      <c r="D21" s="245" t="s">
        <v>223</v>
      </c>
      <c r="E21" s="80"/>
      <c r="F21" s="81">
        <f t="shared" si="0"/>
        <v>28147.008509090909</v>
      </c>
      <c r="G21" s="86"/>
      <c r="H21" s="81">
        <f t="shared" si="1"/>
        <v>2153</v>
      </c>
      <c r="I21" s="81"/>
      <c r="J21" s="81">
        <f t="shared" si="2"/>
        <v>56</v>
      </c>
      <c r="K21" s="81"/>
      <c r="L21" s="81">
        <f>IF(F21&gt;21700,21700*0.038,F21*0.038)</f>
        <v>824.6</v>
      </c>
      <c r="M21" s="81" t="str">
        <f t="shared" si="9"/>
        <v>[2]</v>
      </c>
      <c r="N21" s="81">
        <f t="shared" si="3"/>
        <v>3033.6</v>
      </c>
      <c r="O21" s="81"/>
      <c r="P21" s="81">
        <f t="shared" si="12"/>
        <v>10555.776122931442</v>
      </c>
      <c r="Q21" s="81"/>
      <c r="R21" s="81">
        <f t="shared" si="13"/>
        <v>1125.8803403636364</v>
      </c>
      <c r="S21" s="81"/>
      <c r="T21" s="81">
        <f t="shared" si="14"/>
        <v>844.41025527272723</v>
      </c>
      <c r="U21" s="81"/>
      <c r="V21" s="81">
        <f t="shared" si="15"/>
        <v>255.35529550827414</v>
      </c>
      <c r="W21" s="81"/>
      <c r="X21" s="81">
        <f t="shared" si="6"/>
        <v>12781.422014076079</v>
      </c>
      <c r="Y21" s="86"/>
      <c r="Z21" s="82">
        <v>13</v>
      </c>
      <c r="AA21" s="82"/>
      <c r="AB21" s="237">
        <v>2080</v>
      </c>
      <c r="AC21" s="86"/>
      <c r="AD21" s="83">
        <f t="shared" si="7"/>
        <v>27040</v>
      </c>
      <c r="AE21" s="86"/>
      <c r="AF21" s="84">
        <f>131.63/11*24</f>
        <v>287.19272727272727</v>
      </c>
      <c r="AG21" s="86"/>
      <c r="AH21" s="81">
        <f t="shared" si="8"/>
        <v>27327.192727272726</v>
      </c>
    </row>
    <row r="22" spans="1:34">
      <c r="A22" s="284">
        <v>15</v>
      </c>
      <c r="B22" s="78" t="s">
        <v>1955</v>
      </c>
      <c r="C22" s="79"/>
      <c r="D22" s="245" t="s">
        <v>224</v>
      </c>
      <c r="E22" s="80"/>
      <c r="F22" s="81">
        <f t="shared" si="0"/>
        <v>30593.8531</v>
      </c>
      <c r="G22" s="81"/>
      <c r="H22" s="81">
        <f t="shared" si="1"/>
        <v>2340</v>
      </c>
      <c r="I22" s="81"/>
      <c r="J22" s="81">
        <f t="shared" si="2"/>
        <v>56</v>
      </c>
      <c r="K22" s="81"/>
      <c r="L22" s="81">
        <f>IF(F22&gt;27800,27800*0.0385,F22*0.0385)</f>
        <v>1070.3</v>
      </c>
      <c r="M22" s="81" t="str">
        <f t="shared" si="9"/>
        <v>[3]</v>
      </c>
      <c r="N22" s="81">
        <f t="shared" si="3"/>
        <v>3466.3</v>
      </c>
      <c r="O22" s="81"/>
      <c r="P22" s="81">
        <f t="shared" si="12"/>
        <v>10555.776122931442</v>
      </c>
      <c r="Q22" s="81"/>
      <c r="R22" s="81">
        <f t="shared" si="13"/>
        <v>1223.754124</v>
      </c>
      <c r="S22" s="81"/>
      <c r="T22" s="81">
        <f t="shared" si="14"/>
        <v>917.81559299999992</v>
      </c>
      <c r="U22" s="81"/>
      <c r="V22" s="81">
        <f t="shared" si="15"/>
        <v>255.35529550827414</v>
      </c>
      <c r="W22" s="81"/>
      <c r="X22" s="81">
        <f t="shared" si="6"/>
        <v>12952.701135439715</v>
      </c>
      <c r="Y22" s="52"/>
      <c r="Z22" s="82">
        <v>14.19</v>
      </c>
      <c r="AA22" s="82"/>
      <c r="AB22" s="237">
        <v>2080</v>
      </c>
      <c r="AC22" s="52"/>
      <c r="AD22" s="83">
        <f t="shared" si="7"/>
        <v>29515.200000000001</v>
      </c>
      <c r="AE22" s="81"/>
      <c r="AF22" s="84">
        <v>187.57</v>
      </c>
      <c r="AG22" s="81"/>
      <c r="AH22" s="81">
        <f t="shared" si="8"/>
        <v>29702.77</v>
      </c>
    </row>
    <row r="23" spans="1:34">
      <c r="A23" s="284">
        <v>16</v>
      </c>
      <c r="B23" s="78" t="s">
        <v>169</v>
      </c>
      <c r="C23" s="85"/>
      <c r="D23" s="245" t="s">
        <v>223</v>
      </c>
      <c r="E23" s="80"/>
      <c r="F23" s="81">
        <f t="shared" si="0"/>
        <v>31821.8603</v>
      </c>
      <c r="G23" s="86"/>
      <c r="H23" s="81">
        <f t="shared" si="1"/>
        <v>2434</v>
      </c>
      <c r="I23" s="81"/>
      <c r="J23" s="81">
        <f t="shared" si="2"/>
        <v>56</v>
      </c>
      <c r="K23" s="81"/>
      <c r="L23" s="81">
        <f>IF(F23&gt;21700,21700*0.038,F23*0.038)</f>
        <v>824.6</v>
      </c>
      <c r="M23" s="81" t="str">
        <f t="shared" si="9"/>
        <v>[2]</v>
      </c>
      <c r="N23" s="81">
        <f t="shared" si="3"/>
        <v>3314.6</v>
      </c>
      <c r="O23" s="81"/>
      <c r="P23" s="81">
        <f t="shared" si="12"/>
        <v>10555.776122931442</v>
      </c>
      <c r="Q23" s="81"/>
      <c r="R23" s="81">
        <f t="shared" si="13"/>
        <v>1272.8744120000001</v>
      </c>
      <c r="S23" s="81"/>
      <c r="T23" s="81">
        <f t="shared" si="14"/>
        <v>954.65580899999998</v>
      </c>
      <c r="U23" s="81"/>
      <c r="V23" s="81">
        <f t="shared" si="15"/>
        <v>255.35529550827414</v>
      </c>
      <c r="W23" s="81"/>
      <c r="X23" s="81">
        <f t="shared" si="6"/>
        <v>13038.661639439717</v>
      </c>
      <c r="Y23" s="86"/>
      <c r="Z23" s="82">
        <v>14.78</v>
      </c>
      <c r="AA23" s="82"/>
      <c r="AB23" s="237">
        <v>2080</v>
      </c>
      <c r="AC23" s="86"/>
      <c r="AD23" s="83">
        <f t="shared" si="7"/>
        <v>30742.399999999998</v>
      </c>
      <c r="AE23" s="86"/>
      <c r="AF23" s="84">
        <v>152.61000000000001</v>
      </c>
      <c r="AG23" s="86"/>
      <c r="AH23" s="81">
        <f t="shared" si="8"/>
        <v>30895.01</v>
      </c>
    </row>
    <row r="24" spans="1:34">
      <c r="A24" s="284">
        <v>17</v>
      </c>
      <c r="B24" s="78" t="s">
        <v>170</v>
      </c>
      <c r="C24" s="85"/>
      <c r="D24" s="245" t="s">
        <v>224</v>
      </c>
      <c r="E24" s="80"/>
      <c r="F24" s="81">
        <f t="shared" si="0"/>
        <v>32257.941700000003</v>
      </c>
      <c r="G24" s="86"/>
      <c r="H24" s="81">
        <f t="shared" si="1"/>
        <v>2468</v>
      </c>
      <c r="I24" s="81"/>
      <c r="J24" s="81">
        <f t="shared" si="2"/>
        <v>56</v>
      </c>
      <c r="K24" s="81"/>
      <c r="L24" s="81">
        <f>IF(F24&gt;27800,27800*0.0385,F24*0.0385)</f>
        <v>1070.3</v>
      </c>
      <c r="M24" s="81" t="str">
        <f t="shared" si="9"/>
        <v>[3]</v>
      </c>
      <c r="N24" s="81">
        <f t="shared" si="3"/>
        <v>3594.3</v>
      </c>
      <c r="O24" s="81"/>
      <c r="P24" s="81">
        <f t="shared" si="12"/>
        <v>10555.776122931442</v>
      </c>
      <c r="Q24" s="81"/>
      <c r="R24" s="81">
        <f t="shared" si="13"/>
        <v>1290.3176680000001</v>
      </c>
      <c r="S24" s="81"/>
      <c r="T24" s="81">
        <f t="shared" si="14"/>
        <v>967.7382510000001</v>
      </c>
      <c r="U24" s="81"/>
      <c r="V24" s="81">
        <f t="shared" si="15"/>
        <v>255.35529550827414</v>
      </c>
      <c r="W24" s="81"/>
      <c r="X24" s="81">
        <f t="shared" si="6"/>
        <v>13069.187337439716</v>
      </c>
      <c r="Y24" s="86"/>
      <c r="Z24" s="82">
        <v>1301.74</v>
      </c>
      <c r="AA24" s="82"/>
      <c r="AB24" s="237">
        <v>86.67</v>
      </c>
      <c r="AC24" s="86"/>
      <c r="AD24" s="83">
        <f t="shared" si="7"/>
        <v>31241.760000000002</v>
      </c>
      <c r="AE24" s="86"/>
      <c r="AF24" s="84">
        <v>76.63</v>
      </c>
      <c r="AG24" s="86"/>
      <c r="AH24" s="81">
        <f t="shared" si="8"/>
        <v>31318.390000000003</v>
      </c>
    </row>
    <row r="25" spans="1:34">
      <c r="A25" s="284">
        <v>18</v>
      </c>
      <c r="B25" s="78" t="s">
        <v>1482</v>
      </c>
      <c r="C25" s="85"/>
      <c r="D25" s="245" t="s">
        <v>222</v>
      </c>
      <c r="E25" s="80"/>
      <c r="F25" s="81">
        <f t="shared" si="0"/>
        <v>27961.708699999999</v>
      </c>
      <c r="G25" s="86"/>
      <c r="H25" s="81">
        <f t="shared" si="1"/>
        <v>2139</v>
      </c>
      <c r="I25" s="81"/>
      <c r="J25" s="81">
        <f t="shared" si="2"/>
        <v>56</v>
      </c>
      <c r="K25" s="81"/>
      <c r="L25" s="81">
        <f>IF(F25&gt;7000,7000*0.0378,F25*0.0378)</f>
        <v>264.60000000000002</v>
      </c>
      <c r="M25" s="81" t="str">
        <f t="shared" si="9"/>
        <v>[1]</v>
      </c>
      <c r="N25" s="81">
        <f t="shared" si="3"/>
        <v>2459.6</v>
      </c>
      <c r="O25" s="81"/>
      <c r="P25" s="81">
        <f t="shared" si="12"/>
        <v>10555.776122931442</v>
      </c>
      <c r="Q25" s="81"/>
      <c r="R25" s="81">
        <f t="shared" si="13"/>
        <v>1118.4683480000001</v>
      </c>
      <c r="S25" s="81"/>
      <c r="T25" s="81">
        <f t="shared" si="14"/>
        <v>838.85126099999991</v>
      </c>
      <c r="U25" s="81"/>
      <c r="V25" s="81">
        <f t="shared" si="15"/>
        <v>255.35529550827414</v>
      </c>
      <c r="W25" s="81"/>
      <c r="X25" s="81">
        <f t="shared" si="6"/>
        <v>12768.451027439716</v>
      </c>
      <c r="Y25" s="86"/>
      <c r="Z25" s="82">
        <v>13.04</v>
      </c>
      <c r="AA25" s="82"/>
      <c r="AB25" s="237">
        <v>2080</v>
      </c>
      <c r="AC25" s="86"/>
      <c r="AD25" s="83">
        <f t="shared" si="7"/>
        <v>27123.199999999997</v>
      </c>
      <c r="AE25" s="86"/>
      <c r="AF25" s="84">
        <v>24.09</v>
      </c>
      <c r="AG25" s="86"/>
      <c r="AH25" s="81">
        <f t="shared" si="8"/>
        <v>27147.289999999997</v>
      </c>
    </row>
    <row r="26" spans="1:34">
      <c r="A26" s="284">
        <v>19</v>
      </c>
      <c r="B26" s="78" t="s">
        <v>171</v>
      </c>
      <c r="C26" s="85"/>
      <c r="D26" s="245" t="s">
        <v>222</v>
      </c>
      <c r="E26" s="80"/>
      <c r="F26" s="81">
        <f t="shared" si="0"/>
        <v>30593.8943</v>
      </c>
      <c r="G26" s="86"/>
      <c r="H26" s="81">
        <f t="shared" si="1"/>
        <v>2340</v>
      </c>
      <c r="I26" s="86"/>
      <c r="J26" s="81">
        <f t="shared" si="2"/>
        <v>56</v>
      </c>
      <c r="K26" s="86"/>
      <c r="L26" s="81">
        <f>IF(F26&gt;7000,7000*0.0378,F26*0.0378)</f>
        <v>264.60000000000002</v>
      </c>
      <c r="M26" s="81" t="str">
        <f t="shared" si="9"/>
        <v>[1]</v>
      </c>
      <c r="N26" s="81">
        <f t="shared" si="3"/>
        <v>2660.6</v>
      </c>
      <c r="O26" s="86"/>
      <c r="P26" s="81">
        <f t="shared" si="12"/>
        <v>10555.776122931442</v>
      </c>
      <c r="Q26" s="86"/>
      <c r="R26" s="81">
        <f t="shared" si="13"/>
        <v>1223.755772</v>
      </c>
      <c r="S26" s="86"/>
      <c r="T26" s="81">
        <f t="shared" si="14"/>
        <v>917.81682899999998</v>
      </c>
      <c r="U26" s="86"/>
      <c r="V26" s="81">
        <f t="shared" si="15"/>
        <v>255.35529550827414</v>
      </c>
      <c r="W26" s="86"/>
      <c r="X26" s="81">
        <f t="shared" si="6"/>
        <v>12952.704019439716</v>
      </c>
      <c r="Y26" s="86"/>
      <c r="Z26" s="82">
        <v>14.18</v>
      </c>
      <c r="AA26" s="82"/>
      <c r="AB26" s="237">
        <v>2080</v>
      </c>
      <c r="AC26" s="86"/>
      <c r="AD26" s="83">
        <f t="shared" si="7"/>
        <v>29494.399999999998</v>
      </c>
      <c r="AE26" s="86"/>
      <c r="AF26" s="84">
        <v>208.41</v>
      </c>
      <c r="AG26" s="86"/>
      <c r="AH26" s="81">
        <f t="shared" si="8"/>
        <v>29702.809999999998</v>
      </c>
    </row>
    <row r="27" spans="1:34">
      <c r="A27" s="284">
        <v>20</v>
      </c>
      <c r="B27" s="78" t="s">
        <v>172</v>
      </c>
      <c r="C27" s="85"/>
      <c r="D27" s="245" t="s">
        <v>222</v>
      </c>
      <c r="E27" s="80"/>
      <c r="F27" s="81">
        <f t="shared" si="0"/>
        <v>27899.4555</v>
      </c>
      <c r="G27" s="86"/>
      <c r="H27" s="81">
        <f t="shared" si="1"/>
        <v>2134</v>
      </c>
      <c r="I27" s="86"/>
      <c r="J27" s="81">
        <f t="shared" si="2"/>
        <v>56</v>
      </c>
      <c r="K27" s="86"/>
      <c r="L27" s="81">
        <f>IF(F27&gt;7000,7000*0.0378,F27*0.0378)</f>
        <v>264.60000000000002</v>
      </c>
      <c r="M27" s="81" t="str">
        <f t="shared" si="9"/>
        <v>[1]</v>
      </c>
      <c r="N27" s="81">
        <f t="shared" si="3"/>
        <v>2454.6</v>
      </c>
      <c r="O27" s="86"/>
      <c r="P27" s="81">
        <f t="shared" si="12"/>
        <v>10555.776122931442</v>
      </c>
      <c r="Q27" s="86"/>
      <c r="R27" s="81">
        <f t="shared" si="13"/>
        <v>1115.97822</v>
      </c>
      <c r="S27" s="86"/>
      <c r="T27" s="81">
        <f t="shared" si="14"/>
        <v>836.98366499999997</v>
      </c>
      <c r="U27" s="86"/>
      <c r="V27" s="81">
        <f t="shared" si="15"/>
        <v>255.35529550827414</v>
      </c>
      <c r="W27" s="86"/>
      <c r="X27" s="81">
        <f t="shared" si="6"/>
        <v>12764.093303439717</v>
      </c>
      <c r="Y27" s="86"/>
      <c r="Z27" s="82">
        <v>12.95</v>
      </c>
      <c r="AA27" s="82"/>
      <c r="AB27" s="237">
        <v>2080</v>
      </c>
      <c r="AC27" s="86"/>
      <c r="AD27" s="83">
        <f t="shared" si="7"/>
        <v>26936</v>
      </c>
      <c r="AE27" s="86"/>
      <c r="AF27" s="84">
        <v>150.85</v>
      </c>
      <c r="AG27" s="86"/>
      <c r="AH27" s="81">
        <f t="shared" si="8"/>
        <v>27086.85</v>
      </c>
    </row>
    <row r="28" spans="1:34">
      <c r="A28" s="284">
        <v>21</v>
      </c>
      <c r="B28" s="78" t="s">
        <v>1956</v>
      </c>
      <c r="C28" s="79"/>
      <c r="D28" s="245" t="s">
        <v>222</v>
      </c>
      <c r="E28" s="80"/>
      <c r="F28" s="81">
        <f t="shared" si="0"/>
        <v>30550.026600000001</v>
      </c>
      <c r="G28" s="86"/>
      <c r="H28" s="81">
        <f t="shared" si="1"/>
        <v>2337</v>
      </c>
      <c r="I28" s="86"/>
      <c r="J28" s="81">
        <f t="shared" si="2"/>
        <v>56</v>
      </c>
      <c r="K28" s="86"/>
      <c r="L28" s="81">
        <f>IF(F28&gt;7000,7000*0.0378,F28*0.0378)</f>
        <v>264.60000000000002</v>
      </c>
      <c r="M28" s="81" t="str">
        <f t="shared" si="9"/>
        <v>[1]</v>
      </c>
      <c r="N28" s="81">
        <f t="shared" si="3"/>
        <v>2657.6</v>
      </c>
      <c r="O28" s="86"/>
      <c r="P28" s="81">
        <f t="shared" si="12"/>
        <v>10555.776122931442</v>
      </c>
      <c r="Q28" s="86"/>
      <c r="R28" s="81">
        <f t="shared" si="13"/>
        <v>1222.001064</v>
      </c>
      <c r="S28" s="86"/>
      <c r="T28" s="81">
        <f t="shared" si="14"/>
        <v>916.50079800000003</v>
      </c>
      <c r="U28" s="86"/>
      <c r="V28" s="81">
        <f t="shared" si="15"/>
        <v>255.35529550827414</v>
      </c>
      <c r="W28" s="86"/>
      <c r="X28" s="81">
        <f t="shared" si="6"/>
        <v>12949.633280439717</v>
      </c>
      <c r="Y28" s="86"/>
      <c r="Z28" s="82">
        <v>14.15</v>
      </c>
      <c r="AA28" s="82"/>
      <c r="AB28" s="237">
        <v>2080</v>
      </c>
      <c r="AC28" s="86"/>
      <c r="AD28" s="83">
        <f t="shared" si="7"/>
        <v>29432</v>
      </c>
      <c r="AE28" s="86"/>
      <c r="AF28" s="84">
        <v>228.22</v>
      </c>
      <c r="AG28" s="86"/>
      <c r="AH28" s="81">
        <f t="shared" si="8"/>
        <v>29660.22</v>
      </c>
    </row>
    <row r="29" spans="1:34">
      <c r="A29" s="284">
        <v>22</v>
      </c>
      <c r="B29" s="78" t="s">
        <v>173</v>
      </c>
      <c r="C29" s="85"/>
      <c r="D29" s="245" t="s">
        <v>223</v>
      </c>
      <c r="E29" s="80"/>
      <c r="F29" s="81">
        <f t="shared" si="0"/>
        <v>39289.720800000003</v>
      </c>
      <c r="G29" s="86"/>
      <c r="H29" s="81">
        <f t="shared" si="1"/>
        <v>3006</v>
      </c>
      <c r="I29" s="86"/>
      <c r="J29" s="81">
        <f t="shared" si="2"/>
        <v>56</v>
      </c>
      <c r="K29" s="86"/>
      <c r="L29" s="81">
        <f>IF(F29&gt;21700,21700*0.038,F29*0.038)</f>
        <v>824.6</v>
      </c>
      <c r="M29" s="81" t="str">
        <f t="shared" si="9"/>
        <v>[2]</v>
      </c>
      <c r="N29" s="81">
        <f t="shared" si="3"/>
        <v>3886.6</v>
      </c>
      <c r="O29" s="86"/>
      <c r="P29" s="81">
        <f t="shared" si="12"/>
        <v>10555.776122931442</v>
      </c>
      <c r="Q29" s="86"/>
      <c r="R29" s="81">
        <f t="shared" si="13"/>
        <v>1571.5888320000001</v>
      </c>
      <c r="S29" s="86"/>
      <c r="T29" s="81">
        <f t="shared" si="14"/>
        <v>1178.691624</v>
      </c>
      <c r="U29" s="86"/>
      <c r="V29" s="81">
        <f t="shared" si="15"/>
        <v>255.35529550827414</v>
      </c>
      <c r="W29" s="86"/>
      <c r="X29" s="81">
        <f t="shared" si="6"/>
        <v>13561.411874439716</v>
      </c>
      <c r="Y29" s="86"/>
      <c r="Z29" s="82">
        <v>1589.39</v>
      </c>
      <c r="AA29" s="82"/>
      <c r="AB29" s="237">
        <v>86.67</v>
      </c>
      <c r="AC29" s="86"/>
      <c r="AD29" s="83">
        <f t="shared" si="7"/>
        <v>38145.360000000001</v>
      </c>
      <c r="AE29" s="86"/>
      <c r="AF29" s="84">
        <v>0</v>
      </c>
      <c r="AG29" s="86"/>
      <c r="AH29" s="81">
        <f t="shared" si="8"/>
        <v>38145.360000000001</v>
      </c>
    </row>
    <row r="30" spans="1:34">
      <c r="A30" s="284">
        <v>23</v>
      </c>
      <c r="B30" s="78" t="s">
        <v>174</v>
      </c>
      <c r="C30" s="85"/>
      <c r="D30" s="245" t="s">
        <v>223</v>
      </c>
      <c r="E30" s="80"/>
      <c r="F30" s="81">
        <f t="shared" si="0"/>
        <v>33693.020100000002</v>
      </c>
      <c r="G30" s="86"/>
      <c r="H30" s="81">
        <f t="shared" si="1"/>
        <v>2578</v>
      </c>
      <c r="I30" s="86"/>
      <c r="J30" s="81">
        <f t="shared" si="2"/>
        <v>56</v>
      </c>
      <c r="K30" s="86"/>
      <c r="L30" s="81">
        <f>IF(F30&gt;21700,21700*0.038,F30*0.038)</f>
        <v>824.6</v>
      </c>
      <c r="M30" s="81" t="str">
        <f t="shared" si="9"/>
        <v>[2]</v>
      </c>
      <c r="N30" s="81">
        <f t="shared" si="3"/>
        <v>3458.6</v>
      </c>
      <c r="O30" s="86"/>
      <c r="P30" s="81">
        <f t="shared" si="12"/>
        <v>10555.776122931442</v>
      </c>
      <c r="Q30" s="86"/>
      <c r="R30" s="81">
        <f t="shared" si="13"/>
        <v>1347.720804</v>
      </c>
      <c r="S30" s="86"/>
      <c r="T30" s="81">
        <f t="shared" si="14"/>
        <v>1010.790603</v>
      </c>
      <c r="U30" s="86"/>
      <c r="V30" s="81">
        <f t="shared" si="15"/>
        <v>255.35529550827414</v>
      </c>
      <c r="W30" s="86"/>
      <c r="X30" s="81">
        <f t="shared" si="6"/>
        <v>13169.642825439716</v>
      </c>
      <c r="Y30" s="86"/>
      <c r="Z30" s="82">
        <v>15.66</v>
      </c>
      <c r="AA30" s="82"/>
      <c r="AB30" s="237">
        <v>2080</v>
      </c>
      <c r="AC30" s="86"/>
      <c r="AD30" s="83">
        <f t="shared" si="7"/>
        <v>32572.799999999999</v>
      </c>
      <c r="AE30" s="86"/>
      <c r="AF30" s="84">
        <v>138.87</v>
      </c>
      <c r="AG30" s="86"/>
      <c r="AH30" s="81">
        <f t="shared" si="8"/>
        <v>32711.67</v>
      </c>
    </row>
    <row r="31" spans="1:34">
      <c r="A31" s="284">
        <v>24</v>
      </c>
      <c r="B31" s="78" t="s">
        <v>175</v>
      </c>
      <c r="C31" s="79"/>
      <c r="D31" s="245" t="s">
        <v>222</v>
      </c>
      <c r="E31" s="80"/>
      <c r="F31" s="81">
        <f t="shared" si="0"/>
        <v>77700.398400000005</v>
      </c>
      <c r="G31" s="86"/>
      <c r="H31" s="81">
        <f t="shared" si="1"/>
        <v>5944</v>
      </c>
      <c r="I31" s="86"/>
      <c r="J31" s="81">
        <f t="shared" si="2"/>
        <v>56</v>
      </c>
      <c r="K31" s="86"/>
      <c r="L31" s="81">
        <f>IF(F31&gt;7000,7000*0.0378,F31*0.0378)</f>
        <v>264.60000000000002</v>
      </c>
      <c r="M31" s="81" t="str">
        <f t="shared" si="9"/>
        <v>[1]</v>
      </c>
      <c r="N31" s="81">
        <f t="shared" si="3"/>
        <v>6264.6</v>
      </c>
      <c r="O31" s="86"/>
      <c r="P31" s="81">
        <f t="shared" si="12"/>
        <v>10555.776122931442</v>
      </c>
      <c r="Q31" s="86"/>
      <c r="R31" s="81">
        <f t="shared" si="13"/>
        <v>3108.0159360000002</v>
      </c>
      <c r="S31" s="86"/>
      <c r="T31" s="81">
        <f t="shared" si="14"/>
        <v>2331.0119520000003</v>
      </c>
      <c r="U31" s="86"/>
      <c r="V31" s="81">
        <f t="shared" si="15"/>
        <v>255.35529550827414</v>
      </c>
      <c r="W31" s="86"/>
      <c r="X31" s="81">
        <f t="shared" si="6"/>
        <v>16250.159306439717</v>
      </c>
      <c r="Y31" s="86"/>
      <c r="Z31" s="82">
        <v>3143.22</v>
      </c>
      <c r="AA31" s="82"/>
      <c r="AB31" s="237">
        <v>86.67</v>
      </c>
      <c r="AC31" s="86"/>
      <c r="AD31" s="83">
        <f t="shared" si="7"/>
        <v>75437.279999999999</v>
      </c>
      <c r="AE31" s="86"/>
      <c r="AF31" s="84">
        <v>0</v>
      </c>
      <c r="AG31" s="86"/>
      <c r="AH31" s="81">
        <f t="shared" si="8"/>
        <v>75437.279999999999</v>
      </c>
    </row>
    <row r="32" spans="1:34">
      <c r="A32" s="284">
        <v>25</v>
      </c>
      <c r="B32" s="78" t="s">
        <v>1957</v>
      </c>
      <c r="C32" s="85"/>
      <c r="D32" s="245" t="s">
        <v>222</v>
      </c>
      <c r="E32" s="80"/>
      <c r="F32" s="81">
        <f t="shared" si="0"/>
        <v>28857.489400000006</v>
      </c>
      <c r="G32" s="86"/>
      <c r="H32" s="81">
        <f t="shared" si="1"/>
        <v>2208</v>
      </c>
      <c r="I32" s="86"/>
      <c r="J32" s="81">
        <f t="shared" si="2"/>
        <v>56</v>
      </c>
      <c r="K32" s="86"/>
      <c r="L32" s="81">
        <f>IF(F32&gt;7000,7000*0.0378,F32*0.0378)</f>
        <v>264.60000000000002</v>
      </c>
      <c r="M32" s="81" t="str">
        <f t="shared" si="9"/>
        <v>[1]</v>
      </c>
      <c r="N32" s="81">
        <f t="shared" si="3"/>
        <v>2528.6</v>
      </c>
      <c r="O32" s="86"/>
      <c r="P32" s="81">
        <f t="shared" si="12"/>
        <v>10555.776122931442</v>
      </c>
      <c r="Q32" s="86"/>
      <c r="R32" s="81">
        <f t="shared" si="13"/>
        <v>1154.2995760000003</v>
      </c>
      <c r="S32" s="86"/>
      <c r="T32" s="81">
        <f t="shared" si="14"/>
        <v>865.72468200000014</v>
      </c>
      <c r="U32" s="86"/>
      <c r="V32" s="81">
        <f t="shared" si="15"/>
        <v>255.35529550827414</v>
      </c>
      <c r="W32" s="86"/>
      <c r="X32" s="81">
        <f t="shared" si="6"/>
        <v>12831.155676439717</v>
      </c>
      <c r="Y32" s="86"/>
      <c r="Z32" s="82">
        <v>13.38</v>
      </c>
      <c r="AA32" s="82"/>
      <c r="AB32" s="237">
        <v>2080</v>
      </c>
      <c r="AC32" s="86"/>
      <c r="AD32" s="83">
        <f t="shared" si="7"/>
        <v>27830.400000000001</v>
      </c>
      <c r="AE32" s="86"/>
      <c r="AF32" s="84">
        <v>186.58</v>
      </c>
      <c r="AG32" s="86"/>
      <c r="AH32" s="81">
        <f t="shared" si="8"/>
        <v>28016.980000000003</v>
      </c>
    </row>
    <row r="33" spans="1:35">
      <c r="A33" s="284">
        <v>26</v>
      </c>
      <c r="B33" s="78" t="s">
        <v>176</v>
      </c>
      <c r="C33" s="79"/>
      <c r="D33" s="245" t="s">
        <v>222</v>
      </c>
      <c r="E33" s="80"/>
      <c r="F33" s="81">
        <f t="shared" si="0"/>
        <v>28888.976500000001</v>
      </c>
      <c r="G33" s="86"/>
      <c r="H33" s="81">
        <f t="shared" si="1"/>
        <v>2210</v>
      </c>
      <c r="I33" s="86"/>
      <c r="J33" s="81">
        <f t="shared" si="2"/>
        <v>56</v>
      </c>
      <c r="K33" s="86"/>
      <c r="L33" s="81">
        <f>IF(F33&gt;7000,7000*0.0378,F33*0.0378)</f>
        <v>264.60000000000002</v>
      </c>
      <c r="M33" s="81" t="str">
        <f t="shared" si="9"/>
        <v>[1]</v>
      </c>
      <c r="N33" s="81">
        <f t="shared" si="3"/>
        <v>2530.6</v>
      </c>
      <c r="O33" s="86"/>
      <c r="P33" s="81">
        <f t="shared" si="12"/>
        <v>10555.776122931442</v>
      </c>
      <c r="Q33" s="86"/>
      <c r="R33" s="81">
        <f t="shared" si="13"/>
        <v>1155.55906</v>
      </c>
      <c r="S33" s="86"/>
      <c r="T33" s="81">
        <f t="shared" si="14"/>
        <v>866.66929500000003</v>
      </c>
      <c r="U33" s="86"/>
      <c r="V33" s="81">
        <f t="shared" si="15"/>
        <v>255.35529550827414</v>
      </c>
      <c r="W33" s="86"/>
      <c r="X33" s="81">
        <f t="shared" si="6"/>
        <v>12833.359773439715</v>
      </c>
      <c r="Y33" s="86"/>
      <c r="Z33" s="82">
        <v>13.4</v>
      </c>
      <c r="AA33" s="82"/>
      <c r="AB33" s="237">
        <v>2080</v>
      </c>
      <c r="AC33" s="86"/>
      <c r="AD33" s="83">
        <f t="shared" si="7"/>
        <v>27872</v>
      </c>
      <c r="AE33" s="86"/>
      <c r="AF33" s="84">
        <v>175.55</v>
      </c>
      <c r="AG33" s="86"/>
      <c r="AH33" s="81">
        <f t="shared" si="8"/>
        <v>28047.55</v>
      </c>
    </row>
    <row r="34" spans="1:35">
      <c r="A34" s="284">
        <v>27</v>
      </c>
      <c r="B34" s="78" t="s">
        <v>177</v>
      </c>
      <c r="C34" s="79"/>
      <c r="D34" s="245" t="s">
        <v>222</v>
      </c>
      <c r="E34" s="80"/>
      <c r="F34" s="81">
        <f t="shared" si="0"/>
        <v>27397.866099999999</v>
      </c>
      <c r="G34" s="86"/>
      <c r="H34" s="81">
        <f t="shared" si="1"/>
        <v>2096</v>
      </c>
      <c r="I34" s="86"/>
      <c r="J34" s="81">
        <f t="shared" si="2"/>
        <v>56</v>
      </c>
      <c r="K34" s="86"/>
      <c r="L34" s="81">
        <f>IF(F34&gt;7000,7000*0.0378,F34*0.0378)</f>
        <v>264.60000000000002</v>
      </c>
      <c r="M34" s="81" t="str">
        <f t="shared" si="9"/>
        <v>[1]</v>
      </c>
      <c r="N34" s="81">
        <f t="shared" si="3"/>
        <v>2416.6</v>
      </c>
      <c r="O34" s="86"/>
      <c r="P34" s="81">
        <f t="shared" si="12"/>
        <v>10555.776122931442</v>
      </c>
      <c r="Q34" s="86"/>
      <c r="R34" s="81">
        <f t="shared" si="13"/>
        <v>1095.914644</v>
      </c>
      <c r="S34" s="86"/>
      <c r="T34" s="81">
        <f t="shared" si="14"/>
        <v>821.93598299999996</v>
      </c>
      <c r="U34" s="86"/>
      <c r="V34" s="81">
        <f t="shared" si="15"/>
        <v>255.35529550827414</v>
      </c>
      <c r="W34" s="86"/>
      <c r="X34" s="81">
        <f t="shared" si="6"/>
        <v>12728.982045439716</v>
      </c>
      <c r="Y34" s="86"/>
      <c r="Z34" s="82">
        <v>12.69</v>
      </c>
      <c r="AA34" s="82"/>
      <c r="AB34" s="237">
        <v>2080</v>
      </c>
      <c r="AC34" s="86"/>
      <c r="AD34" s="83">
        <f t="shared" si="7"/>
        <v>26395.200000000001</v>
      </c>
      <c r="AE34" s="86"/>
      <c r="AF34" s="84">
        <v>204.67</v>
      </c>
      <c r="AG34" s="86"/>
      <c r="AH34" s="81">
        <f t="shared" si="8"/>
        <v>26599.87</v>
      </c>
    </row>
    <row r="35" spans="1:35">
      <c r="A35" s="284">
        <v>28</v>
      </c>
      <c r="B35" s="78" t="s">
        <v>1958</v>
      </c>
      <c r="C35" s="79"/>
      <c r="D35" s="245" t="s">
        <v>222</v>
      </c>
      <c r="E35" s="80"/>
      <c r="F35" s="81">
        <f t="shared" si="0"/>
        <v>29663.907299999999</v>
      </c>
      <c r="G35" s="86"/>
      <c r="H35" s="81">
        <f t="shared" si="1"/>
        <v>2269</v>
      </c>
      <c r="I35" s="86"/>
      <c r="J35" s="81">
        <f t="shared" si="2"/>
        <v>56</v>
      </c>
      <c r="K35" s="86"/>
      <c r="L35" s="81">
        <f>IF(F35&gt;7000,7000*0.0378,F35*0.0378)</f>
        <v>264.60000000000002</v>
      </c>
      <c r="M35" s="81" t="str">
        <f t="shared" si="9"/>
        <v>[1]</v>
      </c>
      <c r="N35" s="81">
        <f t="shared" si="3"/>
        <v>2589.6</v>
      </c>
      <c r="O35" s="86"/>
      <c r="P35" s="81">
        <f t="shared" si="12"/>
        <v>10555.776122931442</v>
      </c>
      <c r="Q35" s="86"/>
      <c r="R35" s="81">
        <f t="shared" si="13"/>
        <v>1186.556292</v>
      </c>
      <c r="S35" s="86"/>
      <c r="T35" s="81">
        <f t="shared" si="14"/>
        <v>889.91721899999993</v>
      </c>
      <c r="U35" s="86"/>
      <c r="V35" s="81">
        <f t="shared" si="15"/>
        <v>255.35529550827414</v>
      </c>
      <c r="W35" s="86"/>
      <c r="X35" s="81">
        <f t="shared" si="6"/>
        <v>12887.604929439716</v>
      </c>
      <c r="Y35" s="86"/>
      <c r="Z35" s="82">
        <v>13.74</v>
      </c>
      <c r="AA35" s="82"/>
      <c r="AB35" s="237">
        <v>2080</v>
      </c>
      <c r="AC35" s="86"/>
      <c r="AD35" s="83">
        <f t="shared" si="7"/>
        <v>28579.200000000001</v>
      </c>
      <c r="AE35" s="86"/>
      <c r="AF35" s="84">
        <v>220.71</v>
      </c>
      <c r="AG35" s="86"/>
      <c r="AH35" s="81">
        <f t="shared" si="8"/>
        <v>28799.91</v>
      </c>
    </row>
    <row r="36" spans="1:35">
      <c r="A36" s="284">
        <v>29</v>
      </c>
      <c r="B36" s="78" t="s">
        <v>1959</v>
      </c>
      <c r="C36" s="85"/>
      <c r="D36" s="245" t="s">
        <v>223</v>
      </c>
      <c r="E36" s="80"/>
      <c r="F36" s="81">
        <f t="shared" si="0"/>
        <v>29049.646200000007</v>
      </c>
      <c r="G36" s="86"/>
      <c r="H36" s="81">
        <f t="shared" si="1"/>
        <v>2222</v>
      </c>
      <c r="I36" s="86"/>
      <c r="J36" s="81">
        <f t="shared" si="2"/>
        <v>56</v>
      </c>
      <c r="K36" s="86"/>
      <c r="L36" s="81">
        <f>IF(F36&gt;21700,21700*0.038,F36*0.038)</f>
        <v>824.6</v>
      </c>
      <c r="M36" s="81" t="str">
        <f t="shared" si="9"/>
        <v>[2]</v>
      </c>
      <c r="N36" s="81">
        <f t="shared" si="3"/>
        <v>3102.6</v>
      </c>
      <c r="O36" s="86"/>
      <c r="P36" s="81">
        <f t="shared" si="12"/>
        <v>10555.776122931442</v>
      </c>
      <c r="Q36" s="86"/>
      <c r="R36" s="81">
        <f t="shared" si="13"/>
        <v>1161.9858480000003</v>
      </c>
      <c r="S36" s="86"/>
      <c r="T36" s="81">
        <f t="shared" si="14"/>
        <v>871.4893860000002</v>
      </c>
      <c r="U36" s="86"/>
      <c r="V36" s="81">
        <f t="shared" si="15"/>
        <v>255.35529550827414</v>
      </c>
      <c r="W36" s="86"/>
      <c r="X36" s="81">
        <f t="shared" si="6"/>
        <v>12844.606652439717</v>
      </c>
      <c r="Y36" s="86"/>
      <c r="Z36" s="82">
        <v>13.46</v>
      </c>
      <c r="AA36" s="82"/>
      <c r="AB36" s="237">
        <v>2080</v>
      </c>
      <c r="AC36" s="86"/>
      <c r="AD36" s="83">
        <f t="shared" si="7"/>
        <v>27996.800000000003</v>
      </c>
      <c r="AE36" s="86"/>
      <c r="AF36" s="84">
        <v>206.74</v>
      </c>
      <c r="AG36" s="86"/>
      <c r="AH36" s="81">
        <f t="shared" si="8"/>
        <v>28203.540000000005</v>
      </c>
    </row>
    <row r="37" spans="1:35">
      <c r="A37" s="284">
        <v>30</v>
      </c>
      <c r="B37" s="78" t="s">
        <v>178</v>
      </c>
      <c r="C37" s="85"/>
      <c r="D37" s="245" t="s">
        <v>222</v>
      </c>
      <c r="E37" s="80"/>
      <c r="F37" s="81">
        <f t="shared" si="0"/>
        <v>49720.705900000001</v>
      </c>
      <c r="G37" s="86"/>
      <c r="H37" s="81">
        <f t="shared" si="1"/>
        <v>3804</v>
      </c>
      <c r="I37" s="86"/>
      <c r="J37" s="81">
        <f t="shared" si="2"/>
        <v>56</v>
      </c>
      <c r="K37" s="86"/>
      <c r="L37" s="81">
        <f>IF(F37&gt;7000,7000*0.0378,F37*0.0378)</f>
        <v>264.60000000000002</v>
      </c>
      <c r="M37" s="81" t="str">
        <f t="shared" si="9"/>
        <v>[1]</v>
      </c>
      <c r="N37" s="81">
        <f t="shared" si="3"/>
        <v>4124.6000000000004</v>
      </c>
      <c r="O37" s="86"/>
      <c r="P37" s="81">
        <f t="shared" si="12"/>
        <v>10555.776122931442</v>
      </c>
      <c r="Q37" s="86"/>
      <c r="R37" s="81">
        <f t="shared" si="13"/>
        <v>1988.8282360000001</v>
      </c>
      <c r="S37" s="86"/>
      <c r="T37" s="81">
        <f t="shared" si="14"/>
        <v>1491.621177</v>
      </c>
      <c r="U37" s="86"/>
      <c r="V37" s="81">
        <f t="shared" si="15"/>
        <v>255.35529550827414</v>
      </c>
      <c r="W37" s="86"/>
      <c r="X37" s="81">
        <f t="shared" si="6"/>
        <v>14291.580831439715</v>
      </c>
      <c r="Y37" s="86"/>
      <c r="Z37" s="82">
        <v>1999.75</v>
      </c>
      <c r="AA37" s="82"/>
      <c r="AB37" s="237">
        <v>86.67</v>
      </c>
      <c r="AC37" s="86"/>
      <c r="AD37" s="83">
        <f t="shared" si="7"/>
        <v>47994</v>
      </c>
      <c r="AE37" s="86"/>
      <c r="AF37" s="84">
        <v>278.52999999999997</v>
      </c>
      <c r="AG37" s="86"/>
      <c r="AH37" s="81">
        <f t="shared" si="8"/>
        <v>48272.53</v>
      </c>
    </row>
    <row r="38" spans="1:35">
      <c r="A38" s="284">
        <v>31</v>
      </c>
      <c r="B38" s="78" t="s">
        <v>1531</v>
      </c>
      <c r="C38" s="85"/>
      <c r="D38" s="245" t="s">
        <v>223</v>
      </c>
      <c r="E38" s="80"/>
      <c r="F38" s="81">
        <f t="shared" si="0"/>
        <v>28058.075499999999</v>
      </c>
      <c r="G38" s="86"/>
      <c r="H38" s="81">
        <f t="shared" si="1"/>
        <v>2146</v>
      </c>
      <c r="I38" s="81"/>
      <c r="J38" s="81">
        <f t="shared" si="2"/>
        <v>56</v>
      </c>
      <c r="K38" s="81"/>
      <c r="L38" s="81">
        <f>IF(F38&gt;21700,21700*0.038,F38*0.038)</f>
        <v>824.6</v>
      </c>
      <c r="M38" s="81" t="str">
        <f t="shared" si="9"/>
        <v>[2]</v>
      </c>
      <c r="N38" s="81">
        <f t="shared" si="3"/>
        <v>3026.6</v>
      </c>
      <c r="O38" s="81"/>
      <c r="P38" s="81">
        <f t="shared" si="12"/>
        <v>10555.776122931442</v>
      </c>
      <c r="Q38" s="81"/>
      <c r="R38" s="81">
        <f t="shared" si="13"/>
        <v>1122.32302</v>
      </c>
      <c r="S38" s="81"/>
      <c r="T38" s="81">
        <f t="shared" si="14"/>
        <v>841.74226499999997</v>
      </c>
      <c r="U38" s="81"/>
      <c r="V38" s="81">
        <f t="shared" si="15"/>
        <v>255.35529550827414</v>
      </c>
      <c r="W38" s="81"/>
      <c r="X38" s="81">
        <f t="shared" si="6"/>
        <v>12775.196703439717</v>
      </c>
      <c r="Y38" s="86"/>
      <c r="Z38" s="82">
        <v>13</v>
      </c>
      <c r="AA38" s="82"/>
      <c r="AB38" s="237">
        <v>2080</v>
      </c>
      <c r="AC38" s="86"/>
      <c r="AD38" s="83">
        <f t="shared" si="7"/>
        <v>27040</v>
      </c>
      <c r="AE38" s="86"/>
      <c r="AF38" s="84">
        <v>200.85</v>
      </c>
      <c r="AG38" s="86"/>
      <c r="AH38" s="81">
        <f t="shared" si="8"/>
        <v>27240.85</v>
      </c>
      <c r="AI38" s="226" t="s">
        <v>1980</v>
      </c>
    </row>
    <row r="39" spans="1:35">
      <c r="A39" s="284">
        <v>32</v>
      </c>
      <c r="B39" s="78" t="s">
        <v>1531</v>
      </c>
      <c r="C39" s="85"/>
      <c r="D39" s="245" t="s">
        <v>223</v>
      </c>
      <c r="E39" s="80"/>
      <c r="F39" s="81">
        <f t="shared" si="0"/>
        <v>28058.075499999999</v>
      </c>
      <c r="G39" s="86"/>
      <c r="H39" s="81">
        <f t="shared" si="1"/>
        <v>2146</v>
      </c>
      <c r="I39" s="81"/>
      <c r="J39" s="81">
        <f t="shared" si="2"/>
        <v>56</v>
      </c>
      <c r="K39" s="81"/>
      <c r="L39" s="81">
        <f>IF(F39&gt;21700,21700*0.038,F39*0.038)</f>
        <v>824.6</v>
      </c>
      <c r="M39" s="81" t="str">
        <f t="shared" si="9"/>
        <v>[2]</v>
      </c>
      <c r="N39" s="81">
        <f t="shared" si="3"/>
        <v>3026.6</v>
      </c>
      <c r="O39" s="81"/>
      <c r="P39" s="81">
        <f t="shared" si="12"/>
        <v>10555.776122931442</v>
      </c>
      <c r="Q39" s="81"/>
      <c r="R39" s="81">
        <f t="shared" si="13"/>
        <v>1122.32302</v>
      </c>
      <c r="S39" s="81"/>
      <c r="T39" s="81">
        <f t="shared" si="14"/>
        <v>841.74226499999997</v>
      </c>
      <c r="U39" s="81"/>
      <c r="V39" s="81">
        <f t="shared" si="15"/>
        <v>255.35529550827414</v>
      </c>
      <c r="W39" s="81"/>
      <c r="X39" s="81">
        <f t="shared" si="6"/>
        <v>12775.196703439717</v>
      </c>
      <c r="Y39" s="86"/>
      <c r="Z39" s="82">
        <v>13</v>
      </c>
      <c r="AA39" s="82"/>
      <c r="AB39" s="237">
        <v>2080</v>
      </c>
      <c r="AC39" s="86"/>
      <c r="AD39" s="83">
        <f t="shared" si="7"/>
        <v>27040</v>
      </c>
      <c r="AE39" s="86"/>
      <c r="AF39" s="84">
        <v>200.85</v>
      </c>
      <c r="AG39" s="86"/>
      <c r="AH39" s="81">
        <f t="shared" si="8"/>
        <v>27240.85</v>
      </c>
      <c r="AI39" s="226" t="s">
        <v>1980</v>
      </c>
    </row>
    <row r="40" spans="1:35">
      <c r="A40" s="284">
        <v>33</v>
      </c>
      <c r="B40" s="78" t="s">
        <v>1970</v>
      </c>
      <c r="C40" s="79"/>
      <c r="D40" s="245" t="s">
        <v>223</v>
      </c>
      <c r="E40" s="80"/>
      <c r="F40" s="81">
        <f t="shared" si="0"/>
        <v>32342.875499999998</v>
      </c>
      <c r="G40" s="86"/>
      <c r="H40" s="81">
        <f t="shared" si="1"/>
        <v>2474</v>
      </c>
      <c r="I40" s="86"/>
      <c r="J40" s="81">
        <f t="shared" si="2"/>
        <v>56</v>
      </c>
      <c r="K40" s="86"/>
      <c r="L40" s="81">
        <f>IF(F40&gt;21700,21700*0.038,F40*0.038)</f>
        <v>824.6</v>
      </c>
      <c r="M40" s="81" t="str">
        <f t="shared" si="9"/>
        <v>[2]</v>
      </c>
      <c r="N40" s="81">
        <f t="shared" si="3"/>
        <v>3354.6</v>
      </c>
      <c r="O40" s="86"/>
      <c r="P40" s="81">
        <f t="shared" si="12"/>
        <v>10555.776122931442</v>
      </c>
      <c r="Q40" s="81"/>
      <c r="R40" s="81">
        <f t="shared" si="13"/>
        <v>1293.7150199999999</v>
      </c>
      <c r="S40" s="81"/>
      <c r="T40" s="81">
        <f t="shared" si="14"/>
        <v>970.28626499999996</v>
      </c>
      <c r="U40" s="81"/>
      <c r="V40" s="81">
        <f t="shared" si="15"/>
        <v>255.35529550827414</v>
      </c>
      <c r="W40" s="81"/>
      <c r="X40" s="81">
        <f t="shared" si="6"/>
        <v>13075.132703439716</v>
      </c>
      <c r="Y40" s="86"/>
      <c r="Z40" s="82">
        <v>15</v>
      </c>
      <c r="AA40" s="82"/>
      <c r="AB40" s="237">
        <v>2080</v>
      </c>
      <c r="AC40" s="86"/>
      <c r="AD40" s="83">
        <f t="shared" si="7"/>
        <v>31200</v>
      </c>
      <c r="AE40" s="86"/>
      <c r="AF40" s="84">
        <v>200.85</v>
      </c>
      <c r="AG40" s="86"/>
      <c r="AH40" s="81">
        <f t="shared" si="8"/>
        <v>31400.85</v>
      </c>
      <c r="AI40" s="226" t="s">
        <v>1980</v>
      </c>
    </row>
    <row r="41" spans="1:35">
      <c r="A41" s="284">
        <v>34</v>
      </c>
      <c r="B41" s="78" t="s">
        <v>1960</v>
      </c>
      <c r="C41" s="85"/>
      <c r="D41" s="245" t="s">
        <v>224</v>
      </c>
      <c r="E41" s="80"/>
      <c r="F41" s="81">
        <f t="shared" si="0"/>
        <v>27286.244999999999</v>
      </c>
      <c r="G41" s="86"/>
      <c r="H41" s="81">
        <f t="shared" si="1"/>
        <v>2087</v>
      </c>
      <c r="I41" s="81"/>
      <c r="J41" s="81">
        <f t="shared" si="2"/>
        <v>56</v>
      </c>
      <c r="K41" s="81"/>
      <c r="L41" s="81">
        <f>IF(F41&gt;27800,27800*0.0385,F41*0.0385)</f>
        <v>1050.5204325</v>
      </c>
      <c r="M41" s="81" t="str">
        <f t="shared" si="9"/>
        <v>[3]</v>
      </c>
      <c r="N41" s="81">
        <f t="shared" si="3"/>
        <v>3193.5204325</v>
      </c>
      <c r="O41" s="81"/>
      <c r="P41" s="81">
        <f t="shared" si="12"/>
        <v>10555.776122931442</v>
      </c>
      <c r="Q41" s="81"/>
      <c r="R41" s="81">
        <f t="shared" si="13"/>
        <v>1091.4497999999999</v>
      </c>
      <c r="S41" s="81"/>
      <c r="T41" s="81">
        <f t="shared" si="14"/>
        <v>818.5873499999999</v>
      </c>
      <c r="U41" s="81"/>
      <c r="V41" s="81">
        <f t="shared" si="15"/>
        <v>255.35529550827414</v>
      </c>
      <c r="W41" s="81"/>
      <c r="X41" s="81">
        <f t="shared" si="6"/>
        <v>12721.168568439716</v>
      </c>
      <c r="Y41" s="86"/>
      <c r="Z41" s="82">
        <v>12.6</v>
      </c>
      <c r="AA41" s="82"/>
      <c r="AB41" s="237">
        <v>2080</v>
      </c>
      <c r="AC41" s="86"/>
      <c r="AD41" s="83">
        <f t="shared" si="7"/>
        <v>26208</v>
      </c>
      <c r="AE41" s="86"/>
      <c r="AF41" s="84">
        <f>47.25/4*24</f>
        <v>283.5</v>
      </c>
      <c r="AG41" s="86"/>
      <c r="AH41" s="81">
        <f t="shared" si="8"/>
        <v>26491.5</v>
      </c>
    </row>
    <row r="42" spans="1:35">
      <c r="A42" s="284">
        <v>35</v>
      </c>
      <c r="B42" s="78" t="s">
        <v>179</v>
      </c>
      <c r="C42" s="85"/>
      <c r="D42" s="245" t="s">
        <v>222</v>
      </c>
      <c r="E42" s="80"/>
      <c r="F42" s="81">
        <f t="shared" si="0"/>
        <v>28020.459899999998</v>
      </c>
      <c r="G42" s="86"/>
      <c r="H42" s="81">
        <f t="shared" si="1"/>
        <v>2144</v>
      </c>
      <c r="I42" s="81"/>
      <c r="J42" s="81">
        <f t="shared" si="2"/>
        <v>56</v>
      </c>
      <c r="K42" s="81"/>
      <c r="L42" s="81">
        <f>IF(F42&gt;7000,7000*0.0378,F42*0.0378)</f>
        <v>264.60000000000002</v>
      </c>
      <c r="M42" s="81" t="str">
        <f t="shared" si="9"/>
        <v>[1]</v>
      </c>
      <c r="N42" s="81">
        <f t="shared" si="3"/>
        <v>2464.6</v>
      </c>
      <c r="O42" s="81"/>
      <c r="P42" s="81">
        <f t="shared" si="12"/>
        <v>10555.776122931442</v>
      </c>
      <c r="Q42" s="81"/>
      <c r="R42" s="81">
        <f t="shared" si="13"/>
        <v>1120.8183959999999</v>
      </c>
      <c r="S42" s="81"/>
      <c r="T42" s="81">
        <f t="shared" si="14"/>
        <v>840.61379699999986</v>
      </c>
      <c r="U42" s="81"/>
      <c r="V42" s="81">
        <f t="shared" si="15"/>
        <v>255.35529550827414</v>
      </c>
      <c r="W42" s="81"/>
      <c r="X42" s="81">
        <f t="shared" si="6"/>
        <v>12772.563611439717</v>
      </c>
      <c r="Y42" s="86"/>
      <c r="Z42" s="82">
        <v>13.01</v>
      </c>
      <c r="AA42" s="82"/>
      <c r="AB42" s="237">
        <v>2080</v>
      </c>
      <c r="AC42" s="86"/>
      <c r="AD42" s="83">
        <f t="shared" si="7"/>
        <v>27060.799999999999</v>
      </c>
      <c r="AE42" s="86"/>
      <c r="AF42" s="84">
        <v>143.53</v>
      </c>
      <c r="AG42" s="86"/>
      <c r="AH42" s="81">
        <f t="shared" si="8"/>
        <v>27204.329999999998</v>
      </c>
    </row>
    <row r="43" spans="1:35">
      <c r="A43" s="284">
        <v>36</v>
      </c>
      <c r="B43" s="78" t="s">
        <v>1961</v>
      </c>
      <c r="C43" s="85"/>
      <c r="D43" s="245" t="s">
        <v>1976</v>
      </c>
      <c r="E43" s="80"/>
      <c r="F43" s="81">
        <f t="shared" si="0"/>
        <v>28080.477999999999</v>
      </c>
      <c r="G43" s="86"/>
      <c r="H43" s="81">
        <f t="shared" si="1"/>
        <v>2148</v>
      </c>
      <c r="I43" s="81"/>
      <c r="J43" s="81">
        <f t="shared" si="2"/>
        <v>56</v>
      </c>
      <c r="K43" s="81"/>
      <c r="L43" s="81">
        <f>IF(F43&gt;12000,12000*0.027,F43*0.027)</f>
        <v>324</v>
      </c>
      <c r="M43" s="81" t="str">
        <f t="shared" si="9"/>
        <v>[4]</v>
      </c>
      <c r="N43" s="81">
        <f t="shared" si="3"/>
        <v>2528</v>
      </c>
      <c r="O43" s="81"/>
      <c r="P43" s="81">
        <f t="shared" si="12"/>
        <v>10555.776122931442</v>
      </c>
      <c r="Q43" s="81"/>
      <c r="R43" s="81">
        <f t="shared" si="13"/>
        <v>1123.21912</v>
      </c>
      <c r="S43" s="81"/>
      <c r="T43" s="81">
        <f t="shared" si="14"/>
        <v>842.41433999999992</v>
      </c>
      <c r="U43" s="81"/>
      <c r="V43" s="81">
        <f t="shared" si="15"/>
        <v>255.35529550827414</v>
      </c>
      <c r="W43" s="81"/>
      <c r="X43" s="81">
        <f t="shared" si="6"/>
        <v>12776.764878439715</v>
      </c>
      <c r="Y43" s="86"/>
      <c r="Z43" s="82">
        <v>13.01</v>
      </c>
      <c r="AA43" s="82"/>
      <c r="AB43" s="237">
        <v>2080</v>
      </c>
      <c r="AC43" s="86"/>
      <c r="AD43" s="83">
        <f t="shared" si="7"/>
        <v>27060.799999999999</v>
      </c>
      <c r="AE43" s="86"/>
      <c r="AF43" s="84">
        <v>201.8</v>
      </c>
      <c r="AG43" s="86"/>
      <c r="AH43" s="81">
        <f t="shared" si="8"/>
        <v>27262.6</v>
      </c>
    </row>
    <row r="44" spans="1:35">
      <c r="A44" s="284">
        <v>37</v>
      </c>
      <c r="B44" s="87" t="s">
        <v>0</v>
      </c>
      <c r="C44" s="87"/>
      <c r="D44" s="246"/>
      <c r="E44" s="88"/>
      <c r="F44" s="250">
        <f>SUM(F8:F43)</f>
        <v>1168676.2673090908</v>
      </c>
      <c r="G44" s="88"/>
      <c r="H44" s="250">
        <f>SUM(H8:H43)</f>
        <v>89402</v>
      </c>
      <c r="I44" s="88"/>
      <c r="J44" s="250">
        <f>SUM(J8:J43)</f>
        <v>2016</v>
      </c>
      <c r="K44" s="88"/>
      <c r="L44" s="250">
        <f>SUM(L8:L43)</f>
        <v>20194.065709550003</v>
      </c>
      <c r="M44" s="88"/>
      <c r="N44" s="250">
        <f>SUM(N8:N43)</f>
        <v>111612.06570955006</v>
      </c>
      <c r="O44" s="88"/>
      <c r="P44" s="250">
        <f>SUM(P8:P43)</f>
        <v>369452.16430260066</v>
      </c>
      <c r="Q44" s="88"/>
      <c r="R44" s="250">
        <f>SUM(R8:R43)</f>
        <v>45667.281092363664</v>
      </c>
      <c r="S44" s="88"/>
      <c r="T44" s="250">
        <f>SUM(T8:T43)</f>
        <v>34250.460819272732</v>
      </c>
      <c r="U44" s="88"/>
      <c r="V44" s="250">
        <f>SUM(V8:V43)</f>
        <v>8937.4353427895949</v>
      </c>
      <c r="W44" s="88"/>
      <c r="X44" s="250">
        <f>SUM(X8:X43)</f>
        <v>458307.34155702632</v>
      </c>
      <c r="Y44" s="88"/>
      <c r="Z44" s="88"/>
      <c r="AA44" s="88"/>
      <c r="AB44" s="238"/>
      <c r="AC44" s="88"/>
      <c r="AD44" s="88"/>
      <c r="AE44" s="88"/>
      <c r="AF44" s="89"/>
      <c r="AG44" s="55"/>
    </row>
    <row r="45" spans="1:35">
      <c r="A45" s="284">
        <v>38</v>
      </c>
      <c r="B45" s="88"/>
      <c r="C45" s="88"/>
      <c r="D45" s="246"/>
      <c r="E45" s="88"/>
      <c r="F45" s="88"/>
      <c r="G45" s="88"/>
      <c r="H45" s="88"/>
      <c r="I45" s="88"/>
      <c r="J45" s="88"/>
      <c r="K45" s="88"/>
      <c r="L45" s="88"/>
      <c r="M45" s="88"/>
      <c r="N45" s="88"/>
      <c r="O45" s="88"/>
      <c r="P45" s="88"/>
      <c r="Q45" s="88"/>
      <c r="R45" s="88"/>
      <c r="S45" s="88"/>
      <c r="T45" s="88"/>
      <c r="U45" s="88"/>
      <c r="V45" s="88"/>
      <c r="W45" s="88"/>
      <c r="X45" s="239"/>
      <c r="Y45" s="239"/>
      <c r="Z45" s="239"/>
      <c r="AA45" s="88"/>
      <c r="AB45" s="238"/>
      <c r="AC45" s="88"/>
      <c r="AD45" s="88"/>
      <c r="AE45" s="88"/>
      <c r="AF45" s="89"/>
      <c r="AG45" s="55"/>
    </row>
    <row r="46" spans="1:35" ht="30.75" customHeight="1">
      <c r="A46" s="284">
        <v>39</v>
      </c>
      <c r="B46" s="90" t="s">
        <v>1971</v>
      </c>
      <c r="C46" s="74"/>
      <c r="D46" s="247"/>
      <c r="E46" s="91"/>
      <c r="F46" s="91">
        <f>'Input Schedule'!$D$16</f>
        <v>2.6393242386234281E-2</v>
      </c>
      <c r="G46" s="91"/>
      <c r="H46" s="91"/>
      <c r="I46" s="91"/>
      <c r="J46" s="91"/>
      <c r="K46" s="91"/>
      <c r="L46" s="91"/>
      <c r="M46" s="91"/>
      <c r="N46" s="91">
        <f>+F46</f>
        <v>2.6393242386234281E-2</v>
      </c>
      <c r="O46" s="91"/>
      <c r="P46" s="91"/>
      <c r="Q46" s="91"/>
      <c r="R46" s="91"/>
      <c r="S46" s="91"/>
      <c r="T46" s="91"/>
      <c r="U46" s="91"/>
      <c r="V46" s="91"/>
      <c r="W46" s="74"/>
      <c r="X46" s="91">
        <f>+N46</f>
        <v>2.6393242386234281E-2</v>
      </c>
      <c r="Y46" s="88"/>
      <c r="Z46" s="88"/>
      <c r="AA46" s="88"/>
      <c r="AB46" s="238"/>
      <c r="AC46" s="88"/>
      <c r="AD46" s="88"/>
      <c r="AE46" s="88"/>
      <c r="AF46" s="89"/>
      <c r="AG46" s="55"/>
    </row>
    <row r="47" spans="1:35" ht="32.25" customHeight="1" thickBot="1">
      <c r="A47" s="284">
        <v>40</v>
      </c>
      <c r="B47" s="90" t="s">
        <v>1972</v>
      </c>
      <c r="C47" s="74"/>
      <c r="D47" s="59"/>
      <c r="E47" s="81"/>
      <c r="F47" s="251">
        <f>+F$44*F46</f>
        <v>30845.155994128359</v>
      </c>
      <c r="G47" s="81"/>
      <c r="H47" s="81"/>
      <c r="I47" s="81"/>
      <c r="J47" s="81"/>
      <c r="K47" s="81"/>
      <c r="L47" s="92"/>
      <c r="M47" s="81"/>
      <c r="N47" s="251">
        <f>+N$44*N46</f>
        <v>2945.8043035004625</v>
      </c>
      <c r="O47" s="81"/>
      <c r="P47" s="81"/>
      <c r="Q47" s="81"/>
      <c r="R47" s="81"/>
      <c r="S47" s="81"/>
      <c r="T47" s="81"/>
      <c r="U47" s="81"/>
      <c r="V47" s="92"/>
      <c r="W47" s="74"/>
      <c r="X47" s="251">
        <f>+X$44*X46</f>
        <v>12096.216753105258</v>
      </c>
      <c r="Y47" s="88"/>
      <c r="Z47" s="88"/>
      <c r="AA47" s="88"/>
      <c r="AB47" s="238"/>
      <c r="AC47" s="88"/>
      <c r="AD47" s="88"/>
      <c r="AE47" s="88"/>
      <c r="AF47" s="89"/>
      <c r="AG47" s="55"/>
    </row>
    <row r="48" spans="1:35" ht="15.75" thickTop="1">
      <c r="A48" s="285"/>
      <c r="B48" s="241"/>
      <c r="C48" s="240"/>
      <c r="D48" s="248"/>
      <c r="E48" s="240"/>
      <c r="F48" s="240"/>
      <c r="G48" s="240"/>
      <c r="H48" s="240"/>
      <c r="I48" s="240"/>
      <c r="J48" s="241"/>
      <c r="K48" s="240"/>
      <c r="L48" s="240"/>
      <c r="M48" s="240"/>
      <c r="N48" s="241"/>
      <c r="O48" s="240"/>
      <c r="P48" s="241"/>
      <c r="Q48" s="240"/>
      <c r="R48" s="241"/>
      <c r="S48" s="241"/>
      <c r="T48" s="241"/>
      <c r="U48" s="240"/>
      <c r="V48" s="241"/>
      <c r="W48" s="240"/>
    </row>
    <row r="49" spans="2:6">
      <c r="B49" s="227" t="s">
        <v>26</v>
      </c>
      <c r="C49" s="226" t="s">
        <v>1526</v>
      </c>
      <c r="E49" s="242"/>
      <c r="F49" s="242"/>
    </row>
    <row r="50" spans="2:6">
      <c r="B50" s="227" t="s">
        <v>27</v>
      </c>
      <c r="C50" s="226" t="s">
        <v>1527</v>
      </c>
      <c r="E50" s="242"/>
      <c r="F50" s="242"/>
    </row>
    <row r="51" spans="2:6">
      <c r="B51" s="227" t="s">
        <v>186</v>
      </c>
      <c r="C51" s="226" t="s">
        <v>1528</v>
      </c>
      <c r="E51" s="242"/>
      <c r="F51" s="242"/>
    </row>
    <row r="52" spans="2:6">
      <c r="B52" s="227" t="s">
        <v>186</v>
      </c>
      <c r="C52" s="226" t="s">
        <v>1979</v>
      </c>
    </row>
  </sheetData>
  <sortState ref="A8:AI43">
    <sortCondition ref="B8:B43"/>
  </sortState>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Summary of Salary Adjustments</vt:lpstr>
      <vt:lpstr>Input Schedule</vt:lpstr>
      <vt:lpstr>Job Duties</vt:lpstr>
      <vt:lpstr>RC Workpapers&gt;&gt;&gt;</vt:lpstr>
      <vt:lpstr>Wp-b Salary</vt:lpstr>
      <vt:lpstr>wp-b1 - Allocation of Staff</vt:lpstr>
      <vt:lpstr>wp-b2 Captime</vt:lpstr>
      <vt:lpstr>wp-b3 Calc of Health and Other </vt:lpstr>
      <vt:lpstr>wp-b4 office salaries</vt:lpstr>
      <vt:lpstr>WSC Salaries</vt:lpstr>
      <vt:lpstr>WSC Salaries 2015</vt:lpstr>
      <vt:lpstr>CSR Personnel</vt:lpstr>
      <vt:lpstr>WSC Personnel</vt:lpstr>
      <vt:lpstr>AUX&gt;&gt;&gt;</vt:lpstr>
      <vt:lpstr>Co. 345 - June 2015 TB</vt:lpstr>
      <vt:lpstr>2015.06.30 ERC %</vt:lpstr>
      <vt:lpstr>102 IS 12 Mos End June 30, 2015</vt:lpstr>
      <vt:lpstr>June 2015 Headcount</vt:lpstr>
      <vt:lpstr>June 2015 Data Pivot</vt:lpstr>
      <vt:lpstr>June 2015 Data</vt:lpstr>
      <vt:lpstr>2014140 TYE Captime</vt:lpstr>
      <vt:lpstr>Suta Futa 2015</vt:lpstr>
      <vt:lpstr>'2015.06.30 ERC %'!Print_Area</vt:lpstr>
      <vt:lpstr>'Co. 345 - June 2015 TB'!Print_Area</vt:lpstr>
      <vt:lpstr>'Input Schedule'!Print_Area</vt:lpstr>
      <vt:lpstr>'Summary of Salary Adjustments'!Print_Area</vt:lpstr>
      <vt:lpstr>'Wp-b Salary'!Print_Area</vt:lpstr>
      <vt:lpstr>'wp-b1 - Allocation of Staff'!Print_Area</vt:lpstr>
      <vt:lpstr>'wp-b2 Captime'!Print_Area</vt:lpstr>
      <vt:lpstr>'wp-b3 Calc of Health and Other '!Print_Area</vt:lpstr>
      <vt:lpstr>'wp-b4 office salaries'!Print_Area</vt:lpstr>
      <vt:lpstr>'WSC Salaries'!Print_Area</vt:lpstr>
      <vt:lpstr>'WSC Salaries 2015'!Print_Area</vt:lpstr>
      <vt:lpstr>'Co. 345 - June 2015 TB'!Print_Titles</vt:lpstr>
    </vt:vector>
  </TitlesOfParts>
  <Company>Utilities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raguttor</dc:creator>
  <cp:lastModifiedBy>bhallora</cp:lastModifiedBy>
  <cp:lastPrinted>2014-07-17T14:45:51Z</cp:lastPrinted>
  <dcterms:created xsi:type="dcterms:W3CDTF">2014-05-15T14:29:21Z</dcterms:created>
  <dcterms:modified xsi:type="dcterms:W3CDTF">2015-12-21T22:07:31Z</dcterms:modified>
</cp:coreProperties>
</file>