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pkersey\Desktop\"/>
    </mc:Choice>
  </mc:AlternateContent>
  <bookViews>
    <workbookView xWindow="0" yWindow="0" windowWidth="21600" windowHeight="9135" tabRatio="937"/>
  </bookViews>
  <sheets>
    <sheet name="RC Expense Update 2.11.16" sheetId="20" r:id="rId1"/>
    <sheet name="Rate Case Costs&gt;&gt;" sheetId="6" r:id="rId2"/>
    <sheet name="RC Costs Summary" sheetId="18" r:id="rId3"/>
    <sheet name="RC Costs Data" sheetId="1" r:id="rId4"/>
    <sheet name="Capitalized Time&gt;&gt;" sheetId="7" r:id="rId5"/>
    <sheet name="RC Captime Summary" sheetId="19" r:id="rId6"/>
    <sheet name="RC Captime Data" sheetId="4" r:id="rId7"/>
    <sheet name="Summary of Work" sheetId="15" state="hidden" r:id="rId8"/>
    <sheet name="Reference&gt;&gt;" sheetId="14" r:id="rId9"/>
    <sheet name="wp.d" sheetId="3" r:id="rId10"/>
  </sheets>
  <externalReferences>
    <externalReference r:id="rId11"/>
  </externalReferences>
  <definedNames>
    <definedName name="_xlnm._FilterDatabase" localSheetId="6" hidden="1">'RC Captime Data'!$A$5:$L$268</definedName>
    <definedName name="_xlnm._FilterDatabase" localSheetId="5" hidden="1">'RC Captime Summary'!#REF!</definedName>
    <definedName name="_xlnm._FilterDatabase" localSheetId="3" hidden="1">'RC Costs Data'!$A$5:$M$5</definedName>
    <definedName name="_Key1" localSheetId="5" hidden="1">#REF!</definedName>
    <definedName name="_Key1" localSheetId="2" hidden="1">#REF!</definedName>
    <definedName name="_Key1" localSheetId="0" hidden="1">#REF!</definedName>
    <definedName name="_Key1" hidden="1">#REF!</definedName>
    <definedName name="_Order1" hidden="1">255</definedName>
    <definedName name="_Sort" localSheetId="5" hidden="1">#REF!</definedName>
    <definedName name="_Sort" localSheetId="2" hidden="1">#REF!</definedName>
    <definedName name="_Sort" localSheetId="0" hidden="1">#REF!</definedName>
    <definedName name="_Sort" hidden="1">#REF!</definedName>
    <definedName name="Acct1580Mainframe_depr">'[1]wp-p3-alloc of State computers'!$P$8</definedName>
    <definedName name="Acct1585MiniComputers_depr">'[1]wp-p3-alloc of State computers'!$P$9</definedName>
    <definedName name="Acct1590CompSysCost_depr">'[1]wp-p3-alloc of State computers'!$P$10</definedName>
    <definedName name="Acct1595MicrosSysCost_depr">'[1]wp-p3-alloc of State computers'!$P$11</definedName>
    <definedName name="ALLOCATION_TABLE">'[1]Linked TTM 0614'!$D$797:$J$804</definedName>
    <definedName name="company_title">'[1]Input Schedule'!$C$4</definedName>
    <definedName name="Computers_rate">'[1]Input Schedule'!$C$25</definedName>
    <definedName name="customers">'[1]Input Schedule'!$C$15</definedName>
    <definedName name="FTYE">'[1]Input Schedule'!$C$10</definedName>
    <definedName name="_xlnm.Print_Area" localSheetId="6">'RC Captime Data'!$A$1:$L$283</definedName>
    <definedName name="_xlnm.Print_Area" localSheetId="5">'RC Captime Summary'!$A$1:$F$19</definedName>
    <definedName name="_xlnm.Print_Area" localSheetId="3">'RC Costs Data'!$A$1:$M$18</definedName>
    <definedName name="_xlnm.Print_Area" localSheetId="2">'RC Costs Summary'!$A$1:$F$24</definedName>
    <definedName name="_xlnm.Print_Area" localSheetId="0">'RC Expense Update 2.11.16'!$A$1:$O$54</definedName>
    <definedName name="_xlnm.Print_Titles" localSheetId="6">'RC Captime Data'!$1:$5</definedName>
    <definedName name="_xlnm.Print_Titles" localSheetId="7">'Summary of Work'!$1:$5</definedName>
    <definedName name="sewer_customers">'[1]Input Schedule'!$C$14</definedName>
    <definedName name="swr_cust_per">'[1]Input Schedule'!$D$14</definedName>
    <definedName name="test_year_end_date">'[1]Input Schedule'!$C$8</definedName>
    <definedName name="water_customer">'[1]Input Schedule'!$C$13</definedName>
    <definedName name="wtr_cust_per">'[1]Input Schedule'!$D$13</definedName>
  </definedNames>
  <calcPr calcId="152511" calcMode="manual" calcCompleted="0" calcOnSave="0"/>
</workbook>
</file>

<file path=xl/calcChain.xml><?xml version="1.0" encoding="utf-8"?>
<calcChain xmlns="http://schemas.openxmlformats.org/spreadsheetml/2006/main">
  <c r="J30" i="20" l="1"/>
  <c r="J31" i="20"/>
  <c r="J32" i="20"/>
  <c r="J33" i="20"/>
  <c r="J34" i="20"/>
  <c r="J35" i="20"/>
  <c r="J36" i="20"/>
  <c r="J37" i="20"/>
  <c r="J38" i="20"/>
  <c r="J39" i="20"/>
  <c r="J29" i="20"/>
  <c r="E16" i="19"/>
  <c r="E15" i="19"/>
  <c r="E12" i="19"/>
  <c r="E14" i="19"/>
  <c r="E13" i="19"/>
  <c r="E11" i="19"/>
  <c r="E10" i="19"/>
  <c r="E9" i="19"/>
  <c r="E8" i="19"/>
  <c r="E7" i="19"/>
  <c r="E6" i="19"/>
  <c r="F16" i="19" l="1"/>
  <c r="F15" i="19"/>
  <c r="K39" i="20" l="1"/>
  <c r="K38" i="20"/>
  <c r="N29" i="20" l="1"/>
  <c r="H41" i="20" l="1"/>
  <c r="F39" i="20"/>
  <c r="F38" i="20"/>
  <c r="L39" i="20"/>
  <c r="N39" i="20" s="1"/>
  <c r="L38" i="20"/>
  <c r="N38" i="20" s="1"/>
  <c r="D38" i="20"/>
  <c r="D39" i="20"/>
  <c r="I18" i="19"/>
  <c r="E18" i="19"/>
  <c r="J18" i="19"/>
  <c r="D17" i="19"/>
  <c r="H17" i="19" s="1"/>
  <c r="D16" i="19"/>
  <c r="H16" i="19" s="1"/>
  <c r="D15" i="19"/>
  <c r="H15" i="19" s="1"/>
  <c r="C17" i="19"/>
  <c r="G17" i="19" s="1"/>
  <c r="C16" i="19"/>
  <c r="G16" i="19" s="1"/>
  <c r="C15" i="19"/>
  <c r="G15" i="19" s="1"/>
  <c r="M39" i="20" l="1"/>
  <c r="M38" i="20"/>
  <c r="F36" i="3"/>
  <c r="C14" i="19" l="1"/>
  <c r="N36" i="20" l="1"/>
  <c r="L36" i="20"/>
  <c r="F13" i="19"/>
  <c r="D13" i="19"/>
  <c r="F36" i="20" s="1"/>
  <c r="C13" i="19"/>
  <c r="D36" i="20" s="1"/>
  <c r="K36" i="20" l="1"/>
  <c r="M36" i="20" s="1"/>
  <c r="G13" i="19"/>
  <c r="H13" i="19"/>
  <c r="E23" i="18" l="1"/>
  <c r="D21" i="18"/>
  <c r="D20" i="18"/>
  <c r="D19" i="18"/>
  <c r="D16" i="18"/>
  <c r="D14" i="18"/>
  <c r="D13" i="18"/>
  <c r="D9" i="18"/>
  <c r="P41" i="20" l="1"/>
  <c r="F12" i="19"/>
  <c r="F37" i="3" l="1"/>
  <c r="P21" i="20" l="1"/>
  <c r="O21" i="20"/>
  <c r="O19" i="20"/>
  <c r="J62" i="20" l="1"/>
  <c r="D62" i="20" s="1"/>
  <c r="D58" i="20"/>
  <c r="D59" i="20" s="1"/>
  <c r="L37" i="20"/>
  <c r="L35" i="20"/>
  <c r="L34" i="20"/>
  <c r="L33" i="20"/>
  <c r="L32" i="20"/>
  <c r="L31" i="20"/>
  <c r="L30" i="20"/>
  <c r="D12" i="19"/>
  <c r="F35" i="20" s="1"/>
  <c r="C12" i="19"/>
  <c r="A1" i="19"/>
  <c r="D7" i="15" s="1"/>
  <c r="A3" i="4"/>
  <c r="F14" i="19"/>
  <c r="F11" i="19"/>
  <c r="F9" i="19"/>
  <c r="F8" i="19"/>
  <c r="F7" i="19"/>
  <c r="F6" i="19"/>
  <c r="F10" i="19"/>
  <c r="A3" i="1"/>
  <c r="A1" i="18"/>
  <c r="A1" i="1"/>
  <c r="F20" i="18"/>
  <c r="E14" i="18"/>
  <c r="E13" i="18"/>
  <c r="F9" i="18"/>
  <c r="O50" i="20"/>
  <c r="O17" i="20"/>
  <c r="O15" i="20"/>
  <c r="M15" i="20" s="1"/>
  <c r="H13" i="20"/>
  <c r="O13" i="20"/>
  <c r="K62" i="3"/>
  <c r="D62" i="3" s="1"/>
  <c r="F18" i="19" l="1"/>
  <c r="D35" i="20"/>
  <c r="D6" i="15"/>
  <c r="D8" i="15"/>
  <c r="F19" i="18"/>
  <c r="D10" i="15"/>
  <c r="A1" i="4"/>
  <c r="A1" i="15" s="1"/>
  <c r="D9" i="15"/>
  <c r="D63" i="20"/>
  <c r="D64" i="20" s="1"/>
  <c r="N33" i="20"/>
  <c r="N32" i="20"/>
  <c r="N30" i="20"/>
  <c r="N34" i="20"/>
  <c r="N31" i="20"/>
  <c r="N35" i="20"/>
  <c r="G12" i="19"/>
  <c r="F14" i="18"/>
  <c r="D58" i="3"/>
  <c r="D59" i="3" s="1"/>
  <c r="D63" i="3" s="1"/>
  <c r="D64" i="3" s="1"/>
  <c r="I43" i="3" s="1"/>
  <c r="F30" i="3"/>
  <c r="F31" i="3"/>
  <c r="F32" i="3"/>
  <c r="F33" i="3"/>
  <c r="F34" i="3"/>
  <c r="F35" i="3"/>
  <c r="F29" i="3"/>
  <c r="I23" i="3"/>
  <c r="I22" i="3"/>
  <c r="N37" i="20" l="1"/>
  <c r="O41" i="20" s="1"/>
  <c r="I39" i="3"/>
  <c r="I41" i="3" s="1"/>
  <c r="I45" i="3" s="1"/>
  <c r="I50" i="3" s="1"/>
  <c r="H46" i="20"/>
  <c r="P46" i="20" s="1"/>
  <c r="H12" i="19"/>
  <c r="D37" i="20"/>
  <c r="K37" i="20" s="1"/>
  <c r="M37" i="20" s="1"/>
  <c r="G14" i="19" l="1"/>
  <c r="K35" i="20"/>
  <c r="M35" i="20" s="1"/>
  <c r="F21" i="18" l="1"/>
  <c r="H21" i="20"/>
  <c r="L29" i="20"/>
  <c r="O46" i="20" l="1"/>
  <c r="P44" i="20" l="1"/>
  <c r="P48" i="20" s="1"/>
  <c r="P53" i="20" s="1"/>
  <c r="D7" i="19"/>
  <c r="F30" i="20" s="1"/>
  <c r="D8" i="19"/>
  <c r="F31" i="20" s="1"/>
  <c r="D9" i="19"/>
  <c r="F32" i="20" s="1"/>
  <c r="D10" i="19"/>
  <c r="F33" i="20" s="1"/>
  <c r="D11" i="19"/>
  <c r="F34" i="20" s="1"/>
  <c r="D14" i="19"/>
  <c r="F37" i="20" s="1"/>
  <c r="D6" i="19"/>
  <c r="C7" i="19"/>
  <c r="C8" i="19"/>
  <c r="C9" i="19"/>
  <c r="C10" i="19"/>
  <c r="C11" i="19"/>
  <c r="C6" i="19"/>
  <c r="C18" i="19" l="1"/>
  <c r="D18" i="19"/>
  <c r="G11" i="19"/>
  <c r="D34" i="20"/>
  <c r="K34" i="20" s="1"/>
  <c r="M34" i="20" s="1"/>
  <c r="G7" i="19"/>
  <c r="D30" i="20"/>
  <c r="K30" i="20" s="1"/>
  <c r="M30" i="20" s="1"/>
  <c r="H10" i="19"/>
  <c r="G10" i="19"/>
  <c r="D33" i="20"/>
  <c r="K33" i="20" s="1"/>
  <c r="M33" i="20" s="1"/>
  <c r="H6" i="19"/>
  <c r="F29" i="20"/>
  <c r="H9" i="19"/>
  <c r="G9" i="19"/>
  <c r="D32" i="20"/>
  <c r="K32" i="20" s="1"/>
  <c r="M32" i="20" s="1"/>
  <c r="H14" i="19"/>
  <c r="H8" i="19"/>
  <c r="G6" i="19"/>
  <c r="D29" i="20"/>
  <c r="K29" i="20" s="1"/>
  <c r="M29" i="20" s="1"/>
  <c r="G8" i="19"/>
  <c r="D31" i="20"/>
  <c r="K31" i="20" s="1"/>
  <c r="M31" i="20" s="1"/>
  <c r="H11" i="19"/>
  <c r="H7" i="19"/>
  <c r="E10" i="15"/>
  <c r="E7" i="15"/>
  <c r="E6" i="15"/>
  <c r="E9" i="15"/>
  <c r="E8" i="15"/>
  <c r="G18" i="19" l="1"/>
  <c r="H18" i="19"/>
  <c r="H19" i="20"/>
  <c r="H17" i="20"/>
  <c r="H44" i="20" s="1"/>
  <c r="M19" i="20" l="1"/>
  <c r="F16" i="18"/>
  <c r="F13" i="18"/>
  <c r="M21" i="20"/>
  <c r="D23" i="18"/>
  <c r="F23" i="18" l="1"/>
  <c r="H48" i="20"/>
  <c r="H53" i="20" s="1"/>
  <c r="M13" i="20"/>
  <c r="E16" i="1" l="1"/>
  <c r="M17" i="20" l="1"/>
  <c r="M44" i="20" s="1"/>
  <c r="O44" i="20"/>
  <c r="O48" i="20" s="1"/>
  <c r="O53" i="20" s="1"/>
</calcChain>
</file>

<file path=xl/sharedStrings.xml><?xml version="1.0" encoding="utf-8"?>
<sst xmlns="http://schemas.openxmlformats.org/spreadsheetml/2006/main" count="1370" uniqueCount="173">
  <si>
    <t>Co</t>
  </si>
  <si>
    <t>Obj Acct</t>
  </si>
  <si>
    <t>Amount</t>
  </si>
  <si>
    <t>G/L Date</t>
  </si>
  <si>
    <t>Region</t>
  </si>
  <si>
    <t>Explanation Alpha Name</t>
  </si>
  <si>
    <t>Explanation -Remark-</t>
  </si>
  <si>
    <t>Midwest</t>
  </si>
  <si>
    <t>PV</t>
  </si>
  <si>
    <t>Lubertozzi, Steven M.</t>
  </si>
  <si>
    <t>Cap Project              003 6</t>
  </si>
  <si>
    <t>T4</t>
  </si>
  <si>
    <t>Neyzelman, Dimitry</t>
  </si>
  <si>
    <t>Kersey, Justin P.</t>
  </si>
  <si>
    <t>Halloran, Brian</t>
  </si>
  <si>
    <t>Haas, Bruce T.</t>
  </si>
  <si>
    <t>Comments</t>
  </si>
  <si>
    <t>Project #</t>
  </si>
  <si>
    <t>CAPTIME</t>
  </si>
  <si>
    <t>TY</t>
  </si>
  <si>
    <t>Doc #</t>
  </si>
  <si>
    <t>w/p [d]</t>
  </si>
  <si>
    <t>Rate Case Expense</t>
  </si>
  <si>
    <t>A</t>
  </si>
  <si>
    <t>B</t>
  </si>
  <si>
    <t>C</t>
  </si>
  <si>
    <t>D</t>
  </si>
  <si>
    <t>E</t>
  </si>
  <si>
    <t>F</t>
  </si>
  <si>
    <t>G</t>
  </si>
  <si>
    <t>Line No.</t>
  </si>
  <si>
    <t>Total</t>
  </si>
  <si>
    <t>Legal Fees</t>
  </si>
  <si>
    <t>Fed Ex, mailings, postage, and miscellaneous costs</t>
  </si>
  <si>
    <t>Personnel</t>
  </si>
  <si>
    <t>Cost</t>
  </si>
  <si>
    <t>Travel</t>
  </si>
  <si>
    <t>Water Service Personnel</t>
  </si>
  <si>
    <t>rate</t>
  </si>
  <si>
    <t>hours</t>
  </si>
  <si>
    <t>$</t>
  </si>
  <si>
    <t>Guttormsen, Robert A</t>
  </si>
  <si>
    <t>Kersey, Justin</t>
  </si>
  <si>
    <t>Total Cost of current case - estimated cost to complete</t>
  </si>
  <si>
    <t>Total Current Rate Case Cost</t>
  </si>
  <si>
    <t>Unamortized Rate Case Expense from prior Rate Cases approved</t>
  </si>
  <si>
    <t>Amortization Expense per year</t>
  </si>
  <si>
    <t>Effective</t>
  </si>
  <si>
    <t>Remaining</t>
  </si>
  <si>
    <t>Amortized</t>
  </si>
  <si>
    <t>Rate</t>
  </si>
  <si>
    <t>Actual Total</t>
  </si>
  <si>
    <t>Actual Hours</t>
  </si>
  <si>
    <t>Budget Hours</t>
  </si>
  <si>
    <t>Budget Total</t>
  </si>
  <si>
    <t>Vendor</t>
  </si>
  <si>
    <t>Actual Totals</t>
  </si>
  <si>
    <t>Budget Totals</t>
  </si>
  <si>
    <t>AvB Totals</t>
  </si>
  <si>
    <t>Rate Case Expense Summary (less Captime)</t>
  </si>
  <si>
    <t>Fed Ex, Misc. Postage</t>
  </si>
  <si>
    <t>Item#</t>
  </si>
  <si>
    <t>Address #</t>
  </si>
  <si>
    <t>Hours</t>
  </si>
  <si>
    <t>Water Service Employee</t>
  </si>
  <si>
    <t>Name</t>
  </si>
  <si>
    <t>Position</t>
  </si>
  <si>
    <t>Summary of Work</t>
  </si>
  <si>
    <t>Financial Analyst II</t>
  </si>
  <si>
    <t>FP&amp;A Manager</t>
  </si>
  <si>
    <t>President</t>
  </si>
  <si>
    <t>VP of Operations</t>
  </si>
  <si>
    <t>Involved in the high level planning stage of the rate cases including reviewing of the test year financial statements; participated in meetings related to analyzing ICC's and AG's direct testimonies; high level guidance on Company's position on various issues; settlement negotiations; high-level decision making/planning (ex. rehearing/ appeals/phase-in/consolidation/cost of service/rate design); Consulting the regulatory Staff on drafting responses to certain data requests</t>
  </si>
  <si>
    <t>Prepared the majority of the rate case filings; incorporating schedules prepared by various staff into the filing; preparing internal documents related to all initial pre-filing analyses, customer notice preparation; coordination of internal call to plan the rate case and another internal call before filing the case; submitting filing exhibits and other related documents to counsel in preparation of filing; preparing data request responses</t>
  </si>
  <si>
    <t>Assisted in preparation of certain rate case schedules</t>
  </si>
  <si>
    <t>Involved in planning meetings and reviewing pre-filing requirements and prior order compliance; monitoring the preparation of the rate cases during weekly regulatory meetings with internal staff; answering questions related to complex regulatory issues; reviewing certain data requests; reviewing all prepared testimonies; involved in testimony preparation for the hearing</t>
  </si>
  <si>
    <t>Involved in pre-filing internal meetings; preparing and reviewing data requests; providing information related to capital projects in order to aid the preparation of certain filing  exhibits; preparing testimony; attending public hearings; consulting with the regulatory team on high level Operations (OPS) related issues; reviewing all responses to OPS related data requests</t>
  </si>
  <si>
    <t>H</t>
  </si>
  <si>
    <t>I</t>
  </si>
  <si>
    <t>J</t>
  </si>
  <si>
    <t>K</t>
  </si>
  <si>
    <t>Actual and</t>
  </si>
  <si>
    <t>Estimated</t>
  </si>
  <si>
    <t>Actual</t>
  </si>
  <si>
    <t>Cost to</t>
  </si>
  <si>
    <t>Complete</t>
  </si>
  <si>
    <t>Customer Notices:</t>
  </si>
  <si>
    <t>Revised</t>
  </si>
  <si>
    <t>Calculated</t>
  </si>
  <si>
    <t>Current</t>
  </si>
  <si>
    <t>Total Hours</t>
  </si>
  <si>
    <t>Rate Case Expense Summary of Work</t>
  </si>
  <si>
    <t>L</t>
  </si>
  <si>
    <t>Original</t>
  </si>
  <si>
    <t>AvB</t>
  </si>
  <si>
    <t>Remain Amt</t>
  </si>
  <si>
    <t>WATER SERVICE CORPORATION OF KENTUCKY</t>
  </si>
  <si>
    <t>Case No. 2015- xxxxx</t>
  </si>
  <si>
    <t>Test Year Ended 6/30/15</t>
  </si>
  <si>
    <t>Consulting Fees</t>
  </si>
  <si>
    <t>Newspaper Publication</t>
  </si>
  <si>
    <t>Nights</t>
  </si>
  <si>
    <t># of Trips/</t>
  </si>
  <si>
    <t>Airfare</t>
  </si>
  <si>
    <t>Hotel/Meals</t>
  </si>
  <si>
    <t>Rental Car</t>
  </si>
  <si>
    <t>Leonard, James R.</t>
  </si>
  <si>
    <t>Shareef, Azfar</t>
  </si>
  <si>
    <t>Amortized over 3 years</t>
  </si>
  <si>
    <t>Total Granted</t>
  </si>
  <si>
    <t>Filed</t>
  </si>
  <si>
    <t>Amort period</t>
  </si>
  <si>
    <t>Annual exp</t>
  </si>
  <si>
    <t>Monthly amort</t>
  </si>
  <si>
    <t>Amortization start</t>
  </si>
  <si>
    <t>Amortization end</t>
  </si>
  <si>
    <t>Accumulated Amort months</t>
  </si>
  <si>
    <t>Unamortized</t>
  </si>
  <si>
    <t>Test Year Ended 6/30/2015</t>
  </si>
  <si>
    <t>STURGILL,TURNER, BARKER &amp; MOLO</t>
  </si>
  <si>
    <t>March 2015 - July 2015 Legal Expense</t>
  </si>
  <si>
    <t>General Ledger Data</t>
  </si>
  <si>
    <t>Rate Case Costs Summary (less Captime)</t>
  </si>
  <si>
    <t>Rate Case Captime Summary</t>
  </si>
  <si>
    <t>Rate Case Captime GL Data</t>
  </si>
  <si>
    <t>2015 RC WSCKY            003 6</t>
  </si>
  <si>
    <t>WSC-KY Rate Case 2015    003 6</t>
  </si>
  <si>
    <t>WSKY 2015 Rate Case      003 6</t>
  </si>
  <si>
    <t>Total Rate Case expense</t>
  </si>
  <si>
    <t>Customer Notices</t>
  </si>
  <si>
    <t>Category</t>
  </si>
  <si>
    <t>LEGAL</t>
  </si>
  <si>
    <t>CUSTOMER NOTICE - CLINTON</t>
  </si>
  <si>
    <t>CUSTOMER NOTICE - MIDDLESBORO</t>
  </si>
  <si>
    <t>MISC</t>
  </si>
  <si>
    <t>TRAVEL - AIRFARE</t>
  </si>
  <si>
    <t>TRAVEL - HOTEL/MEALS</t>
  </si>
  <si>
    <t>TRAVEL - RENTAL CAR</t>
  </si>
  <si>
    <t>Ortega, Jennifer</t>
  </si>
  <si>
    <t>Case No. 2015 - 00382</t>
  </si>
  <si>
    <t>Shareef, Azfar - 10/13/2015</t>
  </si>
  <si>
    <t>Shareef, Azfar - 10/14/2015</t>
  </si>
  <si>
    <t>Shareef, Azfar - 10/12/2015</t>
  </si>
  <si>
    <t>Shareef, Azfar - 10/15/2015</t>
  </si>
  <si>
    <t>Shareef, Azfar - 10/21/2015</t>
  </si>
  <si>
    <t>Shareef, Azfar - 10/22/2015</t>
  </si>
  <si>
    <t>Shareef, Azfar - 10/27/2015</t>
  </si>
  <si>
    <t>Shareef, Azfar - 10/30/2015</t>
  </si>
  <si>
    <t>Shareef, Azfar - 10/20/2015</t>
  </si>
  <si>
    <t>Shareef, Azfar - 10/23/2015</t>
  </si>
  <si>
    <t>Shareef, Azfar - 10/28/2015</t>
  </si>
  <si>
    <t>Shareef, Azfar - 10/26/2015</t>
  </si>
  <si>
    <t>Shareef, Azfar - 10/29/2015</t>
  </si>
  <si>
    <t>CAPTIME CORRECTION Shareef, Az</t>
  </si>
  <si>
    <t>Shareef, Azfar - 11/4/2015</t>
  </si>
  <si>
    <t>Shareef, Azfar - 11/5/2015</t>
  </si>
  <si>
    <t>Shareef, Azfar - 11/10/2015</t>
  </si>
  <si>
    <t>Shareef, Azfar - 11/2/2015</t>
  </si>
  <si>
    <t>Shareef, Azfar - 11/3/2015</t>
  </si>
  <si>
    <t>WSC-KY 2015 Rate Case    003 6</t>
  </si>
  <si>
    <t>Vaughn, Stephen R.</t>
  </si>
  <si>
    <t>Mills, Wendell G.</t>
  </si>
  <si>
    <t>Rate Case                003 6</t>
  </si>
  <si>
    <t>Original wp.d Budget</t>
  </si>
  <si>
    <t>WSC-KY Rate Case         003 6</t>
  </si>
  <si>
    <t>WSC-KY 2015/2016 Rate Cas003 6</t>
  </si>
  <si>
    <t>OV</t>
  </si>
  <si>
    <t>CIVITAS MEDIA LLC.</t>
  </si>
  <si>
    <t>Middlesboro Customer Notice</t>
  </si>
  <si>
    <t>Rate Case Costs through 2/11/16</t>
  </si>
  <si>
    <t>Rate Case Captime through 2/11/16</t>
  </si>
  <si>
    <t>THE HICKMAN COUNTY TIMES LLC</t>
  </si>
  <si>
    <t>Clinton Customer Notices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</si>
</sst>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#,##0\ ;\(#,##0\)"/>
    <numFmt numFmtId="166" formatCode="&quot;Future Test Year Ended&quot;\ mmmm\ dd\,\ yyyy"/>
    <numFmt numFmtId="167" formatCode="_(&quot;$&quot;* #,##0.00_);_(&quot;$&quot;* \(#,##0.00\);_(&quot;$&quot;* &quot;-&quot;_);_(@_)"/>
    <numFmt numFmtId="168" formatCode="_(* #,##0_);_(* \(#,##0\);_(* &quot;-&quot;??_);_(@_)"/>
    <numFmt numFmtId="169" formatCode="_(&quot;$&quot;* #,##0_);_(&quot;$&quot;* \(#,##0\);_(&quot;$&quot;* &quot;-&quot;??_);_(@_)"/>
    <numFmt numFmtId="170" formatCode="&quot;Test Year Ended&quot;\ mmmm\ dd\,\ yyyy"/>
    <numFmt numFmtId="171" formatCode="#,##0.0\ ;\(#,##0.0\)"/>
    <numFmt numFmtId="172" formatCode="#,##0.00\ ;\(#,##0.00\)"/>
    <numFmt numFmtId="173" formatCode="0.0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  <family val="3"/>
    </font>
    <font>
      <b/>
      <sz val="10"/>
      <name val="Book Antiqua"/>
      <family val="1"/>
    </font>
    <font>
      <sz val="10"/>
      <name val="Book Antiqua"/>
      <family val="1"/>
    </font>
    <font>
      <sz val="10"/>
      <color indexed="8"/>
      <name val="Book Antiqua"/>
      <family val="1"/>
    </font>
    <font>
      <sz val="11"/>
      <color indexed="62"/>
      <name val="Calibri"/>
      <family val="2"/>
    </font>
    <font>
      <b/>
      <i/>
      <sz val="11"/>
      <name val="Calibri"/>
      <family val="2"/>
    </font>
    <font>
      <sz val="10"/>
      <color rgb="FFFF0000"/>
      <name val="Book Antiqua"/>
      <family val="1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Geneva"/>
    </font>
    <font>
      <sz val="10"/>
      <name val="Times New Roman"/>
      <family val="1"/>
    </font>
    <font>
      <sz val="11"/>
      <name val="Times New Roman"/>
      <family val="1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/>
    <xf numFmtId="164" fontId="22" fillId="33" borderId="12" applyNumberFormat="0" applyAlignment="0" applyProtection="0"/>
    <xf numFmtId="4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4" fontId="18" fillId="0" borderId="0"/>
    <xf numFmtId="43" fontId="1" fillId="0" borderId="0" applyFont="0" applyFill="0" applyBorder="0" applyAlignment="0" applyProtection="0"/>
    <xf numFmtId="164" fontId="18" fillId="0" borderId="0"/>
    <xf numFmtId="164" fontId="29" fillId="0" borderId="0"/>
    <xf numFmtId="0" fontId="30" fillId="0" borderId="0"/>
    <xf numFmtId="164" fontId="18" fillId="0" borderId="0"/>
    <xf numFmtId="44" fontId="1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99">
    <xf numFmtId="0" fontId="0" fillId="0" borderId="0" xfId="0"/>
    <xf numFmtId="14" fontId="0" fillId="0" borderId="0" xfId="0" applyNumberFormat="1"/>
    <xf numFmtId="43" fontId="0" fillId="0" borderId="0" xfId="1" applyFont="1"/>
    <xf numFmtId="0" fontId="16" fillId="0" borderId="0" xfId="0" applyFont="1"/>
    <xf numFmtId="43" fontId="16" fillId="0" borderId="0" xfId="1" applyFont="1"/>
    <xf numFmtId="165" fontId="19" fillId="0" borderId="0" xfId="43" applyNumberFormat="1" applyFont="1" applyFill="1" applyAlignment="1"/>
    <xf numFmtId="165" fontId="19" fillId="0" borderId="0" xfId="43" applyNumberFormat="1" applyFont="1" applyFill="1" applyAlignment="1">
      <alignment horizontal="right"/>
    </xf>
    <xf numFmtId="37" fontId="19" fillId="0" borderId="0" xfId="43" applyNumberFormat="1" applyFont="1" applyFill="1" applyBorder="1"/>
    <xf numFmtId="164" fontId="19" fillId="0" borderId="0" xfId="43" applyFont="1" applyFill="1" applyBorder="1"/>
    <xf numFmtId="165" fontId="19" fillId="0" borderId="0" xfId="43" applyNumberFormat="1" applyFont="1" applyFill="1"/>
    <xf numFmtId="164" fontId="20" fillId="0" borderId="0" xfId="43" applyFont="1" applyFill="1" applyBorder="1"/>
    <xf numFmtId="165" fontId="20" fillId="0" borderId="0" xfId="43" applyNumberFormat="1" applyFont="1" applyFill="1"/>
    <xf numFmtId="37" fontId="20" fillId="0" borderId="0" xfId="43" applyNumberFormat="1" applyFont="1" applyFill="1" applyBorder="1"/>
    <xf numFmtId="164" fontId="19" fillId="0" borderId="0" xfId="43" applyFont="1" applyFill="1" applyBorder="1" applyAlignment="1">
      <alignment horizontal="center"/>
    </xf>
    <xf numFmtId="165" fontId="19" fillId="0" borderId="0" xfId="43" applyNumberFormat="1" applyFont="1" applyFill="1" applyAlignment="1">
      <alignment horizontal="center"/>
    </xf>
    <xf numFmtId="37" fontId="19" fillId="0" borderId="0" xfId="43" applyNumberFormat="1" applyFont="1" applyFill="1" applyBorder="1" applyAlignment="1">
      <alignment horizontal="center"/>
    </xf>
    <xf numFmtId="165" fontId="19" fillId="0" borderId="10" xfId="43" applyNumberFormat="1" applyFont="1" applyFill="1" applyBorder="1" applyAlignment="1">
      <alignment horizontal="center"/>
    </xf>
    <xf numFmtId="165" fontId="20" fillId="0" borderId="10" xfId="43" applyNumberFormat="1" applyFont="1" applyFill="1" applyBorder="1"/>
    <xf numFmtId="37" fontId="20" fillId="0" borderId="0" xfId="43" applyNumberFormat="1" applyFont="1" applyFill="1" applyBorder="1" applyAlignment="1">
      <alignment horizontal="center"/>
    </xf>
    <xf numFmtId="0" fontId="19" fillId="0" borderId="0" xfId="43" applyNumberFormat="1" applyFont="1" applyFill="1" applyBorder="1" applyAlignment="1">
      <alignment horizontal="center"/>
    </xf>
    <xf numFmtId="165" fontId="20" fillId="0" borderId="0" xfId="43" quotePrefix="1" applyNumberFormat="1" applyFont="1" applyFill="1"/>
    <xf numFmtId="164" fontId="20" fillId="0" borderId="0" xfId="43" applyFont="1" applyFill="1"/>
    <xf numFmtId="165" fontId="20" fillId="0" borderId="10" xfId="43" applyNumberFormat="1" applyFont="1" applyFill="1" applyBorder="1" applyAlignment="1">
      <alignment horizontal="center"/>
    </xf>
    <xf numFmtId="165" fontId="20" fillId="0" borderId="0" xfId="43" applyNumberFormat="1" applyFont="1" applyFill="1" applyAlignment="1">
      <alignment horizontal="center"/>
    </xf>
    <xf numFmtId="165" fontId="20" fillId="0" borderId="0" xfId="43" applyNumberFormat="1" applyFont="1" applyFill="1" applyBorder="1" applyAlignment="1">
      <alignment horizontal="center"/>
    </xf>
    <xf numFmtId="165" fontId="20" fillId="0" borderId="0" xfId="43" applyNumberFormat="1" applyFont="1" applyFill="1" applyBorder="1"/>
    <xf numFmtId="42" fontId="20" fillId="0" borderId="0" xfId="43" applyNumberFormat="1" applyFont="1" applyFill="1" applyAlignment="1">
      <alignment horizontal="center"/>
    </xf>
    <xf numFmtId="0" fontId="21" fillId="0" borderId="0" xfId="43" applyNumberFormat="1" applyFont="1" applyFill="1"/>
    <xf numFmtId="167" fontId="20" fillId="0" borderId="0" xfId="43" applyNumberFormat="1" applyFont="1" applyFill="1" applyAlignment="1">
      <alignment horizontal="center"/>
    </xf>
    <xf numFmtId="165" fontId="20" fillId="0" borderId="0" xfId="43" applyNumberFormat="1" applyFont="1" applyFill="1" applyAlignment="1">
      <alignment horizontal="fill"/>
    </xf>
    <xf numFmtId="42" fontId="20" fillId="0" borderId="11" xfId="43" applyNumberFormat="1" applyFont="1" applyFill="1" applyBorder="1"/>
    <xf numFmtId="42" fontId="20" fillId="0" borderId="0" xfId="43" applyNumberFormat="1" applyFont="1" applyFill="1"/>
    <xf numFmtId="42" fontId="20" fillId="0" borderId="0" xfId="43" applyNumberFormat="1" applyFont="1" applyFill="1" applyBorder="1"/>
    <xf numFmtId="0" fontId="19" fillId="0" borderId="0" xfId="43" applyNumberFormat="1" applyFont="1" applyFill="1" applyBorder="1" applyAlignment="1">
      <alignment horizontal="right"/>
    </xf>
    <xf numFmtId="14" fontId="20" fillId="0" borderId="0" xfId="43" applyNumberFormat="1" applyFont="1" applyFill="1"/>
    <xf numFmtId="168" fontId="20" fillId="0" borderId="0" xfId="45" applyNumberFormat="1" applyFont="1" applyFill="1" applyBorder="1"/>
    <xf numFmtId="1" fontId="20" fillId="0" borderId="13" xfId="43" applyNumberFormat="1" applyFont="1" applyFill="1" applyBorder="1" applyAlignment="1">
      <alignment horizontal="center"/>
    </xf>
    <xf numFmtId="0" fontId="16" fillId="0" borderId="14" xfId="0" applyFont="1" applyBorder="1"/>
    <xf numFmtId="0" fontId="16" fillId="0" borderId="15" xfId="0" applyFont="1" applyBorder="1"/>
    <xf numFmtId="165" fontId="20" fillId="0" borderId="0" xfId="43" applyNumberFormat="1" applyFont="1" applyFill="1" applyBorder="1" applyAlignment="1">
      <alignment horizontal="right"/>
    </xf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165" fontId="23" fillId="0" borderId="21" xfId="43" applyNumberFormat="1" applyFont="1" applyFill="1" applyBorder="1"/>
    <xf numFmtId="0" fontId="16" fillId="0" borderId="21" xfId="0" applyFont="1" applyBorder="1"/>
    <xf numFmtId="165" fontId="23" fillId="0" borderId="0" xfId="43" applyNumberFormat="1" applyFont="1" applyFill="1" applyBorder="1"/>
    <xf numFmtId="0" fontId="25" fillId="0" borderId="0" xfId="0" applyFont="1" applyBorder="1"/>
    <xf numFmtId="0" fontId="25" fillId="0" borderId="17" xfId="0" applyFont="1" applyBorder="1"/>
    <xf numFmtId="165" fontId="0" fillId="0" borderId="17" xfId="0" applyNumberFormat="1" applyBorder="1"/>
    <xf numFmtId="0" fontId="26" fillId="0" borderId="0" xfId="0" applyFont="1" applyBorder="1"/>
    <xf numFmtId="0" fontId="0" fillId="0" borderId="0" xfId="0" applyAlignment="1">
      <alignment wrapText="1"/>
    </xf>
    <xf numFmtId="44" fontId="0" fillId="0" borderId="0" xfId="46" applyFont="1"/>
    <xf numFmtId="169" fontId="0" fillId="0" borderId="13" xfId="46" applyNumberFormat="1" applyFont="1" applyBorder="1"/>
    <xf numFmtId="169" fontId="0" fillId="0" borderId="17" xfId="46" applyNumberFormat="1" applyFont="1" applyBorder="1"/>
    <xf numFmtId="169" fontId="20" fillId="0" borderId="0" xfId="46" applyNumberFormat="1" applyFont="1" applyFill="1" applyBorder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6" fillId="0" borderId="0" xfId="0" applyFont="1" applyAlignment="1">
      <alignment horizontal="center" wrapText="1"/>
    </xf>
    <xf numFmtId="0" fontId="0" fillId="0" borderId="24" xfId="0" applyBorder="1" applyAlignment="1">
      <alignment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16" fillId="0" borderId="0" xfId="0" applyFont="1" applyAlignment="1">
      <alignment vertical="top"/>
    </xf>
    <xf numFmtId="0" fontId="28" fillId="0" borderId="0" xfId="0" applyFont="1" applyAlignment="1">
      <alignment vertical="top"/>
    </xf>
    <xf numFmtId="165" fontId="19" fillId="0" borderId="0" xfId="47" applyNumberFormat="1" applyFont="1"/>
    <xf numFmtId="0" fontId="19" fillId="0" borderId="0" xfId="47" applyFont="1" applyBorder="1"/>
    <xf numFmtId="165" fontId="19" fillId="0" borderId="0" xfId="48" applyNumberFormat="1" applyFont="1"/>
    <xf numFmtId="43" fontId="19" fillId="0" borderId="0" xfId="49" applyFont="1" applyAlignment="1">
      <alignment horizontal="right"/>
    </xf>
    <xf numFmtId="164" fontId="19" fillId="0" borderId="0" xfId="50" applyFont="1" applyFill="1" applyBorder="1"/>
    <xf numFmtId="37" fontId="19" fillId="0" borderId="0" xfId="50" applyNumberFormat="1" applyFont="1" applyFill="1" applyBorder="1"/>
    <xf numFmtId="37" fontId="19" fillId="0" borderId="0" xfId="51" applyNumberFormat="1" applyFont="1" applyFill="1" applyAlignment="1">
      <alignment horizontal="center"/>
    </xf>
    <xf numFmtId="37" fontId="19" fillId="0" borderId="0" xfId="48" applyNumberFormat="1" applyFont="1" applyBorder="1"/>
    <xf numFmtId="164" fontId="19" fillId="0" borderId="0" xfId="48" applyFont="1" applyBorder="1"/>
    <xf numFmtId="43" fontId="19" fillId="0" borderId="0" xfId="49" applyFont="1"/>
    <xf numFmtId="164" fontId="20" fillId="0" borderId="0" xfId="48" applyFont="1" applyBorder="1" applyAlignment="1"/>
    <xf numFmtId="165" fontId="20" fillId="0" borderId="0" xfId="48" applyNumberFormat="1" applyFont="1" applyAlignment="1"/>
    <xf numFmtId="165" fontId="20" fillId="0" borderId="0" xfId="48" applyNumberFormat="1" applyFont="1"/>
    <xf numFmtId="43" fontId="20" fillId="0" borderId="0" xfId="49" applyFont="1"/>
    <xf numFmtId="37" fontId="20" fillId="0" borderId="0" xfId="48" applyNumberFormat="1" applyFont="1" applyBorder="1"/>
    <xf numFmtId="164" fontId="20" fillId="0" borderId="0" xfId="48" applyFont="1" applyBorder="1"/>
    <xf numFmtId="164" fontId="19" fillId="0" borderId="0" xfId="48" applyFont="1" applyBorder="1" applyAlignment="1">
      <alignment horizontal="center"/>
    </xf>
    <xf numFmtId="165" fontId="19" fillId="0" borderId="0" xfId="48" applyNumberFormat="1" applyFont="1" applyAlignment="1">
      <alignment horizontal="center"/>
    </xf>
    <xf numFmtId="43" fontId="19" fillId="0" borderId="0" xfId="49" applyFont="1" applyAlignment="1">
      <alignment horizontal="center"/>
    </xf>
    <xf numFmtId="37" fontId="19" fillId="0" borderId="0" xfId="50" applyNumberFormat="1" applyFont="1" applyFill="1" applyBorder="1" applyAlignment="1">
      <alignment horizontal="center"/>
    </xf>
    <xf numFmtId="164" fontId="20" fillId="0" borderId="0" xfId="50" applyFont="1" applyFill="1" applyBorder="1" applyAlignment="1">
      <alignment horizontal="center"/>
    </xf>
    <xf numFmtId="14" fontId="19" fillId="0" borderId="0" xfId="49" applyNumberFormat="1" applyFont="1" applyAlignment="1">
      <alignment horizontal="center"/>
    </xf>
    <xf numFmtId="165" fontId="20" fillId="0" borderId="0" xfId="50" applyNumberFormat="1" applyFont="1" applyFill="1"/>
    <xf numFmtId="37" fontId="20" fillId="0" borderId="0" xfId="50" applyNumberFormat="1" applyFont="1" applyFill="1" applyBorder="1"/>
    <xf numFmtId="37" fontId="20" fillId="0" borderId="0" xfId="52" applyNumberFormat="1" applyFont="1" applyFill="1" applyBorder="1" applyAlignment="1">
      <alignment horizontal="center"/>
    </xf>
    <xf numFmtId="37" fontId="20" fillId="0" borderId="0" xfId="50" applyNumberFormat="1" applyFont="1" applyFill="1" applyBorder="1" applyAlignment="1">
      <alignment horizontal="center"/>
    </xf>
    <xf numFmtId="164" fontId="20" fillId="0" borderId="0" xfId="48" applyFont="1" applyBorder="1" applyAlignment="1">
      <alignment horizontal="center"/>
    </xf>
    <xf numFmtId="165" fontId="19" fillId="0" borderId="10" xfId="48" applyNumberFormat="1" applyFont="1" applyBorder="1" applyAlignment="1">
      <alignment horizontal="center"/>
    </xf>
    <xf numFmtId="165" fontId="20" fillId="0" borderId="10" xfId="48" applyNumberFormat="1" applyFont="1" applyBorder="1"/>
    <xf numFmtId="43" fontId="19" fillId="0" borderId="10" xfId="49" applyFont="1" applyBorder="1" applyAlignment="1">
      <alignment horizontal="center"/>
    </xf>
    <xf numFmtId="37" fontId="20" fillId="0" borderId="10" xfId="52" applyNumberFormat="1" applyFont="1" applyFill="1" applyBorder="1" applyAlignment="1">
      <alignment horizontal="center"/>
    </xf>
    <xf numFmtId="164" fontId="20" fillId="0" borderId="10" xfId="48" applyFont="1" applyBorder="1" applyAlignment="1">
      <alignment horizontal="center"/>
    </xf>
    <xf numFmtId="37" fontId="20" fillId="0" borderId="0" xfId="48" applyNumberFormat="1" applyFont="1" applyBorder="1" applyAlignment="1">
      <alignment horizontal="center"/>
    </xf>
    <xf numFmtId="164" fontId="20" fillId="0" borderId="0" xfId="50" applyFont="1" applyFill="1" applyBorder="1"/>
    <xf numFmtId="0" fontId="19" fillId="0" borderId="0" xfId="48" applyNumberFormat="1" applyFont="1" applyFill="1" applyBorder="1" applyAlignment="1">
      <alignment horizontal="center"/>
    </xf>
    <xf numFmtId="165" fontId="20" fillId="0" borderId="0" xfId="48" applyNumberFormat="1" applyFont="1" applyFill="1"/>
    <xf numFmtId="165" fontId="20" fillId="0" borderId="0" xfId="53" applyNumberFormat="1" applyFont="1" applyFill="1"/>
    <xf numFmtId="165" fontId="20" fillId="0" borderId="0" xfId="48" quotePrefix="1" applyNumberFormat="1" applyFont="1" applyFill="1"/>
    <xf numFmtId="43" fontId="20" fillId="0" borderId="0" xfId="49" applyFont="1" applyFill="1"/>
    <xf numFmtId="43" fontId="20" fillId="0" borderId="0" xfId="49" applyFont="1" applyFill="1" applyBorder="1" applyAlignment="1">
      <alignment horizontal="center"/>
    </xf>
    <xf numFmtId="168" fontId="20" fillId="0" borderId="0" xfId="49" applyNumberFormat="1" applyFont="1" applyFill="1" applyBorder="1"/>
    <xf numFmtId="164" fontId="20" fillId="0" borderId="0" xfId="48" applyFont="1" applyFill="1" applyBorder="1"/>
    <xf numFmtId="0" fontId="19" fillId="0" borderId="0" xfId="48" applyNumberFormat="1" applyFont="1" applyBorder="1" applyAlignment="1">
      <alignment horizontal="center"/>
    </xf>
    <xf numFmtId="168" fontId="20" fillId="0" borderId="0" xfId="49" applyNumberFormat="1" applyFont="1"/>
    <xf numFmtId="43" fontId="20" fillId="0" borderId="0" xfId="49" applyFont="1" applyFill="1" applyBorder="1"/>
    <xf numFmtId="37" fontId="20" fillId="0" borderId="0" xfId="53" applyNumberFormat="1" applyFont="1" applyFill="1" applyBorder="1"/>
    <xf numFmtId="168" fontId="20" fillId="0" borderId="0" xfId="49" applyNumberFormat="1" applyFont="1" applyFill="1" applyBorder="1" applyAlignment="1">
      <alignment horizontal="center"/>
    </xf>
    <xf numFmtId="43" fontId="20" fillId="0" borderId="0" xfId="49" applyFont="1" applyFill="1" applyAlignment="1">
      <alignment horizontal="center"/>
    </xf>
    <xf numFmtId="165" fontId="20" fillId="0" borderId="0" xfId="48" applyNumberFormat="1" applyFont="1" applyBorder="1" applyAlignment="1">
      <alignment horizontal="center"/>
    </xf>
    <xf numFmtId="165" fontId="20" fillId="0" borderId="10" xfId="48" applyNumberFormat="1" applyFont="1" applyBorder="1" applyAlignment="1">
      <alignment horizontal="center"/>
    </xf>
    <xf numFmtId="165" fontId="20" fillId="0" borderId="0" xfId="48" applyNumberFormat="1" applyFont="1" applyBorder="1"/>
    <xf numFmtId="37" fontId="20" fillId="0" borderId="0" xfId="52" applyNumberFormat="1" applyFont="1" applyFill="1" applyBorder="1"/>
    <xf numFmtId="171" fontId="20" fillId="0" borderId="0" xfId="48" applyNumberFormat="1" applyFont="1" applyFill="1" applyAlignment="1">
      <alignment horizontal="center"/>
    </xf>
    <xf numFmtId="172" fontId="20" fillId="0" borderId="0" xfId="52" applyNumberFormat="1" applyFont="1" applyFill="1" applyAlignment="1">
      <alignment horizontal="center"/>
    </xf>
    <xf numFmtId="167" fontId="20" fillId="0" borderId="0" xfId="48" applyNumberFormat="1" applyFont="1" applyFill="1" applyAlignment="1">
      <alignment horizontal="center"/>
    </xf>
    <xf numFmtId="169" fontId="20" fillId="0" borderId="0" xfId="54" applyNumberFormat="1" applyFont="1" applyFill="1" applyBorder="1"/>
    <xf numFmtId="0" fontId="21" fillId="0" borderId="0" xfId="53" applyNumberFormat="1" applyFont="1" applyFill="1"/>
    <xf numFmtId="165" fontId="20" fillId="0" borderId="0" xfId="48" applyNumberFormat="1" applyFont="1" applyAlignment="1">
      <alignment horizontal="center"/>
    </xf>
    <xf numFmtId="44" fontId="20" fillId="0" borderId="0" xfId="54" applyFont="1" applyFill="1" applyBorder="1"/>
    <xf numFmtId="168" fontId="20" fillId="0" borderId="10" xfId="49" applyNumberFormat="1" applyFont="1" applyBorder="1"/>
    <xf numFmtId="168" fontId="20" fillId="0" borderId="10" xfId="49" applyNumberFormat="1" applyFont="1" applyFill="1" applyBorder="1"/>
    <xf numFmtId="168" fontId="20" fillId="0" borderId="0" xfId="49" applyNumberFormat="1" applyFont="1" applyBorder="1"/>
    <xf numFmtId="168" fontId="20" fillId="0" borderId="0" xfId="49" applyNumberFormat="1" applyFont="1" applyAlignment="1">
      <alignment horizontal="fill"/>
    </xf>
    <xf numFmtId="165" fontId="20" fillId="0" borderId="0" xfId="50" applyNumberFormat="1" applyFont="1" applyFill="1" applyBorder="1"/>
    <xf numFmtId="165" fontId="20" fillId="0" borderId="0" xfId="47" applyNumberFormat="1" applyFont="1"/>
    <xf numFmtId="165" fontId="20" fillId="0" borderId="0" xfId="47" applyNumberFormat="1" applyFont="1" applyFill="1" applyBorder="1"/>
    <xf numFmtId="37" fontId="20" fillId="0" borderId="0" xfId="47" applyNumberFormat="1" applyFont="1" applyBorder="1"/>
    <xf numFmtId="37" fontId="20" fillId="0" borderId="0" xfId="47" applyNumberFormat="1" applyFont="1" applyFill="1" applyBorder="1"/>
    <xf numFmtId="164" fontId="20" fillId="0" borderId="0" xfId="47" applyNumberFormat="1" applyFont="1" applyBorder="1"/>
    <xf numFmtId="168" fontId="20" fillId="0" borderId="0" xfId="49" applyNumberFormat="1" applyFont="1" applyFill="1" applyAlignment="1">
      <alignment horizontal="fill"/>
    </xf>
    <xf numFmtId="42" fontId="20" fillId="0" borderId="0" xfId="50" applyNumberFormat="1" applyFont="1" applyFill="1" applyBorder="1"/>
    <xf numFmtId="168" fontId="20" fillId="0" borderId="11" xfId="49" applyNumberFormat="1" applyFont="1" applyBorder="1"/>
    <xf numFmtId="42" fontId="20" fillId="0" borderId="0" xfId="48" applyNumberFormat="1" applyFont="1"/>
    <xf numFmtId="42" fontId="20" fillId="0" borderId="11" xfId="50" applyNumberFormat="1" applyFont="1" applyFill="1" applyBorder="1"/>
    <xf numFmtId="164" fontId="20" fillId="0" borderId="0" xfId="53" applyFont="1" applyFill="1" applyBorder="1"/>
    <xf numFmtId="168" fontId="20" fillId="0" borderId="0" xfId="55" applyNumberFormat="1" applyFont="1" applyFill="1" applyBorder="1"/>
    <xf numFmtId="169" fontId="20" fillId="0" borderId="0" xfId="46" applyNumberFormat="1" applyFont="1" applyFill="1" applyAlignment="1">
      <alignment horizontal="center"/>
    </xf>
    <xf numFmtId="42" fontId="20" fillId="0" borderId="0" xfId="48" applyNumberFormat="1" applyFont="1" applyFill="1" applyAlignment="1">
      <alignment horizontal="center"/>
    </xf>
    <xf numFmtId="0" fontId="20" fillId="0" borderId="0" xfId="48" applyNumberFormat="1" applyFont="1" applyBorder="1"/>
    <xf numFmtId="0" fontId="0" fillId="0" borderId="0" xfId="0" applyFont="1" applyBorder="1"/>
    <xf numFmtId="0" fontId="16" fillId="0" borderId="0" xfId="0" applyFont="1" applyBorder="1"/>
    <xf numFmtId="165" fontId="0" fillId="0" borderId="0" xfId="0" applyNumberFormat="1" applyBorder="1"/>
    <xf numFmtId="0" fontId="27" fillId="0" borderId="0" xfId="0" applyFont="1" applyBorder="1"/>
    <xf numFmtId="43" fontId="0" fillId="0" borderId="0" xfId="1" applyFont="1" applyBorder="1"/>
    <xf numFmtId="165" fontId="20" fillId="0" borderId="19" xfId="43" applyNumberFormat="1" applyFont="1" applyFill="1" applyBorder="1" applyAlignment="1">
      <alignment horizontal="right"/>
    </xf>
    <xf numFmtId="165" fontId="0" fillId="0" borderId="20" xfId="0" applyNumberFormat="1" applyBorder="1"/>
    <xf numFmtId="168" fontId="20" fillId="0" borderId="23" xfId="49" applyNumberFormat="1" applyFont="1" applyBorder="1" applyAlignment="1">
      <alignment horizontal="fill"/>
    </xf>
    <xf numFmtId="169" fontId="0" fillId="0" borderId="0" xfId="0" applyNumberFormat="1" applyBorder="1"/>
    <xf numFmtId="169" fontId="20" fillId="0" borderId="0" xfId="46" applyNumberFormat="1" applyFont="1" applyBorder="1"/>
    <xf numFmtId="43" fontId="20" fillId="0" borderId="0" xfId="1" applyFont="1" applyBorder="1"/>
    <xf numFmtId="164" fontId="19" fillId="0" borderId="0" xfId="50" applyFont="1" applyFill="1" applyBorder="1" applyAlignment="1">
      <alignment horizontal="center"/>
    </xf>
    <xf numFmtId="164" fontId="19" fillId="0" borderId="22" xfId="50" applyFont="1" applyFill="1" applyBorder="1" applyAlignment="1">
      <alignment horizontal="center"/>
    </xf>
    <xf numFmtId="164" fontId="20" fillId="0" borderId="22" xfId="50" applyFont="1" applyFill="1" applyBorder="1" applyAlignment="1">
      <alignment horizontal="center"/>
    </xf>
    <xf numFmtId="164" fontId="20" fillId="0" borderId="22" xfId="48" applyFont="1" applyBorder="1" applyAlignment="1">
      <alignment horizontal="center"/>
    </xf>
    <xf numFmtId="164" fontId="20" fillId="0" borderId="25" xfId="48" applyFont="1" applyBorder="1" applyAlignment="1">
      <alignment horizontal="center"/>
    </xf>
    <xf numFmtId="164" fontId="20" fillId="0" borderId="22" xfId="50" applyFont="1" applyFill="1" applyBorder="1"/>
    <xf numFmtId="168" fontId="20" fillId="0" borderId="22" xfId="49" applyNumberFormat="1" applyFont="1" applyFill="1" applyBorder="1"/>
    <xf numFmtId="168" fontId="20" fillId="0" borderId="22" xfId="50" applyNumberFormat="1" applyFont="1" applyFill="1" applyBorder="1"/>
    <xf numFmtId="168" fontId="20" fillId="0" borderId="25" xfId="49" applyNumberFormat="1" applyFont="1" applyFill="1" applyBorder="1"/>
    <xf numFmtId="37" fontId="20" fillId="0" borderId="22" xfId="47" applyNumberFormat="1" applyFont="1" applyBorder="1"/>
    <xf numFmtId="42" fontId="20" fillId="0" borderId="26" xfId="50" applyNumberFormat="1" applyFont="1" applyFill="1" applyBorder="1"/>
    <xf numFmtId="37" fontId="19" fillId="0" borderId="22" xfId="50" applyNumberFormat="1" applyFont="1" applyFill="1" applyBorder="1" applyAlignment="1">
      <alignment horizontal="center"/>
    </xf>
    <xf numFmtId="168" fontId="24" fillId="0" borderId="0" xfId="49" applyNumberFormat="1" applyFont="1" applyFill="1"/>
    <xf numFmtId="168" fontId="24" fillId="0" borderId="0" xfId="49" applyNumberFormat="1" applyFont="1" applyFill="1" applyBorder="1"/>
    <xf numFmtId="168" fontId="24" fillId="0" borderId="0" xfId="50" applyNumberFormat="1" applyFont="1" applyFill="1" applyBorder="1"/>
    <xf numFmtId="168" fontId="24" fillId="0" borderId="10" xfId="49" applyNumberFormat="1" applyFont="1" applyFill="1" applyBorder="1"/>
    <xf numFmtId="165" fontId="20" fillId="0" borderId="16" xfId="43" applyNumberFormat="1" applyFont="1" applyFill="1" applyBorder="1" applyAlignment="1">
      <alignment vertical="top"/>
    </xf>
    <xf numFmtId="42" fontId="20" fillId="0" borderId="0" xfId="43" applyNumberFormat="1" applyFont="1" applyFill="1" applyBorder="1" applyAlignment="1">
      <alignment horizontal="center" vertical="top"/>
    </xf>
    <xf numFmtId="165" fontId="20" fillId="0" borderId="0" xfId="43" applyNumberFormat="1" applyFont="1" applyFill="1" applyBorder="1" applyAlignment="1">
      <alignment horizontal="center" vertical="top"/>
    </xf>
    <xf numFmtId="0" fontId="21" fillId="0" borderId="16" xfId="43" applyNumberFormat="1" applyFont="1" applyFill="1" applyBorder="1" applyAlignment="1">
      <alignment vertical="top"/>
    </xf>
    <xf numFmtId="165" fontId="20" fillId="0" borderId="0" xfId="52" applyNumberFormat="1" applyFont="1" applyFill="1" applyAlignment="1">
      <alignment horizontal="center"/>
    </xf>
    <xf numFmtId="42" fontId="31" fillId="0" borderId="0" xfId="0" applyNumberFormat="1" applyFont="1" applyFill="1" applyAlignment="1">
      <alignment horizontal="center"/>
    </xf>
    <xf numFmtId="173" fontId="20" fillId="0" borderId="0" xfId="43" applyNumberFormat="1" applyFont="1" applyFill="1"/>
    <xf numFmtId="169" fontId="20" fillId="0" borderId="13" xfId="46" applyNumberFormat="1" applyFont="1" applyFill="1" applyBorder="1" applyAlignment="1">
      <alignment horizontal="center"/>
    </xf>
    <xf numFmtId="0" fontId="33" fillId="0" borderId="0" xfId="0" applyFont="1"/>
    <xf numFmtId="0" fontId="32" fillId="0" borderId="0" xfId="0" applyFont="1"/>
    <xf numFmtId="0" fontId="33" fillId="0" borderId="0" xfId="0" applyFont="1" applyBorder="1" applyAlignment="1">
      <alignment horizontal="center"/>
    </xf>
    <xf numFmtId="0" fontId="33" fillId="0" borderId="0" xfId="0" applyFont="1" applyBorder="1"/>
    <xf numFmtId="1" fontId="32" fillId="0" borderId="0" xfId="1" applyNumberFormat="1" applyFont="1" applyBorder="1" applyAlignment="1">
      <alignment horizontal="center" vertical="top"/>
    </xf>
    <xf numFmtId="169" fontId="32" fillId="0" borderId="0" xfId="46" applyNumberFormat="1" applyFont="1" applyBorder="1" applyAlignment="1">
      <alignment vertical="top"/>
    </xf>
    <xf numFmtId="0" fontId="32" fillId="0" borderId="0" xfId="0" applyFont="1" applyAlignment="1">
      <alignment vertical="top"/>
    </xf>
    <xf numFmtId="0" fontId="32" fillId="0" borderId="16" xfId="0" applyFont="1" applyBorder="1"/>
    <xf numFmtId="0" fontId="32" fillId="0" borderId="0" xfId="0" applyFont="1" applyBorder="1"/>
    <xf numFmtId="169" fontId="32" fillId="0" borderId="0" xfId="46" applyNumberFormat="1" applyFont="1" applyBorder="1"/>
    <xf numFmtId="0" fontId="32" fillId="0" borderId="18" xfId="0" applyFont="1" applyBorder="1"/>
    <xf numFmtId="0" fontId="32" fillId="0" borderId="19" xfId="0" applyFont="1" applyBorder="1"/>
    <xf numFmtId="0" fontId="16" fillId="34" borderId="0" xfId="0" applyFont="1" applyFill="1"/>
    <xf numFmtId="0" fontId="0" fillId="34" borderId="0" xfId="0" applyFill="1"/>
    <xf numFmtId="0" fontId="25" fillId="0" borderId="0" xfId="0" applyFont="1" applyFill="1" applyBorder="1"/>
    <xf numFmtId="0" fontId="0" fillId="0" borderId="0" xfId="0" applyFill="1" applyBorder="1"/>
    <xf numFmtId="170" fontId="19" fillId="0" borderId="0" xfId="47" applyNumberFormat="1" applyFont="1" applyAlignment="1">
      <alignment horizontal="left"/>
    </xf>
    <xf numFmtId="0" fontId="33" fillId="0" borderId="0" xfId="0" applyFont="1" applyBorder="1" applyAlignment="1">
      <alignment horizontal="center"/>
    </xf>
    <xf numFmtId="166" fontId="19" fillId="0" borderId="0" xfId="43" applyNumberFormat="1" applyFont="1" applyFill="1" applyAlignment="1">
      <alignment horizontal="left"/>
    </xf>
  </cellXfs>
  <cellStyles count="5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5"/>
    <cellStyle name="Comma 2 5 15" xfId="55"/>
    <cellStyle name="Comma 31" xfId="49"/>
    <cellStyle name="Currency" xfId="46" builtinId="4"/>
    <cellStyle name="Currency 25" xfId="5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Input 2" xfId="44"/>
    <cellStyle name="Linked Cell" xfId="13" builtinId="24" customBuiltin="1"/>
    <cellStyle name="Neutral" xfId="9" builtinId="28" customBuiltin="1"/>
    <cellStyle name="Normal" xfId="0" builtinId="0"/>
    <cellStyle name="Normal 10" xfId="43"/>
    <cellStyle name="Normal 10 15" xfId="53"/>
    <cellStyle name="Normal 3 4 2 2 2 2" xfId="52"/>
    <cellStyle name="Normal 45" xfId="50"/>
    <cellStyle name="Normal 47" xfId="47"/>
    <cellStyle name="Normal 47 2" xfId="48"/>
    <cellStyle name="Normal_monthly.bill.wp" xfId="5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water.com\files\Rate%20Case\Illinois\%232014%20IL%20Consolidated%20Rate%20Case\Templates\IL%20Template%20V18%20(2015%20BGT,%20Repres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 Schedule"/>
      <sheetName val="Filing&gt;&gt;"/>
      <sheetName val="Sch.A-B.S"/>
      <sheetName val="Sch.B-I.S"/>
      <sheetName val="Sch.C-R.B"/>
      <sheetName val="Sch.D - Rev 2015"/>
      <sheetName val="Sch.E - Proposed Rates"/>
      <sheetName val="Sch.F - Average Bills"/>
      <sheetName val="Bad Debt&gt;&gt;"/>
      <sheetName val="wp.a"/>
      <sheetName val="RC Expense&gt;&gt;"/>
      <sheetName val="wp-d-rc.exp"/>
      <sheetName val="TOTI&gt;&gt;"/>
      <sheetName val="wp-e"/>
      <sheetName val="Income Taxes&gt;&gt;"/>
      <sheetName val="wp-g"/>
      <sheetName val="Cap Structure&gt;&gt;"/>
      <sheetName val="wp.h"/>
      <sheetName val="Working Capital&gt;&gt;"/>
      <sheetName val="wp-i-wc"/>
      <sheetName val="Vehicles&gt;&gt;"/>
      <sheetName val="wp-p2 Allocation of Vehicles"/>
      <sheetName val="Vehicle Inputs"/>
      <sheetName val="Computers&gt;&gt;"/>
      <sheetName val="wp-p3-alloc of State computers"/>
      <sheetName val="wp-p4 alloc of WSC computers"/>
      <sheetName val="Depreciation&gt;&gt;"/>
      <sheetName val="wp - r7 w"/>
      <sheetName val="wp - r7 s"/>
      <sheetName val="wp - r7 w support"/>
      <sheetName val="wp - r7 s support"/>
      <sheetName val="HomeServe&gt;&gt;"/>
      <sheetName val="wp - s HS Adj"/>
      <sheetName val="COSS&gt;&gt;"/>
      <sheetName val="wp - t-1 COSS"/>
      <sheetName val="wp - t-2 COSS"/>
      <sheetName val="wp - t-3 COSS"/>
      <sheetName val="wp - t-4 COSS"/>
      <sheetName val="wp - t-5 COSS"/>
      <sheetName val="wp - t-6 COSS Codes"/>
      <sheetName val="wp - t-7 Sewer Rate Design"/>
      <sheetName val="IL Consol"/>
      <sheetName val="Pro Forma Proposed"/>
      <sheetName val="Plant in Service (W) COSS"/>
      <sheetName val="Def Maint&gt;&gt;"/>
      <sheetName val="wp - u Def Charges Summary"/>
      <sheetName val="Prepaids&gt;&gt;"/>
      <sheetName val="wp- v Prepaids"/>
      <sheetName val="ADIT&gt;&gt;"/>
      <sheetName val="SE3 2014"/>
      <sheetName val="SE3 2015"/>
      <sheetName val="TAX.DEPR.SUM"/>
      <sheetName val="Post 2007 Tax Dep"/>
      <sheetName val="Pro Forma Present"/>
      <sheetName val="Plant in Service (WW) COSS"/>
      <sheetName val="TB&gt;&gt;"/>
      <sheetName val="Linked TTM 0614"/>
      <sheetName val="TTM 0614"/>
      <sheetName val="Linked 1214 TB"/>
      <sheetName val="1214 TB"/>
      <sheetName val="Linked 2015 TB"/>
      <sheetName val="0614 TB"/>
      <sheetName val="Forecast&gt;&gt;"/>
      <sheetName val="2014 O&amp;M-TOTI ROY FCST"/>
      <sheetName val="2015 O&amp;M-TOTI BGT"/>
      <sheetName val="Pro Forma Capital"/>
      <sheetName val="Revenue&gt;&gt;"/>
      <sheetName val="Sch.D - Rev 06.2014"/>
      <sheetName val="Sch.D - Rev 2014"/>
      <sheetName val="Report 17"/>
      <sheetName val="Report 16"/>
      <sheetName val="Report 16 2014"/>
      <sheetName val="Rates"/>
      <sheetName val="Variances-Delete New"/>
      <sheetName val="Monthly Consumption"/>
      <sheetName val="AUX&gt;&gt;"/>
      <sheetName val="ERC 2014"/>
      <sheetName val="NARUC ACCs "/>
      <sheetName val="JDE CO"/>
    </sheetNames>
    <sheetDataSet>
      <sheetData sheetId="0"/>
      <sheetData sheetId="1">
        <row r="4">
          <cell r="C4" t="str">
            <v>Utility Services of Illinois, Inc.</v>
          </cell>
        </row>
        <row r="8">
          <cell r="C8">
            <v>41820</v>
          </cell>
        </row>
        <row r="10">
          <cell r="C10">
            <v>42369</v>
          </cell>
        </row>
        <row r="13">
          <cell r="C13">
            <v>15393.300000000001</v>
          </cell>
          <cell r="D13">
            <v>0.80953457796476469</v>
          </cell>
        </row>
        <row r="14">
          <cell r="C14">
            <v>3621.7000000000003</v>
          </cell>
          <cell r="D14">
            <v>0.19046542203523537</v>
          </cell>
        </row>
        <row r="15">
          <cell r="C15">
            <v>19015</v>
          </cell>
        </row>
        <row r="25">
          <cell r="C25">
            <v>0.14690190561870237</v>
          </cell>
        </row>
      </sheetData>
      <sheetData sheetId="2"/>
      <sheetData sheetId="3"/>
      <sheetData sheetId="4">
        <row r="74">
          <cell r="U74">
            <v>7752123.3597784936</v>
          </cell>
        </row>
      </sheetData>
      <sheetData sheetId="5"/>
      <sheetData sheetId="6">
        <row r="11">
          <cell r="J11">
            <v>433850436.86144823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8">
          <cell r="P8">
            <v>0.2</v>
          </cell>
        </row>
        <row r="9">
          <cell r="P9">
            <v>0.33333333333333331</v>
          </cell>
        </row>
        <row r="10">
          <cell r="P10">
            <v>0.125</v>
          </cell>
        </row>
        <row r="11">
          <cell r="P11">
            <v>0.33333333333333331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0">
          <cell r="F10">
            <v>115926.06699073759</v>
          </cell>
        </row>
      </sheetData>
      <sheetData sheetId="55">
        <row r="69">
          <cell r="E69">
            <v>164595.12000000002</v>
          </cell>
        </row>
      </sheetData>
      <sheetData sheetId="56"/>
      <sheetData sheetId="57">
        <row r="797">
          <cell r="D797" t="str">
            <v>CUSTOMERS</v>
          </cell>
          <cell r="E797">
            <v>15393.300000000001</v>
          </cell>
          <cell r="F797">
            <v>3621.7000000000003</v>
          </cell>
          <cell r="G797">
            <v>19015</v>
          </cell>
          <cell r="H797">
            <v>0.80953457796476469</v>
          </cell>
          <cell r="I797">
            <v>0.19046542203523537</v>
          </cell>
          <cell r="J797">
            <v>1</v>
          </cell>
        </row>
        <row r="798">
          <cell r="D798" t="str">
            <v>REVENUES</v>
          </cell>
          <cell r="E798">
            <v>-5407406.6829103362</v>
          </cell>
          <cell r="F798">
            <v>-1515872.8370896659</v>
          </cell>
          <cell r="G798">
            <v>-6923279.5200000023</v>
          </cell>
          <cell r="H798">
            <v>0.78104699763882046</v>
          </cell>
          <cell r="I798">
            <v>0.21895300236117946</v>
          </cell>
          <cell r="J798">
            <v>0.99999999999999989</v>
          </cell>
        </row>
        <row r="799">
          <cell r="D799" t="str">
            <v>PLANT IN SERVICE</v>
          </cell>
          <cell r="E799">
            <v>38852540.637840435</v>
          </cell>
          <cell r="F799">
            <v>15729027.07215956</v>
          </cell>
          <cell r="G799">
            <v>54581567.709999993</v>
          </cell>
          <cell r="H799">
            <v>0.71182529685240581</v>
          </cell>
          <cell r="I799">
            <v>0.28817470314759419</v>
          </cell>
          <cell r="J799">
            <v>1</v>
          </cell>
        </row>
        <row r="800">
          <cell r="D800" t="str">
            <v>NET PLANT</v>
          </cell>
          <cell r="E800">
            <v>27020195.256246015</v>
          </cell>
          <cell r="F800">
            <v>9062106.8637539856</v>
          </cell>
          <cell r="G800">
            <v>36082302.120000005</v>
          </cell>
          <cell r="H800">
            <v>0.74884898326010718</v>
          </cell>
          <cell r="I800">
            <v>0.25115101673989265</v>
          </cell>
          <cell r="J800">
            <v>0.99999999999999978</v>
          </cell>
        </row>
        <row r="801">
          <cell r="D801" t="str">
            <v>DEFERRED MAINTENANCE</v>
          </cell>
          <cell r="E801">
            <v>1247089.2133223244</v>
          </cell>
          <cell r="F801">
            <v>113198.98667767557</v>
          </cell>
          <cell r="G801">
            <v>1360288.2</v>
          </cell>
          <cell r="H801">
            <v>0.91678308561547805</v>
          </cell>
          <cell r="I801">
            <v>8.3216914384522028E-2</v>
          </cell>
          <cell r="J801">
            <v>1</v>
          </cell>
        </row>
        <row r="802">
          <cell r="D802" t="str">
            <v>CIAC</v>
          </cell>
          <cell r="E802">
            <v>-4683886.6199999992</v>
          </cell>
          <cell r="F802">
            <v>-2853296.1800000006</v>
          </cell>
          <cell r="G802">
            <v>-7537182.7999999998</v>
          </cell>
          <cell r="H802">
            <v>0.6214373120949116</v>
          </cell>
          <cell r="I802">
            <v>0.37856268790508846</v>
          </cell>
          <cell r="J802">
            <v>1</v>
          </cell>
        </row>
        <row r="803">
          <cell r="D803" t="str">
            <v>RATE BASE</v>
          </cell>
          <cell r="E803">
            <v>20367304.670084443</v>
          </cell>
          <cell r="F803">
            <v>5509624.5592421377</v>
          </cell>
          <cell r="G803">
            <v>25876929.22932658</v>
          </cell>
          <cell r="H803">
            <v>0.78708352484892119</v>
          </cell>
          <cell r="I803">
            <v>0.21291647515107881</v>
          </cell>
          <cell r="J803">
            <v>1</v>
          </cell>
        </row>
        <row r="804"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</row>
      </sheetData>
      <sheetData sheetId="58"/>
      <sheetData sheetId="59"/>
      <sheetData sheetId="60"/>
      <sheetData sheetId="61">
        <row r="9">
          <cell r="C9">
            <v>1020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tabSelected="1" view="pageBreakPreview" zoomScale="85" zoomScaleNormal="100" zoomScaleSheetLayoutView="85" workbookViewId="0">
      <selection activeCell="K20" sqref="K20"/>
    </sheetView>
  </sheetViews>
  <sheetFormatPr defaultColWidth="12.42578125" defaultRowHeight="13.5"/>
  <cols>
    <col min="1" max="1" width="10.140625" style="81" customWidth="1"/>
    <col min="2" max="2" width="5.140625" style="78" customWidth="1"/>
    <col min="3" max="3" width="27.5703125" style="78" customWidth="1"/>
    <col min="4" max="4" width="10.5703125" style="78" bestFit="1" customWidth="1"/>
    <col min="5" max="5" width="10.85546875" style="78" bestFit="1" customWidth="1"/>
    <col min="6" max="6" width="11.28515625" style="78" bestFit="1" customWidth="1"/>
    <col min="7" max="7" width="2.28515625" style="78" customWidth="1"/>
    <col min="8" max="8" width="12.28515625" style="79" bestFit="1" customWidth="1"/>
    <col min="9" max="9" width="3" style="78" customWidth="1"/>
    <col min="10" max="10" width="12" style="89" bestFit="1" customWidth="1"/>
    <col min="11" max="11" width="10.5703125" style="89" bestFit="1" customWidth="1"/>
    <col min="12" max="12" width="12.5703125" style="89" customWidth="1"/>
    <col min="13" max="13" width="10.5703125" style="89" bestFit="1" customWidth="1"/>
    <col min="14" max="14" width="12" style="89" bestFit="1" customWidth="1"/>
    <col min="15" max="15" width="14.28515625" style="80" customWidth="1"/>
    <col min="16" max="16" width="12.42578125" style="99" customWidth="1"/>
    <col min="17" max="18" width="12.42578125" style="81" customWidth="1"/>
    <col min="19" max="23" width="10.28515625" style="81" customWidth="1"/>
    <col min="24" max="16384" width="12.42578125" style="81"/>
  </cols>
  <sheetData>
    <row r="1" spans="1:16" s="74" customFormat="1" ht="15">
      <c r="A1" s="66" t="s">
        <v>96</v>
      </c>
      <c r="B1" s="67"/>
      <c r="C1" s="66"/>
      <c r="D1" s="68"/>
      <c r="E1" s="68"/>
      <c r="F1" s="68"/>
      <c r="G1" s="68"/>
      <c r="H1" s="69"/>
      <c r="I1" s="68"/>
      <c r="J1" s="70"/>
      <c r="K1" s="71"/>
      <c r="L1" s="70"/>
      <c r="M1" s="71"/>
      <c r="N1" s="71"/>
      <c r="O1" s="73"/>
      <c r="P1" s="72"/>
    </row>
    <row r="2" spans="1:16" s="74" customFormat="1" ht="15">
      <c r="A2" s="66" t="s">
        <v>139</v>
      </c>
      <c r="B2" s="67"/>
      <c r="C2" s="66"/>
      <c r="D2" s="68"/>
      <c r="E2" s="68"/>
      <c r="F2" s="68"/>
      <c r="G2" s="68"/>
      <c r="H2" s="69"/>
      <c r="I2" s="68"/>
      <c r="J2" s="70"/>
      <c r="K2" s="71"/>
      <c r="L2" s="70"/>
      <c r="M2" s="71"/>
      <c r="N2" s="71"/>
      <c r="O2" s="73"/>
      <c r="P2" s="72"/>
    </row>
    <row r="3" spans="1:16" s="74" customFormat="1" ht="15">
      <c r="A3" s="66" t="s">
        <v>22</v>
      </c>
      <c r="B3" s="67"/>
      <c r="C3" s="66"/>
      <c r="D3" s="68"/>
      <c r="E3" s="68"/>
      <c r="F3" s="68"/>
      <c r="G3" s="68"/>
      <c r="H3" s="75"/>
      <c r="I3" s="68"/>
      <c r="J3" s="71"/>
      <c r="K3" s="71"/>
      <c r="L3" s="71"/>
      <c r="M3" s="71"/>
      <c r="N3" s="71"/>
      <c r="O3" s="73"/>
      <c r="P3" s="70"/>
    </row>
    <row r="4" spans="1:16" s="74" customFormat="1" ht="15">
      <c r="A4" s="196" t="s">
        <v>118</v>
      </c>
      <c r="B4" s="196"/>
      <c r="C4" s="196"/>
      <c r="D4" s="68"/>
      <c r="E4" s="68"/>
      <c r="F4" s="68"/>
      <c r="G4" s="68"/>
      <c r="H4" s="75"/>
      <c r="I4" s="68"/>
      <c r="J4" s="71"/>
      <c r="K4" s="71"/>
      <c r="L4" s="71"/>
      <c r="M4" s="71"/>
      <c r="N4" s="71"/>
      <c r="O4" s="73"/>
      <c r="P4" s="70"/>
    </row>
    <row r="5" spans="1:16" ht="15">
      <c r="A5" s="76"/>
      <c r="B5" s="77"/>
      <c r="C5" s="77"/>
      <c r="J5" s="71"/>
      <c r="K5" s="71"/>
      <c r="L5" s="71"/>
      <c r="M5" s="71"/>
      <c r="N5" s="71"/>
      <c r="P5" s="70"/>
    </row>
    <row r="6" spans="1:16" s="82" customFormat="1" ht="15">
      <c r="B6" s="83"/>
      <c r="C6" s="83" t="s">
        <v>23</v>
      </c>
      <c r="D6" s="83" t="s">
        <v>24</v>
      </c>
      <c r="E6" s="83" t="s">
        <v>25</v>
      </c>
      <c r="F6" s="83" t="s">
        <v>26</v>
      </c>
      <c r="G6" s="83"/>
      <c r="H6" s="84" t="s">
        <v>27</v>
      </c>
      <c r="I6" s="83"/>
      <c r="J6" s="82" t="s">
        <v>28</v>
      </c>
      <c r="K6" s="85" t="s">
        <v>29</v>
      </c>
      <c r="L6" s="85" t="s">
        <v>77</v>
      </c>
      <c r="M6" s="85" t="s">
        <v>78</v>
      </c>
      <c r="N6" s="85" t="s">
        <v>79</v>
      </c>
      <c r="O6" s="85" t="s">
        <v>80</v>
      </c>
      <c r="P6" s="167" t="s">
        <v>92</v>
      </c>
    </row>
    <row r="7" spans="1:16" ht="15">
      <c r="J7" s="71"/>
      <c r="K7" s="71"/>
      <c r="L7" s="71"/>
      <c r="M7" s="71"/>
      <c r="N7" s="71"/>
      <c r="O7" s="156" t="s">
        <v>87</v>
      </c>
      <c r="P7" s="157" t="s">
        <v>93</v>
      </c>
    </row>
    <row r="8" spans="1:16" ht="15">
      <c r="J8" s="71"/>
      <c r="K8" s="71"/>
      <c r="L8" s="71"/>
      <c r="M8" s="71"/>
      <c r="N8" s="71"/>
      <c r="O8" s="86" t="s">
        <v>81</v>
      </c>
      <c r="P8" s="158" t="s">
        <v>81</v>
      </c>
    </row>
    <row r="9" spans="1:16" ht="15">
      <c r="H9" s="87">
        <v>42411</v>
      </c>
      <c r="J9" s="71"/>
      <c r="K9" s="71"/>
      <c r="L9" s="71"/>
      <c r="M9" s="71"/>
      <c r="N9" s="71"/>
      <c r="O9" s="86" t="s">
        <v>82</v>
      </c>
      <c r="P9" s="158" t="s">
        <v>82</v>
      </c>
    </row>
    <row r="10" spans="1:16" ht="15">
      <c r="H10" s="84" t="s">
        <v>83</v>
      </c>
      <c r="J10" s="88"/>
      <c r="M10" s="90" t="s">
        <v>48</v>
      </c>
      <c r="N10" s="91"/>
      <c r="O10" s="92" t="s">
        <v>84</v>
      </c>
      <c r="P10" s="159" t="s">
        <v>84</v>
      </c>
    </row>
    <row r="11" spans="1:16" ht="15">
      <c r="A11" s="93" t="s">
        <v>30</v>
      </c>
      <c r="B11" s="94"/>
      <c r="C11" s="94"/>
      <c r="D11" s="94"/>
      <c r="E11" s="94"/>
      <c r="F11" s="94"/>
      <c r="G11" s="94"/>
      <c r="H11" s="95" t="s">
        <v>31</v>
      </c>
      <c r="J11" s="88"/>
      <c r="K11" s="91"/>
      <c r="L11" s="91"/>
      <c r="M11" s="96" t="s">
        <v>40</v>
      </c>
      <c r="N11" s="91"/>
      <c r="O11" s="97" t="s">
        <v>85</v>
      </c>
      <c r="P11" s="160" t="s">
        <v>85</v>
      </c>
    </row>
    <row r="12" spans="1:16">
      <c r="J12" s="88"/>
      <c r="K12" s="91"/>
      <c r="L12" s="91"/>
      <c r="M12" s="91"/>
      <c r="N12" s="91"/>
      <c r="O12" s="98"/>
      <c r="P12" s="161"/>
    </row>
    <row r="13" spans="1:16" s="107" customFormat="1" ht="15">
      <c r="A13" s="100">
        <v>1</v>
      </c>
      <c r="B13" s="101" t="s">
        <v>32</v>
      </c>
      <c r="C13" s="101"/>
      <c r="D13" s="101"/>
      <c r="E13" s="101"/>
      <c r="F13" s="101"/>
      <c r="G13" s="101"/>
      <c r="H13" s="102">
        <f>'RC Costs Summary'!D9</f>
        <v>7875</v>
      </c>
      <c r="I13" s="103"/>
      <c r="J13" s="104"/>
      <c r="K13" s="105"/>
      <c r="L13" s="105"/>
      <c r="M13" s="106">
        <f>O13-H13</f>
        <v>72125</v>
      </c>
      <c r="N13" s="105"/>
      <c r="O13" s="168">
        <f>P13</f>
        <v>80000</v>
      </c>
      <c r="P13" s="162">
        <v>80000</v>
      </c>
    </row>
    <row r="14" spans="1:16" ht="15">
      <c r="A14" s="108">
        <v>2</v>
      </c>
      <c r="E14" s="101"/>
      <c r="H14" s="109"/>
      <c r="J14" s="104"/>
      <c r="K14" s="110"/>
      <c r="L14" s="110"/>
      <c r="M14" s="106"/>
      <c r="N14" s="110"/>
      <c r="O14" s="169"/>
      <c r="P14" s="162"/>
    </row>
    <row r="15" spans="1:16" ht="15">
      <c r="A15" s="100">
        <v>3</v>
      </c>
      <c r="B15" s="78" t="s">
        <v>99</v>
      </c>
      <c r="E15" s="101"/>
      <c r="H15" s="109">
        <v>0</v>
      </c>
      <c r="J15" s="104"/>
      <c r="K15" s="110"/>
      <c r="L15" s="110"/>
      <c r="M15" s="106">
        <f>O15-H15</f>
        <v>0</v>
      </c>
      <c r="N15" s="110"/>
      <c r="O15" s="168">
        <f>P15</f>
        <v>0</v>
      </c>
      <c r="P15" s="162">
        <v>0</v>
      </c>
    </row>
    <row r="16" spans="1:16" ht="15">
      <c r="A16" s="100">
        <v>4</v>
      </c>
      <c r="E16" s="101"/>
      <c r="H16" s="109"/>
      <c r="J16" s="104"/>
      <c r="K16" s="110"/>
      <c r="L16" s="110"/>
      <c r="M16" s="106"/>
      <c r="N16" s="110"/>
      <c r="O16" s="169"/>
      <c r="P16" s="162"/>
    </row>
    <row r="17" spans="1:23" ht="15">
      <c r="A17" s="108">
        <v>5</v>
      </c>
      <c r="B17" s="78" t="s">
        <v>86</v>
      </c>
      <c r="E17" s="101"/>
      <c r="H17" s="111">
        <f>'RC Costs Summary'!D13+'RC Costs Summary'!D14</f>
        <v>5429.08</v>
      </c>
      <c r="J17" s="104"/>
      <c r="K17" s="110"/>
      <c r="L17" s="110"/>
      <c r="M17" s="106">
        <f>O17-H17</f>
        <v>1570.92</v>
      </c>
      <c r="N17" s="110"/>
      <c r="O17" s="168">
        <f>P17</f>
        <v>7000</v>
      </c>
      <c r="P17" s="162">
        <v>7000</v>
      </c>
    </row>
    <row r="18" spans="1:23" ht="15">
      <c r="A18" s="100">
        <v>6</v>
      </c>
      <c r="H18" s="109"/>
      <c r="J18" s="104"/>
      <c r="K18" s="110"/>
      <c r="L18" s="110"/>
      <c r="M18" s="106"/>
      <c r="N18" s="110"/>
      <c r="O18" s="169"/>
      <c r="P18" s="162"/>
    </row>
    <row r="19" spans="1:23" ht="15">
      <c r="A19" s="100">
        <v>7</v>
      </c>
      <c r="B19" s="78" t="s">
        <v>33</v>
      </c>
      <c r="H19" s="109">
        <f>'RC Costs Summary'!D16</f>
        <v>0</v>
      </c>
      <c r="J19" s="104"/>
      <c r="K19" s="110"/>
      <c r="L19" s="110"/>
      <c r="M19" s="112">
        <f>O19-H19</f>
        <v>5000</v>
      </c>
      <c r="N19" s="110"/>
      <c r="O19" s="168">
        <f>P19</f>
        <v>5000</v>
      </c>
      <c r="P19" s="162">
        <v>5000</v>
      </c>
    </row>
    <row r="20" spans="1:23" ht="15">
      <c r="A20" s="108">
        <v>8</v>
      </c>
      <c r="B20" s="102"/>
      <c r="C20" s="88"/>
      <c r="H20" s="109"/>
      <c r="J20" s="104"/>
      <c r="K20" s="110"/>
      <c r="L20" s="110"/>
      <c r="M20" s="112"/>
      <c r="N20" s="110"/>
      <c r="O20" s="169"/>
      <c r="P20" s="162"/>
    </row>
    <row r="21" spans="1:23" ht="15">
      <c r="A21" s="100">
        <v>9</v>
      </c>
      <c r="B21" s="102" t="s">
        <v>36</v>
      </c>
      <c r="C21" s="88"/>
      <c r="H21" s="102">
        <f>'RC Costs Summary'!D19+'RC Costs Summary'!D20+'RC Costs Summary'!D21</f>
        <v>0</v>
      </c>
      <c r="J21" s="104"/>
      <c r="K21" s="110"/>
      <c r="L21" s="110"/>
      <c r="M21" s="112">
        <f>O21-H21</f>
        <v>4400</v>
      </c>
      <c r="N21" s="110"/>
      <c r="O21" s="168">
        <f>P21</f>
        <v>4400</v>
      </c>
      <c r="P21" s="162">
        <f>3000+1200+200</f>
        <v>4400</v>
      </c>
    </row>
    <row r="22" spans="1:23" ht="15">
      <c r="A22" s="100">
        <v>10</v>
      </c>
      <c r="B22" s="102"/>
      <c r="C22" s="88"/>
      <c r="H22" s="109"/>
      <c r="J22" s="104"/>
      <c r="K22" s="110"/>
      <c r="L22" s="110"/>
      <c r="M22" s="112"/>
      <c r="N22" s="110"/>
      <c r="O22" s="109"/>
      <c r="P22" s="162"/>
    </row>
    <row r="23" spans="1:23" ht="15">
      <c r="A23" s="108">
        <v>11</v>
      </c>
      <c r="B23" s="102"/>
      <c r="C23" s="88"/>
      <c r="H23" s="109"/>
      <c r="J23" s="104"/>
      <c r="K23" s="110"/>
      <c r="L23" s="110"/>
      <c r="M23" s="112"/>
      <c r="N23" s="110"/>
      <c r="O23" s="109"/>
      <c r="P23" s="162"/>
    </row>
    <row r="24" spans="1:23" ht="15">
      <c r="A24" s="100">
        <v>12</v>
      </c>
      <c r="B24" s="102"/>
      <c r="C24" s="88"/>
      <c r="H24" s="109"/>
      <c r="J24" s="104"/>
      <c r="K24" s="110"/>
      <c r="L24" s="110"/>
      <c r="M24" s="112"/>
      <c r="N24" s="110"/>
      <c r="O24" s="169"/>
      <c r="P24" s="162"/>
    </row>
    <row r="25" spans="1:23" ht="15">
      <c r="A25" s="100">
        <v>13</v>
      </c>
      <c r="H25" s="109"/>
      <c r="J25" s="113" t="s">
        <v>87</v>
      </c>
      <c r="K25" s="110"/>
      <c r="L25" s="110"/>
      <c r="M25" s="105"/>
      <c r="N25" s="110"/>
      <c r="O25" s="169"/>
      <c r="P25" s="162"/>
    </row>
    <row r="26" spans="1:23" s="80" customFormat="1" ht="15">
      <c r="A26" s="108">
        <v>14</v>
      </c>
      <c r="B26" s="78" t="s">
        <v>37</v>
      </c>
      <c r="C26" s="78"/>
      <c r="D26" s="114" t="s">
        <v>83</v>
      </c>
      <c r="E26" s="114" t="s">
        <v>88</v>
      </c>
      <c r="F26" s="78"/>
      <c r="G26" s="78"/>
      <c r="H26" s="109"/>
      <c r="I26" s="78"/>
      <c r="J26" s="90" t="s">
        <v>82</v>
      </c>
      <c r="K26" s="90" t="s">
        <v>48</v>
      </c>
      <c r="L26" s="90" t="s">
        <v>89</v>
      </c>
      <c r="M26" s="90" t="s">
        <v>48</v>
      </c>
      <c r="N26" s="90" t="s">
        <v>81</v>
      </c>
      <c r="O26" s="170"/>
      <c r="P26" s="163"/>
      <c r="Q26" s="81"/>
      <c r="R26" s="81"/>
      <c r="S26" s="81"/>
      <c r="T26" s="81"/>
      <c r="U26" s="81"/>
      <c r="V26" s="81"/>
      <c r="W26" s="81"/>
    </row>
    <row r="27" spans="1:23" s="80" customFormat="1" ht="15">
      <c r="A27" s="100">
        <v>15</v>
      </c>
      <c r="B27" s="78"/>
      <c r="C27" s="78"/>
      <c r="D27" s="115" t="s">
        <v>39</v>
      </c>
      <c r="E27" s="115" t="s">
        <v>50</v>
      </c>
      <c r="F27" s="115" t="s">
        <v>40</v>
      </c>
      <c r="G27" s="78"/>
      <c r="H27" s="109"/>
      <c r="I27" s="78"/>
      <c r="J27" s="96" t="s">
        <v>90</v>
      </c>
      <c r="K27" s="96" t="s">
        <v>63</v>
      </c>
      <c r="L27" s="96" t="s">
        <v>50</v>
      </c>
      <c r="M27" s="96" t="s">
        <v>40</v>
      </c>
      <c r="N27" s="96" t="s">
        <v>82</v>
      </c>
      <c r="O27" s="170"/>
      <c r="P27" s="163"/>
      <c r="Q27" s="81"/>
      <c r="R27" s="81"/>
      <c r="S27" s="81"/>
      <c r="T27" s="81"/>
      <c r="U27" s="81"/>
      <c r="V27" s="81"/>
      <c r="W27" s="81"/>
    </row>
    <row r="28" spans="1:23" s="80" customFormat="1" ht="15">
      <c r="A28" s="100">
        <v>16</v>
      </c>
      <c r="B28" s="78"/>
      <c r="C28" s="78"/>
      <c r="D28" s="114"/>
      <c r="E28" s="114"/>
      <c r="F28" s="116"/>
      <c r="G28" s="78"/>
      <c r="H28" s="109"/>
      <c r="I28" s="78"/>
      <c r="J28" s="117"/>
      <c r="K28" s="117"/>
      <c r="L28" s="117"/>
      <c r="M28" s="117"/>
      <c r="N28" s="117"/>
      <c r="O28" s="170"/>
      <c r="P28" s="163"/>
      <c r="Q28" s="81"/>
      <c r="R28" s="81"/>
      <c r="S28" s="81"/>
      <c r="T28" s="81"/>
      <c r="U28" s="81"/>
      <c r="V28" s="81"/>
      <c r="W28" s="81"/>
    </row>
    <row r="29" spans="1:23" s="80" customFormat="1" ht="15">
      <c r="A29" s="108">
        <v>17</v>
      </c>
      <c r="B29" s="78"/>
      <c r="C29" s="102" t="s">
        <v>41</v>
      </c>
      <c r="D29" s="118">
        <f>'RC Captime Summary'!C6</f>
        <v>71.5</v>
      </c>
      <c r="E29" s="142">
        <v>47</v>
      </c>
      <c r="F29" s="154">
        <f>'RC Captime Summary'!D6</f>
        <v>3360.5</v>
      </c>
      <c r="G29" s="78"/>
      <c r="H29" s="109"/>
      <c r="I29" s="78"/>
      <c r="J29" s="118">
        <f ca="1">'RC Captime Summary'!E6</f>
        <v>300</v>
      </c>
      <c r="K29" s="176">
        <f t="shared" ref="K29" ca="1" si="0">J29-D29</f>
        <v>228.5</v>
      </c>
      <c r="L29" s="143">
        <f>E29</f>
        <v>47</v>
      </c>
      <c r="M29" s="121">
        <f ca="1">K29*L29</f>
        <v>10739.5</v>
      </c>
      <c r="N29" s="121">
        <f ca="1">J29*L29</f>
        <v>14100</v>
      </c>
      <c r="O29" s="170"/>
      <c r="P29" s="163"/>
      <c r="Q29" s="144"/>
      <c r="R29" s="81"/>
      <c r="S29" s="81"/>
      <c r="T29" s="81"/>
      <c r="U29" s="81"/>
      <c r="V29" s="81"/>
      <c r="W29" s="81"/>
    </row>
    <row r="30" spans="1:23" s="80" customFormat="1" ht="15">
      <c r="A30" s="100">
        <v>18</v>
      </c>
      <c r="B30" s="78"/>
      <c r="C30" s="102" t="s">
        <v>14</v>
      </c>
      <c r="D30" s="118">
        <f>'RC Captime Summary'!C7</f>
        <v>327</v>
      </c>
      <c r="E30" s="142">
        <v>38</v>
      </c>
      <c r="F30" s="154">
        <f>'RC Captime Summary'!D7</f>
        <v>12426</v>
      </c>
      <c r="G30" s="78"/>
      <c r="H30" s="109"/>
      <c r="I30" s="78"/>
      <c r="J30" s="118">
        <f ca="1">'RC Captime Summary'!E7</f>
        <v>600</v>
      </c>
      <c r="K30" s="176">
        <f t="shared" ref="K30:K39" ca="1" si="1">J30-D30</f>
        <v>273</v>
      </c>
      <c r="L30" s="143">
        <f t="shared" ref="L30:L39" si="2">E30</f>
        <v>38</v>
      </c>
      <c r="M30" s="121">
        <f t="shared" ref="M30:M39" ca="1" si="3">K30*L30</f>
        <v>10374</v>
      </c>
      <c r="N30" s="121">
        <f t="shared" ref="N30:N39" ca="1" si="4">J30*L30</f>
        <v>22800</v>
      </c>
      <c r="O30" s="170"/>
      <c r="P30" s="163"/>
      <c r="Q30" s="144"/>
      <c r="R30" s="81"/>
      <c r="S30" s="81"/>
      <c r="T30" s="81"/>
      <c r="U30" s="81"/>
      <c r="V30" s="81"/>
      <c r="W30" s="81"/>
    </row>
    <row r="31" spans="1:23" s="80" customFormat="1" ht="15">
      <c r="A31" s="100">
        <v>19</v>
      </c>
      <c r="B31" s="78"/>
      <c r="C31" s="122" t="s">
        <v>15</v>
      </c>
      <c r="D31" s="118">
        <f>'RC Captime Summary'!C8</f>
        <v>62</v>
      </c>
      <c r="E31" s="142">
        <v>87</v>
      </c>
      <c r="F31" s="154">
        <f>'RC Captime Summary'!D8</f>
        <v>5550</v>
      </c>
      <c r="G31" s="78"/>
      <c r="H31" s="109"/>
      <c r="I31" s="78"/>
      <c r="J31" s="118">
        <f ca="1">'RC Captime Summary'!E8</f>
        <v>130</v>
      </c>
      <c r="K31" s="176">
        <f t="shared" ca="1" si="1"/>
        <v>68</v>
      </c>
      <c r="L31" s="143">
        <f t="shared" si="2"/>
        <v>87</v>
      </c>
      <c r="M31" s="121">
        <f t="shared" ca="1" si="3"/>
        <v>5916</v>
      </c>
      <c r="N31" s="121">
        <f t="shared" ca="1" si="4"/>
        <v>11310</v>
      </c>
      <c r="O31" s="170"/>
      <c r="P31" s="163"/>
      <c r="Q31" s="144"/>
      <c r="R31" s="81"/>
      <c r="S31" s="81"/>
      <c r="T31" s="81"/>
      <c r="U31" s="81"/>
      <c r="V31" s="81"/>
      <c r="W31" s="81"/>
    </row>
    <row r="32" spans="1:23" s="80" customFormat="1" ht="15">
      <c r="A32" s="108">
        <v>20</v>
      </c>
      <c r="B32" s="78"/>
      <c r="C32" s="102" t="s">
        <v>13</v>
      </c>
      <c r="D32" s="118">
        <f>'RC Captime Summary'!C9</f>
        <v>162</v>
      </c>
      <c r="E32" s="142">
        <v>61</v>
      </c>
      <c r="F32" s="154">
        <f>'RC Captime Summary'!D9</f>
        <v>10810</v>
      </c>
      <c r="G32" s="78"/>
      <c r="H32" s="109"/>
      <c r="I32" s="78"/>
      <c r="J32" s="118">
        <f ca="1">'RC Captime Summary'!E9</f>
        <v>400</v>
      </c>
      <c r="K32" s="176">
        <f t="shared" ca="1" si="1"/>
        <v>238</v>
      </c>
      <c r="L32" s="143">
        <f t="shared" si="2"/>
        <v>61</v>
      </c>
      <c r="M32" s="121">
        <f t="shared" ca="1" si="3"/>
        <v>14518</v>
      </c>
      <c r="N32" s="121">
        <f t="shared" ca="1" si="4"/>
        <v>24400</v>
      </c>
      <c r="O32" s="170"/>
      <c r="P32" s="163"/>
      <c r="Q32" s="144"/>
      <c r="R32" s="81"/>
      <c r="S32" s="81"/>
      <c r="T32" s="81"/>
      <c r="U32" s="81"/>
      <c r="V32" s="81"/>
      <c r="W32" s="81"/>
    </row>
    <row r="33" spans="1:23" s="80" customFormat="1" ht="15">
      <c r="A33" s="100">
        <v>21</v>
      </c>
      <c r="B33" s="78"/>
      <c r="C33" s="102" t="s">
        <v>106</v>
      </c>
      <c r="D33" s="118">
        <f>'RC Captime Summary'!C10</f>
        <v>4</v>
      </c>
      <c r="E33" s="142">
        <v>38.1587266851948</v>
      </c>
      <c r="F33" s="154">
        <f>'RC Captime Summary'!D10</f>
        <v>166.32</v>
      </c>
      <c r="G33" s="78"/>
      <c r="H33" s="109"/>
      <c r="I33" s="78"/>
      <c r="J33" s="118">
        <f ca="1">'RC Captime Summary'!E10</f>
        <v>80</v>
      </c>
      <c r="K33" s="176">
        <f t="shared" ca="1" si="1"/>
        <v>76</v>
      </c>
      <c r="L33" s="143">
        <f t="shared" si="2"/>
        <v>38.1587266851948</v>
      </c>
      <c r="M33" s="121">
        <f t="shared" ca="1" si="3"/>
        <v>2900.063228074805</v>
      </c>
      <c r="N33" s="121">
        <f t="shared" ca="1" si="4"/>
        <v>3052.6981348155841</v>
      </c>
      <c r="O33" s="170"/>
      <c r="P33" s="163"/>
      <c r="Q33" s="144"/>
      <c r="R33" s="81"/>
      <c r="S33" s="81"/>
      <c r="T33" s="81"/>
      <c r="U33" s="81"/>
      <c r="V33" s="81"/>
      <c r="W33" s="81"/>
    </row>
    <row r="34" spans="1:23" ht="15">
      <c r="A34" s="108">
        <v>22</v>
      </c>
      <c r="C34" s="102" t="s">
        <v>9</v>
      </c>
      <c r="D34" s="118">
        <f>'RC Captime Summary'!C11</f>
        <v>29.5</v>
      </c>
      <c r="E34" s="142">
        <v>131</v>
      </c>
      <c r="F34" s="154">
        <f>'RC Captime Summary'!D11</f>
        <v>4071</v>
      </c>
      <c r="H34" s="109"/>
      <c r="J34" s="118">
        <f ca="1">'RC Captime Summary'!E11</f>
        <v>150</v>
      </c>
      <c r="K34" s="176">
        <f t="shared" ca="1" si="1"/>
        <v>120.5</v>
      </c>
      <c r="L34" s="143">
        <f t="shared" si="2"/>
        <v>131</v>
      </c>
      <c r="M34" s="121">
        <f t="shared" ca="1" si="3"/>
        <v>15785.5</v>
      </c>
      <c r="N34" s="121">
        <f t="shared" ca="1" si="4"/>
        <v>19650</v>
      </c>
      <c r="O34" s="170"/>
      <c r="P34" s="163"/>
      <c r="Q34" s="144"/>
    </row>
    <row r="35" spans="1:23" ht="15">
      <c r="A35" s="100">
        <v>23</v>
      </c>
      <c r="C35" s="102" t="s">
        <v>12</v>
      </c>
      <c r="D35" s="118">
        <f>'RC Captime Summary'!C12</f>
        <v>51.5</v>
      </c>
      <c r="E35" s="142">
        <v>56</v>
      </c>
      <c r="F35" s="154">
        <f>'RC Captime Summary'!D12</f>
        <v>2884</v>
      </c>
      <c r="H35" s="109"/>
      <c r="J35" s="118">
        <f ca="1">'RC Captime Summary'!E12</f>
        <v>51.5</v>
      </c>
      <c r="K35" s="176">
        <f t="shared" ca="1" si="1"/>
        <v>0</v>
      </c>
      <c r="L35" s="143">
        <f t="shared" si="2"/>
        <v>56</v>
      </c>
      <c r="M35" s="121">
        <f t="shared" ca="1" si="3"/>
        <v>0</v>
      </c>
      <c r="N35" s="121">
        <f t="shared" ca="1" si="4"/>
        <v>2884</v>
      </c>
      <c r="O35" s="170"/>
      <c r="P35" s="163"/>
      <c r="Q35" s="144"/>
    </row>
    <row r="36" spans="1:23" ht="15">
      <c r="A36" s="100">
        <v>24</v>
      </c>
      <c r="C36" s="102" t="s">
        <v>138</v>
      </c>
      <c r="D36" s="118">
        <f>'RC Captime Summary'!C13</f>
        <v>4</v>
      </c>
      <c r="E36" s="142">
        <v>29</v>
      </c>
      <c r="F36" s="154">
        <f>'RC Captime Summary'!D13</f>
        <v>116</v>
      </c>
      <c r="H36" s="109"/>
      <c r="J36" s="118">
        <f ca="1">'RC Captime Summary'!E13</f>
        <v>10</v>
      </c>
      <c r="K36" s="176">
        <f t="shared" ca="1" si="1"/>
        <v>6</v>
      </c>
      <c r="L36" s="143">
        <f t="shared" si="2"/>
        <v>29</v>
      </c>
      <c r="M36" s="121">
        <f t="shared" ca="1" si="3"/>
        <v>174</v>
      </c>
      <c r="N36" s="121">
        <f t="shared" ca="1" si="4"/>
        <v>290</v>
      </c>
      <c r="O36" s="170"/>
      <c r="P36" s="163"/>
      <c r="Q36" s="144"/>
    </row>
    <row r="37" spans="1:23" ht="15">
      <c r="A37" s="108">
        <v>25</v>
      </c>
      <c r="C37" s="102" t="s">
        <v>107</v>
      </c>
      <c r="D37" s="118">
        <f>'RC Captime Summary'!C14</f>
        <v>45</v>
      </c>
      <c r="E37" s="142">
        <v>32</v>
      </c>
      <c r="F37" s="154">
        <f>'RC Captime Summary'!D14</f>
        <v>1439.9999999999995</v>
      </c>
      <c r="H37" s="109"/>
      <c r="J37" s="118">
        <f ca="1">'RC Captime Summary'!E14</f>
        <v>45</v>
      </c>
      <c r="K37" s="176">
        <f t="shared" ca="1" si="1"/>
        <v>0</v>
      </c>
      <c r="L37" s="143">
        <f t="shared" si="2"/>
        <v>32</v>
      </c>
      <c r="M37" s="121">
        <f t="shared" ca="1" si="3"/>
        <v>0</v>
      </c>
      <c r="N37" s="121">
        <f t="shared" ca="1" si="4"/>
        <v>1440</v>
      </c>
      <c r="O37" s="170"/>
      <c r="P37" s="163"/>
      <c r="Q37" s="144"/>
    </row>
    <row r="38" spans="1:23" ht="15">
      <c r="A38" s="100">
        <v>26</v>
      </c>
      <c r="C38" s="102" t="s">
        <v>161</v>
      </c>
      <c r="D38" s="118">
        <f>'RC Captime Summary'!C15</f>
        <v>2</v>
      </c>
      <c r="E38" s="142">
        <v>38.159999999999997</v>
      </c>
      <c r="F38" s="154">
        <f>'RC Captime Summary'!D15</f>
        <v>76.319999999999993</v>
      </c>
      <c r="H38" s="109"/>
      <c r="J38" s="118">
        <f ca="1">'RC Captime Summary'!E15</f>
        <v>2</v>
      </c>
      <c r="K38" s="176">
        <f t="shared" ca="1" si="1"/>
        <v>0</v>
      </c>
      <c r="L38" s="143">
        <f t="shared" si="2"/>
        <v>38.159999999999997</v>
      </c>
      <c r="M38" s="121">
        <f t="shared" ca="1" si="3"/>
        <v>0</v>
      </c>
      <c r="N38" s="121">
        <f t="shared" ca="1" si="4"/>
        <v>76.319999999999993</v>
      </c>
      <c r="O38" s="170"/>
      <c r="P38" s="163"/>
      <c r="Q38" s="144"/>
    </row>
    <row r="39" spans="1:23" ht="15">
      <c r="A39" s="108">
        <v>27</v>
      </c>
      <c r="C39" s="102" t="s">
        <v>160</v>
      </c>
      <c r="D39" s="118">
        <f>'RC Captime Summary'!C16</f>
        <v>30</v>
      </c>
      <c r="E39" s="142">
        <v>38.159999999999997</v>
      </c>
      <c r="F39" s="154">
        <f>'RC Captime Summary'!D16</f>
        <v>1144.7999999999997</v>
      </c>
      <c r="H39" s="109"/>
      <c r="J39" s="118">
        <f ca="1">'RC Captime Summary'!E16</f>
        <v>80</v>
      </c>
      <c r="K39" s="176">
        <f t="shared" ca="1" si="1"/>
        <v>50</v>
      </c>
      <c r="L39" s="143">
        <f t="shared" si="2"/>
        <v>38.159999999999997</v>
      </c>
      <c r="M39" s="121">
        <f t="shared" ca="1" si="3"/>
        <v>1907.9999999999998</v>
      </c>
      <c r="N39" s="121">
        <f t="shared" ca="1" si="4"/>
        <v>3052.7999999999997</v>
      </c>
      <c r="O39" s="170"/>
      <c r="P39" s="163"/>
      <c r="Q39" s="144"/>
    </row>
    <row r="40" spans="1:23" ht="15">
      <c r="A40" s="100">
        <v>28</v>
      </c>
      <c r="C40" s="102"/>
      <c r="D40" s="123"/>
      <c r="E40" s="120"/>
      <c r="F40" s="116"/>
      <c r="H40" s="109"/>
      <c r="J40" s="119"/>
      <c r="K40" s="119"/>
      <c r="L40" s="124"/>
      <c r="M40" s="121"/>
      <c r="N40" s="121"/>
      <c r="O40" s="170"/>
      <c r="P40" s="163"/>
    </row>
    <row r="41" spans="1:23" ht="15">
      <c r="A41" s="100">
        <v>29</v>
      </c>
      <c r="C41" s="78" t="s">
        <v>31</v>
      </c>
      <c r="H41" s="125">
        <f>SUM(F29:F40)</f>
        <v>42044.94</v>
      </c>
      <c r="J41" s="119"/>
      <c r="K41" s="119"/>
      <c r="L41" s="124"/>
      <c r="M41" s="121"/>
      <c r="N41" s="121"/>
      <c r="O41" s="171">
        <f ca="1">SUM(N29:N40)</f>
        <v>103055.81813481559</v>
      </c>
      <c r="P41" s="164">
        <f>'RC Captime Summary'!J18</f>
        <v>79386.698134815582</v>
      </c>
      <c r="Q41" s="155"/>
    </row>
    <row r="42" spans="1:23" ht="15">
      <c r="A42" s="108">
        <v>30</v>
      </c>
      <c r="H42" s="152"/>
      <c r="M42" s="128"/>
      <c r="O42" s="106"/>
      <c r="P42" s="162"/>
    </row>
    <row r="43" spans="1:23" s="80" customFormat="1" ht="15">
      <c r="A43" s="100">
        <v>31</v>
      </c>
      <c r="B43" s="78"/>
      <c r="C43" s="78"/>
      <c r="D43" s="78"/>
      <c r="E43" s="78"/>
      <c r="F43" s="78"/>
      <c r="G43" s="78"/>
      <c r="H43" s="109"/>
      <c r="I43" s="78"/>
      <c r="J43" s="89"/>
      <c r="K43" s="89"/>
      <c r="L43" s="89"/>
      <c r="M43" s="89"/>
      <c r="N43" s="89"/>
      <c r="O43" s="106"/>
      <c r="P43" s="162"/>
      <c r="Q43" s="81"/>
      <c r="R43" s="81"/>
      <c r="S43" s="81"/>
      <c r="T43" s="81"/>
      <c r="U43" s="81"/>
      <c r="V43" s="81"/>
      <c r="W43" s="81"/>
    </row>
    <row r="44" spans="1:23" s="80" customFormat="1" ht="15">
      <c r="A44" s="108">
        <v>32</v>
      </c>
      <c r="B44" s="78" t="s">
        <v>43</v>
      </c>
      <c r="C44" s="78"/>
      <c r="D44" s="78"/>
      <c r="E44" s="78"/>
      <c r="F44" s="78"/>
      <c r="G44" s="78"/>
      <c r="H44" s="106">
        <f>SUM(H13:H41)</f>
        <v>55349.020000000004</v>
      </c>
      <c r="I44" s="78"/>
      <c r="J44" s="89"/>
      <c r="K44" s="89"/>
      <c r="L44" s="89"/>
      <c r="M44" s="129">
        <f ca="1">SUM(M13:M41)</f>
        <v>145410.98322807479</v>
      </c>
      <c r="N44" s="89"/>
      <c r="O44" s="106">
        <f ca="1">SUM(O13:O41)</f>
        <v>199455.81813481561</v>
      </c>
      <c r="P44" s="162">
        <f>SUM(P13:P41)</f>
        <v>175786.69813481558</v>
      </c>
      <c r="Q44" s="81"/>
      <c r="R44" s="81"/>
      <c r="S44" s="81"/>
      <c r="T44" s="81"/>
      <c r="U44" s="81"/>
      <c r="V44" s="81"/>
      <c r="W44" s="81"/>
    </row>
    <row r="45" spans="1:23" s="80" customFormat="1" ht="15">
      <c r="A45" s="100">
        <v>33</v>
      </c>
      <c r="B45" s="78"/>
      <c r="C45" s="78"/>
      <c r="D45" s="78"/>
      <c r="E45" s="78"/>
      <c r="F45" s="78"/>
      <c r="G45" s="78"/>
      <c r="H45" s="106"/>
      <c r="I45" s="78"/>
      <c r="J45" s="89"/>
      <c r="K45" s="89"/>
      <c r="L45" s="89"/>
      <c r="M45" s="89"/>
      <c r="N45" s="89"/>
      <c r="O45" s="99"/>
      <c r="P45" s="161"/>
      <c r="Q45" s="81"/>
      <c r="R45" s="81"/>
      <c r="S45" s="81"/>
      <c r="T45" s="81"/>
      <c r="U45" s="81"/>
      <c r="V45" s="81"/>
      <c r="W45" s="81"/>
    </row>
    <row r="46" spans="1:23" s="134" customFormat="1" ht="15">
      <c r="A46" s="100">
        <v>34</v>
      </c>
      <c r="B46" s="130" t="s">
        <v>45</v>
      </c>
      <c r="C46" s="130"/>
      <c r="D46" s="130"/>
      <c r="E46" s="130"/>
      <c r="F46" s="130"/>
      <c r="G46" s="130"/>
      <c r="H46" s="130">
        <f>D64</f>
        <v>85162.763333333336</v>
      </c>
      <c r="I46" s="131"/>
      <c r="J46" s="130"/>
      <c r="K46" s="132"/>
      <c r="L46" s="132"/>
      <c r="M46" s="132"/>
      <c r="N46" s="133"/>
      <c r="O46" s="132">
        <f>H46-M46</f>
        <v>85162.763333333336</v>
      </c>
      <c r="P46" s="165">
        <f>H46-M46</f>
        <v>85162.763333333336</v>
      </c>
    </row>
    <row r="47" spans="1:23" s="134" customFormat="1" ht="15">
      <c r="A47" s="108">
        <v>35</v>
      </c>
      <c r="B47" s="130"/>
      <c r="C47" s="130"/>
      <c r="D47" s="130"/>
      <c r="E47" s="130"/>
      <c r="F47" s="130"/>
      <c r="G47" s="130"/>
      <c r="H47" s="130"/>
      <c r="I47" s="131"/>
      <c r="J47" s="130"/>
      <c r="K47" s="132"/>
      <c r="L47" s="132"/>
      <c r="M47" s="132"/>
      <c r="N47" s="133"/>
      <c r="O47" s="132"/>
      <c r="P47" s="165"/>
    </row>
    <row r="48" spans="1:23" s="80" customFormat="1" ht="15">
      <c r="A48" s="100">
        <v>36</v>
      </c>
      <c r="B48" s="78" t="s">
        <v>128</v>
      </c>
      <c r="C48" s="78"/>
      <c r="D48" s="78"/>
      <c r="E48" s="78"/>
      <c r="F48" s="78"/>
      <c r="G48" s="78"/>
      <c r="H48" s="106">
        <f>SUM(H44:H47)</f>
        <v>140511.78333333333</v>
      </c>
      <c r="I48" s="78"/>
      <c r="J48" s="89"/>
      <c r="K48" s="89"/>
      <c r="L48" s="89"/>
      <c r="M48" s="89"/>
      <c r="N48" s="89"/>
      <c r="O48" s="106">
        <f ca="1">SUM(O44:O47)</f>
        <v>284618.58146814897</v>
      </c>
      <c r="P48" s="162">
        <f>SUM(P44:P47)</f>
        <v>260949.46146814892</v>
      </c>
      <c r="Q48" s="81"/>
      <c r="R48" s="81"/>
      <c r="S48" s="81"/>
      <c r="T48" s="81"/>
      <c r="U48" s="81"/>
      <c r="V48" s="81"/>
      <c r="W48" s="81"/>
    </row>
    <row r="49" spans="1:23" s="80" customFormat="1" ht="15">
      <c r="A49" s="108">
        <v>37</v>
      </c>
      <c r="B49" s="78"/>
      <c r="C49" s="78"/>
      <c r="D49" s="78"/>
      <c r="E49" s="78"/>
      <c r="F49" s="78"/>
      <c r="G49" s="78"/>
      <c r="H49" s="135"/>
      <c r="I49" s="78"/>
      <c r="J49" s="89"/>
      <c r="K49" s="89"/>
      <c r="L49" s="89"/>
      <c r="M49" s="89"/>
      <c r="N49" s="89"/>
      <c r="O49" s="99"/>
      <c r="P49" s="161"/>
      <c r="Q49" s="81"/>
      <c r="R49" s="81"/>
      <c r="S49" s="81"/>
      <c r="T49" s="81"/>
      <c r="U49" s="81"/>
      <c r="V49" s="81"/>
      <c r="W49" s="81"/>
    </row>
    <row r="50" spans="1:23" s="80" customFormat="1" ht="15">
      <c r="A50" s="100">
        <v>38</v>
      </c>
      <c r="B50" s="78" t="s">
        <v>108</v>
      </c>
      <c r="C50" s="78"/>
      <c r="D50" s="78"/>
      <c r="E50" s="78"/>
      <c r="F50" s="78"/>
      <c r="G50" s="78"/>
      <c r="H50" s="126">
        <v>3</v>
      </c>
      <c r="I50" s="78"/>
      <c r="J50" s="89"/>
      <c r="K50" s="89"/>
      <c r="L50" s="89"/>
      <c r="M50" s="126"/>
      <c r="N50" s="89"/>
      <c r="O50" s="126">
        <f>P50</f>
        <v>3</v>
      </c>
      <c r="P50" s="164">
        <v>3</v>
      </c>
      <c r="Q50" s="81"/>
      <c r="R50" s="81"/>
      <c r="S50" s="81"/>
      <c r="T50" s="81"/>
      <c r="U50" s="81"/>
      <c r="V50" s="81"/>
      <c r="W50" s="81"/>
    </row>
    <row r="51" spans="1:23" s="80" customFormat="1" ht="15">
      <c r="A51" s="100">
        <v>39</v>
      </c>
      <c r="B51" s="78"/>
      <c r="C51" s="78"/>
      <c r="D51" s="78"/>
      <c r="E51" s="78"/>
      <c r="F51" s="78"/>
      <c r="G51" s="78"/>
      <c r="H51" s="127"/>
      <c r="I51" s="78"/>
      <c r="J51" s="85"/>
      <c r="K51" s="91"/>
      <c r="L51" s="85"/>
      <c r="M51" s="89"/>
      <c r="N51" s="89"/>
      <c r="O51" s="99"/>
      <c r="P51" s="161"/>
      <c r="Q51" s="81"/>
      <c r="R51" s="81"/>
      <c r="S51" s="81"/>
      <c r="T51" s="81"/>
      <c r="U51" s="81"/>
      <c r="V51" s="81"/>
      <c r="W51" s="81"/>
    </row>
    <row r="52" spans="1:23" s="80" customFormat="1" ht="15">
      <c r="A52" s="108">
        <v>40</v>
      </c>
      <c r="B52" s="78"/>
      <c r="C52" s="78"/>
      <c r="D52" s="78"/>
      <c r="E52" s="78"/>
      <c r="F52" s="78"/>
      <c r="G52" s="78"/>
      <c r="H52" s="109"/>
      <c r="I52" s="78"/>
      <c r="J52" s="136"/>
      <c r="K52" s="89"/>
      <c r="L52" s="136"/>
      <c r="M52" s="99"/>
      <c r="N52" s="99"/>
      <c r="O52" s="99"/>
      <c r="P52" s="161"/>
      <c r="Q52" s="81"/>
      <c r="R52" s="81"/>
      <c r="S52" s="81"/>
      <c r="T52" s="81"/>
      <c r="U52" s="81"/>
      <c r="V52" s="81"/>
      <c r="W52" s="81"/>
    </row>
    <row r="53" spans="1:23" s="80" customFormat="1" ht="15.75" thickBot="1">
      <c r="A53" s="100">
        <v>41</v>
      </c>
      <c r="B53" s="68" t="s">
        <v>46</v>
      </c>
      <c r="C53" s="78"/>
      <c r="D53" s="78"/>
      <c r="E53" s="78"/>
      <c r="F53" s="78"/>
      <c r="G53" s="78"/>
      <c r="H53" s="137">
        <f>+H48/H50</f>
        <v>46837.261111111111</v>
      </c>
      <c r="I53" s="138"/>
      <c r="J53" s="89"/>
      <c r="K53" s="89"/>
      <c r="L53" s="89"/>
      <c r="M53" s="99"/>
      <c r="N53" s="99"/>
      <c r="O53" s="139">
        <f ca="1">+O48/O50</f>
        <v>94872.860489382991</v>
      </c>
      <c r="P53" s="166">
        <f>+P48/P50</f>
        <v>86983.153822716311</v>
      </c>
      <c r="Q53" s="155"/>
      <c r="R53" s="81"/>
      <c r="S53" s="81"/>
      <c r="T53" s="81"/>
      <c r="U53" s="81"/>
      <c r="V53" s="81"/>
      <c r="W53" s="81"/>
    </row>
    <row r="54" spans="1:23" s="80" customFormat="1" ht="14.25" thickTop="1">
      <c r="A54" s="81"/>
      <c r="B54" s="78"/>
      <c r="C54" s="78"/>
      <c r="D54" s="78"/>
      <c r="E54" s="78"/>
      <c r="F54" s="78"/>
      <c r="G54" s="78"/>
      <c r="H54" s="79"/>
      <c r="I54" s="78"/>
      <c r="J54" s="89"/>
      <c r="K54" s="89"/>
      <c r="L54" s="89"/>
      <c r="M54" s="89"/>
      <c r="N54" s="89"/>
      <c r="P54" s="161"/>
      <c r="Q54" s="81"/>
      <c r="R54" s="81"/>
      <c r="S54" s="81"/>
      <c r="T54" s="81"/>
      <c r="U54" s="81"/>
      <c r="V54" s="81"/>
      <c r="W54" s="81"/>
    </row>
    <row r="55" spans="1:23" s="140" customFormat="1">
      <c r="B55" s="102"/>
      <c r="C55" s="102"/>
      <c r="D55" s="102"/>
      <c r="E55" s="102"/>
      <c r="F55" s="102"/>
      <c r="G55" s="102"/>
      <c r="H55" s="102"/>
      <c r="I55" s="102"/>
      <c r="J55" s="111"/>
      <c r="K55" s="111"/>
      <c r="L55" s="111"/>
      <c r="M55" s="111"/>
      <c r="N55" s="111"/>
      <c r="Q55" s="141"/>
    </row>
    <row r="56" spans="1:23">
      <c r="B56" s="11" t="s">
        <v>109</v>
      </c>
      <c r="C56" s="11"/>
      <c r="D56" s="11">
        <v>255488.29</v>
      </c>
      <c r="E56" s="11"/>
      <c r="F56" s="11"/>
      <c r="G56" s="11"/>
      <c r="H56" s="11"/>
      <c r="I56" s="11"/>
      <c r="J56" s="12"/>
    </row>
    <row r="57" spans="1:23">
      <c r="B57" s="11" t="s">
        <v>111</v>
      </c>
      <c r="C57" s="11"/>
      <c r="D57" s="11">
        <v>3</v>
      </c>
      <c r="E57" s="11"/>
      <c r="F57" s="11"/>
      <c r="G57" s="11"/>
      <c r="H57" s="11"/>
      <c r="I57" s="11"/>
      <c r="J57" s="12"/>
    </row>
    <row r="58" spans="1:23">
      <c r="B58" s="11" t="s">
        <v>112</v>
      </c>
      <c r="C58" s="11"/>
      <c r="D58" s="11">
        <f>D56/D57</f>
        <v>85162.763333333336</v>
      </c>
      <c r="E58" s="11"/>
      <c r="F58" s="11"/>
      <c r="G58" s="11"/>
      <c r="H58" s="11"/>
      <c r="I58" s="11"/>
      <c r="J58" s="12"/>
    </row>
    <row r="59" spans="1:23">
      <c r="B59" s="11" t="s">
        <v>113</v>
      </c>
      <c r="C59" s="11"/>
      <c r="D59" s="11">
        <f>D58/12</f>
        <v>7096.8969444444447</v>
      </c>
      <c r="E59" s="11"/>
      <c r="F59" s="11"/>
      <c r="G59" s="11"/>
      <c r="H59" s="11"/>
      <c r="I59" s="11"/>
      <c r="J59" s="12"/>
    </row>
    <row r="60" spans="1:23">
      <c r="B60" s="11" t="s">
        <v>114</v>
      </c>
      <c r="C60" s="34"/>
      <c r="D60" s="34">
        <v>41821</v>
      </c>
      <c r="E60" s="11"/>
      <c r="F60" s="11"/>
      <c r="G60" s="11"/>
      <c r="H60" s="11"/>
      <c r="I60" s="11"/>
      <c r="J60" s="12"/>
    </row>
    <row r="61" spans="1:23">
      <c r="B61" s="11" t="s">
        <v>115</v>
      </c>
      <c r="C61" s="34"/>
      <c r="D61" s="34">
        <v>42916</v>
      </c>
      <c r="E61" s="10"/>
      <c r="F61" s="22" t="s">
        <v>110</v>
      </c>
      <c r="G61" s="11"/>
      <c r="H61" s="22" t="s">
        <v>47</v>
      </c>
      <c r="I61" s="11"/>
      <c r="J61" s="22" t="s">
        <v>48</v>
      </c>
    </row>
    <row r="62" spans="1:23">
      <c r="B62" s="11" t="s">
        <v>116</v>
      </c>
      <c r="C62" s="11"/>
      <c r="D62" s="11">
        <f>36-J62</f>
        <v>24</v>
      </c>
      <c r="E62" s="10"/>
      <c r="F62" s="34">
        <v>42309</v>
      </c>
      <c r="G62" s="11"/>
      <c r="H62" s="34">
        <v>42552</v>
      </c>
      <c r="I62" s="11"/>
      <c r="J62" s="178">
        <f>ROUND((D61-H62)/30,0)</f>
        <v>12</v>
      </c>
    </row>
    <row r="63" spans="1:23">
      <c r="B63" s="11" t="s">
        <v>49</v>
      </c>
      <c r="C63" s="11"/>
      <c r="D63" s="11">
        <f>D59*D62</f>
        <v>170325.52666666667</v>
      </c>
      <c r="E63" s="11"/>
      <c r="F63" s="11"/>
      <c r="G63" s="11"/>
      <c r="H63" s="11"/>
      <c r="I63" s="11"/>
      <c r="J63" s="12"/>
    </row>
    <row r="64" spans="1:23">
      <c r="B64" s="11" t="s">
        <v>117</v>
      </c>
      <c r="C64" s="11"/>
      <c r="D64" s="11">
        <f>D56-D63</f>
        <v>85162.763333333336</v>
      </c>
      <c r="E64" s="11"/>
      <c r="F64" s="11"/>
      <c r="G64" s="11"/>
      <c r="H64" s="11"/>
      <c r="I64" s="11"/>
      <c r="J64" s="12"/>
    </row>
  </sheetData>
  <mergeCells count="1">
    <mergeCell ref="A4:C4"/>
  </mergeCells>
  <pageMargins left="0.7" right="0.7" top="0.5" bottom="0.5" header="0.3" footer="0.3"/>
  <pageSetup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showGridLines="0" topLeftCell="A30" zoomScaleNormal="100" zoomScaleSheetLayoutView="90" workbookViewId="0">
      <selection activeCell="H34" sqref="H34"/>
    </sheetView>
  </sheetViews>
  <sheetFormatPr defaultColWidth="12.42578125" defaultRowHeight="13.5"/>
  <cols>
    <col min="1" max="1" width="12.42578125" style="10"/>
    <col min="2" max="2" width="4.42578125" style="11" customWidth="1"/>
    <col min="3" max="3" width="30.28515625" style="11" customWidth="1"/>
    <col min="4" max="4" width="10.28515625" style="11" bestFit="1" customWidth="1"/>
    <col min="5" max="5" width="14" style="11" bestFit="1" customWidth="1"/>
    <col min="6" max="6" width="10.28515625" style="11" bestFit="1" customWidth="1"/>
    <col min="7" max="7" width="10.140625" style="11" bestFit="1" customWidth="1"/>
    <col min="8" max="8" width="2.7109375" style="11" customWidth="1"/>
    <col min="9" max="9" width="9.28515625" style="11" bestFit="1" customWidth="1"/>
    <col min="10" max="10" width="3.140625" style="11" customWidth="1"/>
    <col min="11" max="11" width="10.140625" style="12" bestFit="1" customWidth="1"/>
    <col min="12" max="13" width="14.28515625" style="12" customWidth="1"/>
    <col min="14" max="15" width="12.42578125" style="10" customWidth="1"/>
    <col min="16" max="20" width="10.28515625" style="10" customWidth="1"/>
    <col min="21" max="16384" width="12.42578125" style="10"/>
  </cols>
  <sheetData>
    <row r="1" spans="1:14" s="8" customFormat="1" ht="15">
      <c r="A1" s="5" t="s">
        <v>96</v>
      </c>
      <c r="B1" s="5"/>
      <c r="C1" s="5"/>
      <c r="D1" s="5"/>
      <c r="E1" s="5"/>
      <c r="F1" s="5"/>
      <c r="G1" s="5"/>
      <c r="H1" s="5"/>
      <c r="I1" s="5"/>
      <c r="J1" s="5"/>
      <c r="K1" s="6" t="s">
        <v>21</v>
      </c>
      <c r="L1" s="5"/>
      <c r="M1" s="7"/>
    </row>
    <row r="2" spans="1:14" s="8" customFormat="1" ht="15">
      <c r="A2" s="5" t="s">
        <v>97</v>
      </c>
      <c r="B2" s="5"/>
      <c r="C2" s="5"/>
      <c r="D2" s="5"/>
      <c r="E2" s="5"/>
      <c r="F2" s="5"/>
      <c r="G2" s="5"/>
      <c r="H2" s="5"/>
      <c r="I2" s="5"/>
      <c r="J2" s="5"/>
      <c r="K2" s="6"/>
      <c r="L2" s="5"/>
      <c r="M2" s="7"/>
    </row>
    <row r="3" spans="1:14" s="8" customFormat="1" ht="15">
      <c r="A3" s="9" t="s">
        <v>22</v>
      </c>
      <c r="C3" s="9"/>
      <c r="D3" s="9"/>
      <c r="E3" s="9"/>
      <c r="F3" s="9"/>
      <c r="G3" s="9"/>
      <c r="H3" s="9"/>
      <c r="I3" s="9"/>
      <c r="J3" s="9"/>
      <c r="K3" s="7"/>
      <c r="L3" s="7"/>
      <c r="M3" s="7"/>
    </row>
    <row r="4" spans="1:14" s="8" customFormat="1" ht="15">
      <c r="A4" s="198" t="s">
        <v>98</v>
      </c>
      <c r="B4" s="198"/>
      <c r="C4" s="198"/>
      <c r="D4" s="9"/>
      <c r="E4" s="9"/>
      <c r="F4" s="9"/>
      <c r="G4" s="9"/>
      <c r="H4" s="9"/>
      <c r="I4" s="9"/>
      <c r="J4" s="9"/>
      <c r="K4" s="7"/>
      <c r="L4" s="7"/>
      <c r="M4" s="7"/>
    </row>
    <row r="6" spans="1:14" s="13" customFormat="1" ht="15.75">
      <c r="B6" s="14"/>
      <c r="C6" s="14" t="s">
        <v>23</v>
      </c>
      <c r="D6" s="14" t="s">
        <v>24</v>
      </c>
      <c r="E6" s="14" t="s">
        <v>25</v>
      </c>
      <c r="F6" s="14" t="s">
        <v>26</v>
      </c>
      <c r="G6" s="14" t="s">
        <v>27</v>
      </c>
      <c r="H6" s="14"/>
      <c r="I6" s="14" t="s">
        <v>28</v>
      </c>
      <c r="J6" s="14"/>
      <c r="K6" s="15"/>
      <c r="L6" s="15"/>
      <c r="M6" s="15"/>
      <c r="N6" s="177"/>
    </row>
    <row r="8" spans="1:14" ht="15">
      <c r="A8" s="16" t="s">
        <v>30</v>
      </c>
      <c r="B8" s="17"/>
      <c r="C8" s="17"/>
      <c r="D8" s="17"/>
      <c r="E8" s="17"/>
      <c r="F8" s="17"/>
      <c r="G8" s="17"/>
      <c r="H8" s="17"/>
      <c r="I8" s="16" t="s">
        <v>31</v>
      </c>
      <c r="K8" s="18"/>
      <c r="L8" s="15"/>
      <c r="M8" s="18"/>
    </row>
    <row r="9" spans="1:14">
      <c r="K9" s="18"/>
      <c r="L9" s="18"/>
      <c r="M9" s="18"/>
    </row>
    <row r="10" spans="1:14" ht="15">
      <c r="A10" s="19">
        <v>1</v>
      </c>
      <c r="B10" s="11" t="s">
        <v>32</v>
      </c>
      <c r="I10" s="11">
        <v>80000</v>
      </c>
      <c r="J10" s="20"/>
      <c r="K10" s="18"/>
      <c r="L10" s="18"/>
      <c r="M10" s="18"/>
    </row>
    <row r="11" spans="1:14" ht="15">
      <c r="A11" s="19">
        <v>2</v>
      </c>
    </row>
    <row r="12" spans="1:14" ht="15">
      <c r="A12" s="19">
        <v>3</v>
      </c>
      <c r="B12" s="11" t="s">
        <v>99</v>
      </c>
      <c r="I12" s="11">
        <v>0</v>
      </c>
    </row>
    <row r="13" spans="1:14" ht="15">
      <c r="A13" s="19">
        <v>4</v>
      </c>
    </row>
    <row r="14" spans="1:14" ht="15">
      <c r="A14" s="19">
        <v>5</v>
      </c>
      <c r="B14" s="11" t="s">
        <v>86</v>
      </c>
    </row>
    <row r="15" spans="1:14" ht="15">
      <c r="A15" s="19">
        <v>6</v>
      </c>
      <c r="C15" s="11" t="s">
        <v>100</v>
      </c>
      <c r="I15" s="12">
        <v>7000</v>
      </c>
      <c r="J15" s="21"/>
    </row>
    <row r="16" spans="1:14" ht="15">
      <c r="A16" s="19">
        <v>7</v>
      </c>
      <c r="I16" s="12"/>
      <c r="J16" s="21"/>
    </row>
    <row r="17" spans="1:9" ht="15">
      <c r="A17" s="19">
        <v>8</v>
      </c>
      <c r="B17" s="11" t="s">
        <v>33</v>
      </c>
      <c r="I17" s="11">
        <v>5000</v>
      </c>
    </row>
    <row r="18" spans="1:9" ht="15">
      <c r="A18" s="19">
        <v>9</v>
      </c>
    </row>
    <row r="19" spans="1:9" ht="15">
      <c r="A19" s="19">
        <v>10</v>
      </c>
      <c r="G19" s="23" t="s">
        <v>102</v>
      </c>
    </row>
    <row r="20" spans="1:9" ht="15">
      <c r="A20" s="19">
        <v>11</v>
      </c>
      <c r="E20" s="22" t="s">
        <v>34</v>
      </c>
      <c r="F20" s="22" t="s">
        <v>35</v>
      </c>
      <c r="G20" s="22" t="s">
        <v>101</v>
      </c>
    </row>
    <row r="21" spans="1:9" ht="15">
      <c r="A21" s="19">
        <v>12</v>
      </c>
      <c r="B21" s="11" t="s">
        <v>36</v>
      </c>
    </row>
    <row r="22" spans="1:9" ht="15">
      <c r="A22" s="19">
        <v>13</v>
      </c>
      <c r="C22" s="11" t="s">
        <v>103</v>
      </c>
      <c r="E22" s="23">
        <v>3</v>
      </c>
      <c r="F22" s="11">
        <v>500</v>
      </c>
      <c r="G22" s="11">
        <v>2</v>
      </c>
      <c r="I22" s="11">
        <f>E22*F22*G22</f>
        <v>3000</v>
      </c>
    </row>
    <row r="23" spans="1:9" ht="15">
      <c r="A23" s="19">
        <v>14</v>
      </c>
      <c r="C23" s="11" t="s">
        <v>104</v>
      </c>
      <c r="E23" s="23">
        <v>3</v>
      </c>
      <c r="F23" s="11">
        <v>200</v>
      </c>
      <c r="G23" s="11">
        <v>2</v>
      </c>
      <c r="I23" s="11">
        <f>E23*F23*G23</f>
        <v>1200</v>
      </c>
    </row>
    <row r="24" spans="1:9" ht="15">
      <c r="A24" s="19">
        <v>15</v>
      </c>
      <c r="C24" s="11" t="s">
        <v>105</v>
      </c>
      <c r="E24" s="23"/>
      <c r="F24" s="11">
        <v>200</v>
      </c>
      <c r="I24" s="11">
        <v>200</v>
      </c>
    </row>
    <row r="25" spans="1:9" ht="15">
      <c r="A25" s="19">
        <v>16</v>
      </c>
    </row>
    <row r="26" spans="1:9" ht="15">
      <c r="A26" s="19">
        <v>17</v>
      </c>
      <c r="B26" s="11" t="s">
        <v>37</v>
      </c>
      <c r="E26" s="24"/>
    </row>
    <row r="27" spans="1:9" ht="15">
      <c r="A27" s="19">
        <v>18</v>
      </c>
      <c r="D27" s="22" t="s">
        <v>39</v>
      </c>
      <c r="E27" s="22" t="s">
        <v>38</v>
      </c>
      <c r="F27" s="22" t="s">
        <v>40</v>
      </c>
      <c r="G27" s="24"/>
    </row>
    <row r="28" spans="1:9" ht="15">
      <c r="A28" s="19">
        <v>19</v>
      </c>
      <c r="D28" s="24"/>
      <c r="E28" s="24"/>
      <c r="F28" s="25"/>
      <c r="G28" s="25"/>
    </row>
    <row r="29" spans="1:9" ht="15">
      <c r="A29" s="19">
        <v>20</v>
      </c>
      <c r="C29" s="11" t="s">
        <v>41</v>
      </c>
      <c r="D29" s="23">
        <v>200</v>
      </c>
      <c r="E29" s="26">
        <v>47</v>
      </c>
      <c r="F29" s="25">
        <f>D29*E29</f>
        <v>9400</v>
      </c>
      <c r="G29" s="25"/>
    </row>
    <row r="30" spans="1:9" ht="15">
      <c r="A30" s="19">
        <v>21</v>
      </c>
      <c r="C30" s="11" t="s">
        <v>14</v>
      </c>
      <c r="D30" s="23">
        <v>500</v>
      </c>
      <c r="E30" s="26">
        <v>38</v>
      </c>
      <c r="F30" s="25">
        <f t="shared" ref="F30:F37" si="0">D30*E30</f>
        <v>19000</v>
      </c>
      <c r="G30" s="25"/>
    </row>
    <row r="31" spans="1:9" ht="15">
      <c r="A31" s="19">
        <v>22</v>
      </c>
      <c r="C31" s="27" t="s">
        <v>15</v>
      </c>
      <c r="D31" s="23">
        <v>80</v>
      </c>
      <c r="E31" s="26">
        <v>87</v>
      </c>
      <c r="F31" s="25">
        <f t="shared" si="0"/>
        <v>6960</v>
      </c>
      <c r="G31" s="25"/>
    </row>
    <row r="32" spans="1:9" ht="15">
      <c r="A32" s="19">
        <v>23</v>
      </c>
      <c r="C32" s="11" t="s">
        <v>42</v>
      </c>
      <c r="D32" s="23">
        <v>300</v>
      </c>
      <c r="E32" s="26">
        <v>61</v>
      </c>
      <c r="F32" s="25">
        <f t="shared" si="0"/>
        <v>18300</v>
      </c>
      <c r="G32" s="25"/>
    </row>
    <row r="33" spans="1:14" ht="15">
      <c r="A33" s="19">
        <v>24</v>
      </c>
      <c r="C33" s="11" t="s">
        <v>106</v>
      </c>
      <c r="D33" s="23">
        <v>80</v>
      </c>
      <c r="E33" s="26">
        <v>38.1587266851948</v>
      </c>
      <c r="F33" s="25">
        <f t="shared" si="0"/>
        <v>3052.6981348155841</v>
      </c>
      <c r="G33" s="25"/>
    </row>
    <row r="34" spans="1:14" ht="15">
      <c r="A34" s="19">
        <v>25</v>
      </c>
      <c r="C34" s="11" t="s">
        <v>9</v>
      </c>
      <c r="D34" s="23">
        <v>100</v>
      </c>
      <c r="E34" s="26">
        <v>131</v>
      </c>
      <c r="F34" s="25">
        <f t="shared" si="0"/>
        <v>13100</v>
      </c>
      <c r="G34" s="25"/>
    </row>
    <row r="35" spans="1:14" ht="15">
      <c r="A35" s="19">
        <v>26</v>
      </c>
      <c r="C35" s="11" t="s">
        <v>12</v>
      </c>
      <c r="D35" s="23">
        <v>51.5</v>
      </c>
      <c r="E35" s="26">
        <v>56</v>
      </c>
      <c r="F35" s="25">
        <f t="shared" si="0"/>
        <v>2884</v>
      </c>
      <c r="G35" s="25"/>
    </row>
    <row r="36" spans="1:14" ht="15">
      <c r="A36" s="19">
        <v>27</v>
      </c>
      <c r="C36" s="172" t="s">
        <v>138</v>
      </c>
      <c r="D36" s="23">
        <v>10</v>
      </c>
      <c r="E36" s="26">
        <v>29</v>
      </c>
      <c r="F36" s="25">
        <f t="shared" si="0"/>
        <v>290</v>
      </c>
      <c r="G36" s="25"/>
    </row>
    <row r="37" spans="1:14" ht="15">
      <c r="A37" s="19">
        <v>28</v>
      </c>
      <c r="C37" s="11" t="s">
        <v>107</v>
      </c>
      <c r="D37" s="23">
        <v>200</v>
      </c>
      <c r="E37" s="26">
        <v>32</v>
      </c>
      <c r="F37" s="25">
        <f t="shared" si="0"/>
        <v>6400</v>
      </c>
      <c r="G37" s="25"/>
    </row>
    <row r="38" spans="1:14" ht="15">
      <c r="A38" s="19">
        <v>29</v>
      </c>
      <c r="D38" s="23"/>
      <c r="E38" s="28"/>
      <c r="F38" s="25"/>
      <c r="G38" s="25"/>
    </row>
    <row r="39" spans="1:14" ht="15">
      <c r="A39" s="19">
        <v>30</v>
      </c>
      <c r="C39" s="11" t="s">
        <v>31</v>
      </c>
      <c r="I39" s="17">
        <f>SUM(F29:F37)</f>
        <v>79386.698134815582</v>
      </c>
    </row>
    <row r="40" spans="1:14" ht="15">
      <c r="A40" s="19">
        <v>31</v>
      </c>
    </row>
    <row r="41" spans="1:14" ht="15">
      <c r="A41" s="19">
        <v>32</v>
      </c>
      <c r="B41" s="11" t="s">
        <v>44</v>
      </c>
      <c r="I41" s="25">
        <f>I10+I12+I15+I17+I22+I23+I24+I39</f>
        <v>175786.69813481558</v>
      </c>
    </row>
    <row r="42" spans="1:14" ht="15">
      <c r="A42" s="19">
        <v>33</v>
      </c>
      <c r="I42" s="29"/>
    </row>
    <row r="43" spans="1:14" ht="15">
      <c r="A43" s="19">
        <v>34</v>
      </c>
      <c r="B43" s="11" t="s">
        <v>45</v>
      </c>
      <c r="I43" s="25">
        <f>D64</f>
        <v>85162.763333333336</v>
      </c>
      <c r="J43" s="10"/>
      <c r="N43" s="12"/>
    </row>
    <row r="44" spans="1:14" ht="15">
      <c r="A44" s="19">
        <v>35</v>
      </c>
      <c r="J44" s="25"/>
      <c r="N44" s="12"/>
    </row>
    <row r="45" spans="1:14" ht="15">
      <c r="A45" s="19">
        <v>36</v>
      </c>
      <c r="B45" s="11" t="s">
        <v>31</v>
      </c>
      <c r="I45" s="25">
        <f>I41+I43</f>
        <v>260949.46146814892</v>
      </c>
    </row>
    <row r="46" spans="1:14" ht="15">
      <c r="A46" s="19">
        <v>37</v>
      </c>
      <c r="I46" s="29"/>
    </row>
    <row r="47" spans="1:14" ht="15">
      <c r="A47" s="19">
        <v>38</v>
      </c>
      <c r="B47" s="11" t="s">
        <v>108</v>
      </c>
      <c r="I47" s="17">
        <v>3</v>
      </c>
    </row>
    <row r="48" spans="1:14" ht="15">
      <c r="A48" s="19">
        <v>39</v>
      </c>
      <c r="I48" s="29"/>
    </row>
    <row r="49" spans="1:16" ht="15">
      <c r="A49" s="19">
        <v>40</v>
      </c>
    </row>
    <row r="50" spans="1:16" ht="15.75" thickBot="1">
      <c r="A50" s="19">
        <v>41</v>
      </c>
      <c r="B50" s="9" t="s">
        <v>46</v>
      </c>
      <c r="I50" s="30">
        <f>I45/I47</f>
        <v>86983.153822716311</v>
      </c>
      <c r="J50" s="31"/>
    </row>
    <row r="51" spans="1:16" ht="15.75" thickTop="1">
      <c r="A51" s="19"/>
      <c r="B51" s="9"/>
      <c r="I51" s="32"/>
      <c r="J51" s="31"/>
    </row>
    <row r="52" spans="1:16" ht="15">
      <c r="A52" s="33"/>
      <c r="I52" s="32"/>
      <c r="J52" s="31"/>
      <c r="K52" s="32"/>
    </row>
    <row r="56" spans="1:16">
      <c r="C56" s="11" t="s">
        <v>109</v>
      </c>
      <c r="D56" s="11">
        <v>255488.29</v>
      </c>
    </row>
    <row r="57" spans="1:16">
      <c r="C57" s="11" t="s">
        <v>111</v>
      </c>
      <c r="D57" s="11">
        <v>3</v>
      </c>
    </row>
    <row r="58" spans="1:16">
      <c r="C58" s="11" t="s">
        <v>112</v>
      </c>
      <c r="D58" s="11">
        <f>D56/D57</f>
        <v>85162.763333333336</v>
      </c>
      <c r="P58" s="35"/>
    </row>
    <row r="59" spans="1:16">
      <c r="C59" s="11" t="s">
        <v>113</v>
      </c>
      <c r="D59" s="11">
        <f>D58/12</f>
        <v>7096.8969444444447</v>
      </c>
    </row>
    <row r="60" spans="1:16">
      <c r="C60" s="11" t="s">
        <v>114</v>
      </c>
      <c r="D60" s="34">
        <v>41821</v>
      </c>
    </row>
    <row r="61" spans="1:16">
      <c r="C61" s="11" t="s">
        <v>115</v>
      </c>
      <c r="D61" s="34">
        <v>42916</v>
      </c>
      <c r="F61" s="10"/>
      <c r="G61" s="22" t="s">
        <v>110</v>
      </c>
      <c r="I61" s="22" t="s">
        <v>47</v>
      </c>
      <c r="K61" s="22" t="s">
        <v>48</v>
      </c>
      <c r="L61" s="11"/>
      <c r="N61" s="12"/>
      <c r="O61" s="12"/>
    </row>
    <row r="62" spans="1:16">
      <c r="C62" s="11" t="s">
        <v>116</v>
      </c>
      <c r="D62" s="11">
        <f>36-K62</f>
        <v>24</v>
      </c>
      <c r="F62" s="10"/>
      <c r="G62" s="34">
        <v>42309</v>
      </c>
      <c r="I62" s="34">
        <v>42552</v>
      </c>
      <c r="K62" s="178">
        <f>ROUND((D61-I62)/30,0)</f>
        <v>12</v>
      </c>
      <c r="L62" s="11"/>
      <c r="N62" s="12"/>
      <c r="O62" s="12"/>
    </row>
    <row r="63" spans="1:16">
      <c r="C63" s="11" t="s">
        <v>49</v>
      </c>
      <c r="D63" s="11">
        <f>D59*D62</f>
        <v>170325.52666666667</v>
      </c>
    </row>
    <row r="64" spans="1:16">
      <c r="C64" s="11" t="s">
        <v>117</v>
      </c>
      <c r="D64" s="11">
        <f>D56-D63</f>
        <v>85162.763333333336</v>
      </c>
    </row>
  </sheetData>
  <mergeCells count="1">
    <mergeCell ref="A4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showGridLines="0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showGridLines="0" view="pageBreakPreview" zoomScale="80" zoomScaleNormal="80" zoomScaleSheetLayoutView="80" workbookViewId="0"/>
  </sheetViews>
  <sheetFormatPr defaultRowHeight="15"/>
  <cols>
    <col min="1" max="1" width="6.42578125" style="41" bestFit="1" customWidth="1"/>
    <col min="2" max="2" width="8.42578125" style="41" customWidth="1"/>
    <col min="3" max="3" width="35.140625" style="41" bestFit="1" customWidth="1"/>
    <col min="4" max="4" width="13.42578125" style="41" bestFit="1" customWidth="1"/>
    <col min="5" max="5" width="14.140625" style="149" bestFit="1" customWidth="1"/>
    <col min="6" max="6" width="11.42578125" style="41" bestFit="1" customWidth="1"/>
    <col min="7" max="7" width="27.7109375" style="41" bestFit="1" customWidth="1"/>
    <col min="8" max="8" width="41.28515625" style="41" bestFit="1" customWidth="1"/>
    <col min="9" max="9" width="5.42578125" style="41" bestFit="1" customWidth="1"/>
    <col min="10" max="10" width="9.42578125" style="41" bestFit="1" customWidth="1"/>
    <col min="11" max="11" width="14.5703125" style="41" customWidth="1"/>
    <col min="12" max="12" width="14.42578125" style="41" bestFit="1" customWidth="1"/>
    <col min="13" max="13" width="4.42578125" style="41" customWidth="1"/>
    <col min="14" max="14" width="3.28515625" style="41" customWidth="1"/>
    <col min="15" max="15" width="31.7109375" style="41" customWidth="1"/>
    <col min="16" max="16" width="12.7109375" style="41" bestFit="1" customWidth="1"/>
    <col min="17" max="17" width="13.42578125" style="41" bestFit="1" customWidth="1"/>
    <col min="18" max="18" width="18.42578125" style="41" bestFit="1" customWidth="1"/>
    <col min="19" max="19" width="10.7109375" style="41" bestFit="1" customWidth="1"/>
    <col min="20" max="16384" width="9.140625" style="41"/>
  </cols>
  <sheetData>
    <row r="1" spans="1:7">
      <c r="A1" s="146" t="str">
        <f>'RC Expense Update 2.11.16'!A1</f>
        <v>WATER SERVICE CORPORATION OF KENTUCKY</v>
      </c>
    </row>
    <row r="2" spans="1:7">
      <c r="A2" s="146" t="s">
        <v>122</v>
      </c>
    </row>
    <row r="3" spans="1:7">
      <c r="A3" s="146" t="s">
        <v>169</v>
      </c>
    </row>
    <row r="4" spans="1:7" ht="15.75" thickBot="1"/>
    <row r="5" spans="1:7" s="146" customFormat="1">
      <c r="A5" s="37"/>
      <c r="B5" s="45" t="s">
        <v>59</v>
      </c>
      <c r="C5" s="46"/>
      <c r="D5" s="46"/>
      <c r="E5" s="46"/>
      <c r="F5" s="38"/>
    </row>
    <row r="6" spans="1:7">
      <c r="A6" s="40"/>
      <c r="E6" s="41"/>
      <c r="F6" s="42"/>
    </row>
    <row r="7" spans="1:7">
      <c r="A7" s="40"/>
      <c r="B7" s="47" t="s">
        <v>32</v>
      </c>
      <c r="E7" s="41"/>
      <c r="F7" s="42"/>
    </row>
    <row r="8" spans="1:7">
      <c r="A8" s="40"/>
      <c r="C8" s="48" t="s">
        <v>55</v>
      </c>
      <c r="D8" s="48" t="s">
        <v>56</v>
      </c>
      <c r="E8" s="48" t="s">
        <v>57</v>
      </c>
      <c r="F8" s="49" t="s">
        <v>58</v>
      </c>
      <c r="G8" s="194" t="s">
        <v>130</v>
      </c>
    </row>
    <row r="9" spans="1:7">
      <c r="A9" s="40"/>
      <c r="C9" t="s">
        <v>119</v>
      </c>
      <c r="D9" s="56">
        <f>SUMIFS('RC Costs Data'!$E:$E,'RC Costs Data'!$M:$M,'RC Costs Summary'!$G9)</f>
        <v>7875</v>
      </c>
      <c r="E9" s="56">
        <v>80000</v>
      </c>
      <c r="F9" s="55">
        <f>E9-D9</f>
        <v>72125</v>
      </c>
      <c r="G9" s="41" t="s">
        <v>131</v>
      </c>
    </row>
    <row r="10" spans="1:7">
      <c r="A10" s="40"/>
      <c r="E10" s="41"/>
      <c r="F10" s="42"/>
    </row>
    <row r="11" spans="1:7">
      <c r="A11" s="40"/>
      <c r="B11" s="47" t="s">
        <v>129</v>
      </c>
      <c r="E11" s="41"/>
      <c r="F11" s="42"/>
    </row>
    <row r="12" spans="1:7">
      <c r="A12" s="40"/>
      <c r="B12" s="51" t="s">
        <v>100</v>
      </c>
      <c r="C12" s="51"/>
      <c r="D12" s="39"/>
      <c r="E12" s="39"/>
      <c r="F12" s="50"/>
    </row>
    <row r="13" spans="1:7">
      <c r="A13" s="40"/>
      <c r="C13" t="s">
        <v>167</v>
      </c>
      <c r="D13" s="56">
        <f>SUMIFS('RC Costs Data'!$E:$E,'RC Costs Data'!$M:$M,'RC Costs Summary'!$G13)</f>
        <v>4829.08</v>
      </c>
      <c r="E13" s="56">
        <f>7000/2</f>
        <v>3500</v>
      </c>
      <c r="F13" s="55">
        <f>E13-D13</f>
        <v>-1329.08</v>
      </c>
      <c r="G13" s="41" t="s">
        <v>133</v>
      </c>
    </row>
    <row r="14" spans="1:7">
      <c r="A14" s="40"/>
      <c r="C14" t="s">
        <v>171</v>
      </c>
      <c r="D14" s="56">
        <f>SUMIFS('RC Costs Data'!$E:$E,'RC Costs Data'!$M:$M,'RC Costs Summary'!$G14)</f>
        <v>600</v>
      </c>
      <c r="E14" s="56">
        <f>7000/2</f>
        <v>3500</v>
      </c>
      <c r="F14" s="55">
        <f>E14-D14</f>
        <v>2900</v>
      </c>
      <c r="G14" s="41" t="s">
        <v>132</v>
      </c>
    </row>
    <row r="15" spans="1:7">
      <c r="A15" s="40"/>
      <c r="B15" s="51" t="s">
        <v>60</v>
      </c>
      <c r="C15" s="51"/>
      <c r="D15" s="39"/>
      <c r="E15" s="39"/>
      <c r="F15" s="50"/>
    </row>
    <row r="16" spans="1:7">
      <c r="A16" s="40"/>
      <c r="C16" s="148"/>
      <c r="D16" s="56">
        <f>SUMIFS('RC Costs Data'!$E:$E,'RC Costs Data'!$M:$M,'RC Costs Summary'!$G16)</f>
        <v>0</v>
      </c>
      <c r="E16" s="56">
        <v>5000</v>
      </c>
      <c r="F16" s="55">
        <f>E16-D16</f>
        <v>5000</v>
      </c>
      <c r="G16" s="41" t="s">
        <v>134</v>
      </c>
    </row>
    <row r="17" spans="1:18">
      <c r="A17" s="40"/>
      <c r="B17" s="145"/>
      <c r="D17" s="39"/>
      <c r="E17" s="39"/>
      <c r="F17" s="50"/>
    </row>
    <row r="18" spans="1:18">
      <c r="A18" s="40"/>
      <c r="B18" s="47" t="s">
        <v>36</v>
      </c>
      <c r="D18" s="39"/>
      <c r="E18" s="39"/>
      <c r="F18" s="50"/>
    </row>
    <row r="19" spans="1:18">
      <c r="A19" s="40"/>
      <c r="B19" s="47"/>
      <c r="C19" s="41" t="s">
        <v>103</v>
      </c>
      <c r="D19" s="56">
        <f>SUMIFS('RC Costs Data'!$E:$E,'RC Costs Data'!$M:$M,'RC Costs Summary'!$G19)</f>
        <v>0</v>
      </c>
      <c r="E19" s="56">
        <v>3000</v>
      </c>
      <c r="F19" s="55">
        <f>E19-D19</f>
        <v>3000</v>
      </c>
      <c r="G19" s="41" t="s">
        <v>135</v>
      </c>
    </row>
    <row r="20" spans="1:18">
      <c r="A20" s="40"/>
      <c r="B20" s="47"/>
      <c r="C20" s="41" t="s">
        <v>104</v>
      </c>
      <c r="D20" s="56">
        <f>SUMIFS('RC Costs Data'!$E:$E,'RC Costs Data'!$M:$M,'RC Costs Summary'!$G20)</f>
        <v>0</v>
      </c>
      <c r="E20" s="56">
        <v>1200</v>
      </c>
      <c r="F20" s="55">
        <f>E20-D20</f>
        <v>1200</v>
      </c>
      <c r="G20" s="41" t="s">
        <v>136</v>
      </c>
    </row>
    <row r="21" spans="1:18">
      <c r="A21" s="40"/>
      <c r="C21" s="41" t="s">
        <v>105</v>
      </c>
      <c r="D21" s="56">
        <f>SUMIFS('RC Costs Data'!$E:$E,'RC Costs Data'!$M:$M,'RC Costs Summary'!$G21)</f>
        <v>0</v>
      </c>
      <c r="E21" s="56">
        <v>200</v>
      </c>
      <c r="F21" s="55">
        <f>E21-D21</f>
        <v>200</v>
      </c>
      <c r="G21" s="195" t="s">
        <v>137</v>
      </c>
    </row>
    <row r="22" spans="1:18" ht="15.75" thickBot="1">
      <c r="A22" s="43"/>
      <c r="B22" s="44"/>
      <c r="C22" s="44"/>
      <c r="D22" s="150"/>
      <c r="E22" s="150"/>
      <c r="F22" s="151"/>
    </row>
    <row r="23" spans="1:18">
      <c r="D23" s="153">
        <f>SUM(D7:D22)</f>
        <v>13304.08</v>
      </c>
      <c r="E23" s="153">
        <f>SUM(E7:E22)</f>
        <v>96400</v>
      </c>
      <c r="F23" s="153">
        <f>SUM(F7:F22)</f>
        <v>83095.92</v>
      </c>
      <c r="P23" s="39"/>
      <c r="Q23" s="39"/>
      <c r="R23" s="147"/>
    </row>
    <row r="24" spans="1:18">
      <c r="P24" s="39"/>
      <c r="Q24" s="39"/>
      <c r="R24" s="147"/>
    </row>
    <row r="25" spans="1:18">
      <c r="P25" s="39"/>
      <c r="Q25" s="39"/>
      <c r="R25" s="147"/>
    </row>
    <row r="26" spans="1:18">
      <c r="P26" s="39"/>
      <c r="Q26" s="39"/>
      <c r="R26" s="147"/>
    </row>
  </sheetData>
  <pageMargins left="0.7" right="0.7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showGridLines="0" view="pageBreakPreview" zoomScale="80" zoomScaleNormal="80" zoomScaleSheetLayoutView="80" workbookViewId="0">
      <selection activeCell="G10" sqref="G10"/>
    </sheetView>
  </sheetViews>
  <sheetFormatPr defaultRowHeight="15"/>
  <cols>
    <col min="1" max="1" width="6.42578125" bestFit="1" customWidth="1"/>
    <col min="2" max="2" width="4.42578125" bestFit="1" customWidth="1"/>
    <col min="3" max="3" width="8.85546875" bestFit="1" customWidth="1"/>
    <col min="4" max="4" width="8.5703125" bestFit="1" customWidth="1"/>
    <col min="5" max="5" width="12.42578125" style="2" bestFit="1" customWidth="1"/>
    <col min="6" max="6" width="11.5703125" bestFit="1" customWidth="1"/>
    <col min="7" max="7" width="35.140625" bestFit="1" customWidth="1"/>
    <col min="8" max="8" width="41.28515625" bestFit="1" customWidth="1"/>
    <col min="9" max="9" width="3.5703125" bestFit="1" customWidth="1"/>
    <col min="10" max="10" width="7.7109375" bestFit="1" customWidth="1"/>
    <col min="11" max="11" width="10.7109375" bestFit="1" customWidth="1"/>
    <col min="12" max="12" width="9.85546875" bestFit="1" customWidth="1"/>
    <col min="13" max="13" width="35.140625" bestFit="1" customWidth="1"/>
  </cols>
  <sheetData>
    <row r="1" spans="1:13">
      <c r="A1" s="3" t="str">
        <f>'RC Expense Update 2.11.16'!A1</f>
        <v>WATER SERVICE CORPORATION OF KENTUCKY</v>
      </c>
    </row>
    <row r="2" spans="1:13">
      <c r="A2" s="3" t="s">
        <v>121</v>
      </c>
    </row>
    <row r="3" spans="1:13">
      <c r="A3" s="3" t="str">
        <f>'RC Costs Summary'!A3</f>
        <v>Rate Case Costs through 2/11/16</v>
      </c>
    </row>
    <row r="5" spans="1:13" s="3" customFormat="1">
      <c r="A5" s="3" t="s">
        <v>61</v>
      </c>
      <c r="B5" s="3" t="s">
        <v>0</v>
      </c>
      <c r="C5" s="3" t="s">
        <v>17</v>
      </c>
      <c r="D5" s="3" t="s">
        <v>1</v>
      </c>
      <c r="E5" s="4" t="s">
        <v>2</v>
      </c>
      <c r="F5" s="3" t="s">
        <v>3</v>
      </c>
      <c r="G5" s="3" t="s">
        <v>5</v>
      </c>
      <c r="H5" s="3" t="s">
        <v>6</v>
      </c>
      <c r="I5" s="3" t="s">
        <v>19</v>
      </c>
      <c r="J5" s="3" t="s">
        <v>20</v>
      </c>
      <c r="K5" s="3" t="s">
        <v>16</v>
      </c>
      <c r="L5" s="3" t="s">
        <v>62</v>
      </c>
      <c r="M5" s="192" t="s">
        <v>130</v>
      </c>
    </row>
    <row r="6" spans="1:13">
      <c r="A6">
        <v>1</v>
      </c>
      <c r="B6">
        <v>860</v>
      </c>
      <c r="C6">
        <v>2015100</v>
      </c>
      <c r="D6">
        <v>2906</v>
      </c>
      <c r="E6" s="2">
        <v>3195</v>
      </c>
      <c r="F6" s="1">
        <v>42249</v>
      </c>
      <c r="G6" t="s">
        <v>119</v>
      </c>
      <c r="H6" t="s">
        <v>120</v>
      </c>
      <c r="I6" t="s">
        <v>8</v>
      </c>
      <c r="J6">
        <v>710578</v>
      </c>
      <c r="L6">
        <v>3056599</v>
      </c>
      <c r="M6" s="193" t="s">
        <v>131</v>
      </c>
    </row>
    <row r="7" spans="1:13">
      <c r="A7">
        <v>2</v>
      </c>
      <c r="B7">
        <v>860</v>
      </c>
      <c r="C7">
        <v>2015100</v>
      </c>
      <c r="D7">
        <v>2906</v>
      </c>
      <c r="E7" s="2">
        <v>450</v>
      </c>
      <c r="F7" s="1">
        <v>42340</v>
      </c>
      <c r="G7" t="s">
        <v>119</v>
      </c>
      <c r="I7" t="s">
        <v>8</v>
      </c>
      <c r="J7">
        <v>731476</v>
      </c>
      <c r="L7">
        <v>3056599</v>
      </c>
      <c r="M7" s="193" t="s">
        <v>131</v>
      </c>
    </row>
    <row r="8" spans="1:13">
      <c r="A8">
        <v>3</v>
      </c>
      <c r="B8">
        <v>860</v>
      </c>
      <c r="C8">
        <v>2015100</v>
      </c>
      <c r="D8">
        <v>2906</v>
      </c>
      <c r="E8" s="2">
        <v>4230</v>
      </c>
      <c r="F8" s="1">
        <v>42369</v>
      </c>
      <c r="G8" t="s">
        <v>119</v>
      </c>
      <c r="I8" t="s">
        <v>8</v>
      </c>
      <c r="J8">
        <v>739319</v>
      </c>
      <c r="L8">
        <v>3056599</v>
      </c>
      <c r="M8" s="193" t="s">
        <v>131</v>
      </c>
    </row>
    <row r="9" spans="1:13">
      <c r="A9">
        <v>4</v>
      </c>
      <c r="B9">
        <v>860</v>
      </c>
      <c r="C9">
        <v>2015100</v>
      </c>
      <c r="D9">
        <v>2908</v>
      </c>
      <c r="E9" s="2">
        <v>4829.08</v>
      </c>
      <c r="F9" s="1">
        <v>42369</v>
      </c>
      <c r="G9" t="s">
        <v>167</v>
      </c>
      <c r="H9" t="s">
        <v>168</v>
      </c>
      <c r="I9" t="s">
        <v>166</v>
      </c>
      <c r="J9">
        <v>214106</v>
      </c>
      <c r="L9">
        <v>3057933</v>
      </c>
      <c r="M9" s="193" t="s">
        <v>133</v>
      </c>
    </row>
    <row r="10" spans="1:13">
      <c r="A10">
        <v>5</v>
      </c>
      <c r="B10">
        <v>860</v>
      </c>
      <c r="C10">
        <v>2015100</v>
      </c>
      <c r="D10">
        <v>2908</v>
      </c>
      <c r="E10" s="2">
        <v>600</v>
      </c>
      <c r="F10" s="1">
        <v>42400</v>
      </c>
      <c r="G10" t="s">
        <v>171</v>
      </c>
      <c r="H10" t="s">
        <v>172</v>
      </c>
      <c r="I10" t="s">
        <v>166</v>
      </c>
      <c r="J10">
        <v>212689</v>
      </c>
      <c r="L10">
        <v>3064977</v>
      </c>
      <c r="M10" s="193" t="s">
        <v>132</v>
      </c>
    </row>
    <row r="11" spans="1:13">
      <c r="F11" s="1"/>
      <c r="M11" s="193"/>
    </row>
    <row r="12" spans="1:13">
      <c r="F12" s="1"/>
      <c r="M12" s="193"/>
    </row>
    <row r="13" spans="1:13">
      <c r="F13" s="1"/>
      <c r="M13" s="193"/>
    </row>
    <row r="14" spans="1:13">
      <c r="F14" s="1"/>
      <c r="M14" s="193"/>
    </row>
    <row r="15" spans="1:13">
      <c r="M15" s="193"/>
    </row>
    <row r="16" spans="1:13" ht="15.75" thickBot="1">
      <c r="E16" s="54">
        <f>SUM(E6:E15)</f>
        <v>13304.08</v>
      </c>
    </row>
    <row r="17" ht="15.75" thickTop="1"/>
  </sheetData>
  <autoFilter ref="A5:M5"/>
  <sortState ref="B2:O365">
    <sortCondition ref="I2:I365"/>
    <sortCondition ref="J2:J365"/>
  </sortState>
  <pageMargins left="0.7" right="0.7" top="0.5" bottom="0.5" header="0.3" footer="0.3"/>
  <pageSetup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showGridLines="0" workbookViewId="0">
      <selection activeCell="G22" sqref="G22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view="pageBreakPreview" zoomScale="90" zoomScaleNormal="80" zoomScaleSheetLayoutView="90" workbookViewId="0">
      <selection activeCell="E16" sqref="E16"/>
    </sheetView>
  </sheetViews>
  <sheetFormatPr defaultRowHeight="13.5"/>
  <cols>
    <col min="1" max="1" width="23.42578125" style="181" bestFit="1" customWidth="1"/>
    <col min="2" max="2" width="7" style="181" bestFit="1" customWidth="1"/>
    <col min="3" max="3" width="12.42578125" style="181" bestFit="1" customWidth="1"/>
    <col min="4" max="4" width="11.7109375" style="181" bestFit="1" customWidth="1"/>
    <col min="5" max="5" width="13.140625" style="181" bestFit="1" customWidth="1"/>
    <col min="6" max="6" width="12.42578125" style="181" bestFit="1" customWidth="1"/>
    <col min="7" max="8" width="12.42578125" style="181" customWidth="1"/>
    <col min="9" max="9" width="13.140625" style="181" bestFit="1" customWidth="1"/>
    <col min="10" max="10" width="12.42578125" style="181" customWidth="1"/>
    <col min="11" max="11" width="1" style="181" customWidth="1"/>
    <col min="12" max="16384" width="9.140625" style="181"/>
  </cols>
  <sheetData>
    <row r="1" spans="1:11" ht="15">
      <c r="A1" s="180" t="str">
        <f>'RC Expense Update 2.11.16'!A1</f>
        <v>WATER SERVICE CORPORATION OF KENTUCKY</v>
      </c>
    </row>
    <row r="2" spans="1:11" ht="15">
      <c r="A2" s="180" t="s">
        <v>123</v>
      </c>
    </row>
    <row r="3" spans="1:11" ht="15">
      <c r="A3" s="180" t="s">
        <v>170</v>
      </c>
    </row>
    <row r="4" spans="1:11" ht="15">
      <c r="E4" s="183" t="s">
        <v>87</v>
      </c>
      <c r="F4" s="183" t="s">
        <v>87</v>
      </c>
      <c r="G4" s="182" t="s">
        <v>94</v>
      </c>
      <c r="H4" s="182" t="s">
        <v>94</v>
      </c>
      <c r="I4" s="197" t="s">
        <v>163</v>
      </c>
      <c r="J4" s="197"/>
      <c r="K4" s="182"/>
    </row>
    <row r="5" spans="1:11" s="180" customFormat="1" ht="15">
      <c r="A5" s="183" t="s">
        <v>64</v>
      </c>
      <c r="B5" s="183" t="s">
        <v>50</v>
      </c>
      <c r="C5" s="183" t="s">
        <v>52</v>
      </c>
      <c r="D5" s="183" t="s">
        <v>51</v>
      </c>
      <c r="E5" s="183" t="s">
        <v>53</v>
      </c>
      <c r="F5" s="183" t="s">
        <v>54</v>
      </c>
      <c r="G5" s="182" t="s">
        <v>48</v>
      </c>
      <c r="H5" s="182" t="s">
        <v>95</v>
      </c>
      <c r="I5" s="183" t="s">
        <v>53</v>
      </c>
      <c r="J5" s="183" t="s">
        <v>54</v>
      </c>
      <c r="K5" s="183"/>
    </row>
    <row r="6" spans="1:11" s="186" customFormat="1">
      <c r="A6" s="172" t="s">
        <v>41</v>
      </c>
      <c r="B6" s="173">
        <v>47</v>
      </c>
      <c r="C6" s="184">
        <f>SUMIFS('RC Captime Data'!K:K,'RC Captime Data'!G:G,A6)</f>
        <v>71.5</v>
      </c>
      <c r="D6" s="185">
        <f>SUMIFS('RC Captime Data'!D:D,'RC Captime Data'!G:G,A6)</f>
        <v>3360.5</v>
      </c>
      <c r="E6" s="174">
        <f ca="1">I6+100</f>
        <v>300</v>
      </c>
      <c r="F6" s="185">
        <f t="shared" ref="F6:F16" ca="1" si="0">B6*E6</f>
        <v>14100</v>
      </c>
      <c r="G6" s="184">
        <f ca="1">E6-C6</f>
        <v>228.5</v>
      </c>
      <c r="H6" s="185">
        <f ca="1">F6-D6</f>
        <v>10739.5</v>
      </c>
      <c r="I6" s="174">
        <v>200</v>
      </c>
      <c r="J6" s="185">
        <v>9400</v>
      </c>
      <c r="K6" s="185"/>
    </row>
    <row r="7" spans="1:11" s="186" customFormat="1">
      <c r="A7" s="172" t="s">
        <v>14</v>
      </c>
      <c r="B7" s="173">
        <v>38</v>
      </c>
      <c r="C7" s="184">
        <f>SUMIFS('RC Captime Data'!K:K,'RC Captime Data'!G:G,A7)</f>
        <v>327</v>
      </c>
      <c r="D7" s="185">
        <f>SUMIFS('RC Captime Data'!D:D,'RC Captime Data'!G:G,A7)</f>
        <v>12426</v>
      </c>
      <c r="E7" s="174">
        <f ca="1">I7+100</f>
        <v>600</v>
      </c>
      <c r="F7" s="185">
        <f t="shared" ca="1" si="0"/>
        <v>22800</v>
      </c>
      <c r="G7" s="184">
        <f t="shared" ref="G7:G17" ca="1" si="1">E7-C7</f>
        <v>273</v>
      </c>
      <c r="H7" s="185">
        <f t="shared" ref="H7:H17" ca="1" si="2">F7-D7</f>
        <v>10374</v>
      </c>
      <c r="I7" s="174">
        <v>500</v>
      </c>
      <c r="J7" s="185">
        <v>19000</v>
      </c>
      <c r="K7" s="185"/>
    </row>
    <row r="8" spans="1:11" s="186" customFormat="1">
      <c r="A8" s="175" t="s">
        <v>15</v>
      </c>
      <c r="B8" s="173">
        <v>87</v>
      </c>
      <c r="C8" s="184">
        <f>SUMIFS('RC Captime Data'!K:K,'RC Captime Data'!G:G,A8)</f>
        <v>62</v>
      </c>
      <c r="D8" s="185">
        <f>SUMIFS('RC Captime Data'!D:D,'RC Captime Data'!G:G,A8)</f>
        <v>5550</v>
      </c>
      <c r="E8" s="174">
        <f ca="1">I8+50</f>
        <v>130</v>
      </c>
      <c r="F8" s="185">
        <f t="shared" ca="1" si="0"/>
        <v>11310</v>
      </c>
      <c r="G8" s="184">
        <f t="shared" ca="1" si="1"/>
        <v>68</v>
      </c>
      <c r="H8" s="185">
        <f t="shared" ca="1" si="2"/>
        <v>5760</v>
      </c>
      <c r="I8" s="174">
        <v>80</v>
      </c>
      <c r="J8" s="185">
        <v>6960</v>
      </c>
      <c r="K8" s="185"/>
    </row>
    <row r="9" spans="1:11" s="186" customFormat="1">
      <c r="A9" s="172" t="s">
        <v>13</v>
      </c>
      <c r="B9" s="173">
        <v>61</v>
      </c>
      <c r="C9" s="184">
        <f>SUMIFS('RC Captime Data'!K:K,'RC Captime Data'!G:G,A9)</f>
        <v>162</v>
      </c>
      <c r="D9" s="185">
        <f>SUMIFS('RC Captime Data'!D:D,'RC Captime Data'!G:G,A9)</f>
        <v>10810</v>
      </c>
      <c r="E9" s="174">
        <f ca="1">I9+100</f>
        <v>400</v>
      </c>
      <c r="F9" s="185">
        <f t="shared" ca="1" si="0"/>
        <v>24400</v>
      </c>
      <c r="G9" s="184">
        <f t="shared" ca="1" si="1"/>
        <v>238</v>
      </c>
      <c r="H9" s="185">
        <f t="shared" ca="1" si="2"/>
        <v>13590</v>
      </c>
      <c r="I9" s="174">
        <v>300</v>
      </c>
      <c r="J9" s="185">
        <v>18300</v>
      </c>
      <c r="K9" s="185"/>
    </row>
    <row r="10" spans="1:11" s="186" customFormat="1">
      <c r="A10" s="172" t="s">
        <v>106</v>
      </c>
      <c r="B10" s="173">
        <v>38.1587266851948</v>
      </c>
      <c r="C10" s="184">
        <f>SUMIFS('RC Captime Data'!K:K,'RC Captime Data'!G:G,A10)</f>
        <v>4</v>
      </c>
      <c r="D10" s="185">
        <f>SUMIFS('RC Captime Data'!D:D,'RC Captime Data'!G:G,A10)</f>
        <v>166.32</v>
      </c>
      <c r="E10" s="174">
        <f ca="1">I10</f>
        <v>80</v>
      </c>
      <c r="F10" s="185">
        <f ca="1">B10*E10</f>
        <v>3052.6981348155841</v>
      </c>
      <c r="G10" s="184">
        <f t="shared" ca="1" si="1"/>
        <v>76</v>
      </c>
      <c r="H10" s="185">
        <f t="shared" ca="1" si="2"/>
        <v>2886.378134815584</v>
      </c>
      <c r="I10" s="174">
        <v>80</v>
      </c>
      <c r="J10" s="185">
        <v>3052.6981348155841</v>
      </c>
      <c r="K10" s="185"/>
    </row>
    <row r="11" spans="1:11" s="186" customFormat="1">
      <c r="A11" s="172" t="s">
        <v>9</v>
      </c>
      <c r="B11" s="173">
        <v>131</v>
      </c>
      <c r="C11" s="184">
        <f>SUMIFS('RC Captime Data'!K:K,'RC Captime Data'!G:G,A11)</f>
        <v>29.5</v>
      </c>
      <c r="D11" s="185">
        <f>SUMIFS('RC Captime Data'!D:D,'RC Captime Data'!G:G,A11)</f>
        <v>4071</v>
      </c>
      <c r="E11" s="174">
        <f ca="1">I11+50</f>
        <v>150</v>
      </c>
      <c r="F11" s="185">
        <f t="shared" ca="1" si="0"/>
        <v>19650</v>
      </c>
      <c r="G11" s="184">
        <f t="shared" ca="1" si="1"/>
        <v>120.5</v>
      </c>
      <c r="H11" s="185">
        <f t="shared" ca="1" si="2"/>
        <v>15579</v>
      </c>
      <c r="I11" s="174">
        <v>100</v>
      </c>
      <c r="J11" s="185">
        <v>13100</v>
      </c>
      <c r="K11" s="185"/>
    </row>
    <row r="12" spans="1:11" s="186" customFormat="1">
      <c r="A12" s="172" t="s">
        <v>12</v>
      </c>
      <c r="B12" s="173">
        <v>56</v>
      </c>
      <c r="C12" s="184">
        <f>SUMIFS('RC Captime Data'!K:K,'RC Captime Data'!G:G,A12)</f>
        <v>51.5</v>
      </c>
      <c r="D12" s="185">
        <f>SUMIFS('RC Captime Data'!D:D,'RC Captime Data'!G:G,A12)</f>
        <v>2884</v>
      </c>
      <c r="E12" s="174">
        <f ca="1">C12</f>
        <v>51.5</v>
      </c>
      <c r="F12" s="185">
        <f t="shared" ca="1" si="0"/>
        <v>2884</v>
      </c>
      <c r="G12" s="184">
        <f t="shared" ref="G12:G13" ca="1" si="3">E12-C12</f>
        <v>0</v>
      </c>
      <c r="H12" s="185">
        <f t="shared" ref="H12:H13" ca="1" si="4">F12-D12</f>
        <v>0</v>
      </c>
      <c r="I12" s="174">
        <v>51.5</v>
      </c>
      <c r="J12" s="185">
        <v>2884</v>
      </c>
      <c r="K12" s="185"/>
    </row>
    <row r="13" spans="1:11" s="186" customFormat="1">
      <c r="A13" s="172" t="s">
        <v>138</v>
      </c>
      <c r="B13" s="173">
        <v>29</v>
      </c>
      <c r="C13" s="184">
        <f>SUMIFS('RC Captime Data'!K:K,'RC Captime Data'!G:G,A13)</f>
        <v>4</v>
      </c>
      <c r="D13" s="185">
        <f>SUMIFS('RC Captime Data'!D:D,'RC Captime Data'!G:G,A13)</f>
        <v>116</v>
      </c>
      <c r="E13" s="174">
        <f ca="1">I13</f>
        <v>10</v>
      </c>
      <c r="F13" s="185">
        <f t="shared" ca="1" si="0"/>
        <v>290</v>
      </c>
      <c r="G13" s="184">
        <f t="shared" ca="1" si="3"/>
        <v>6</v>
      </c>
      <c r="H13" s="185">
        <f t="shared" ca="1" si="4"/>
        <v>174</v>
      </c>
      <c r="I13" s="174">
        <v>10</v>
      </c>
      <c r="J13" s="185">
        <v>290</v>
      </c>
      <c r="K13" s="185"/>
    </row>
    <row r="14" spans="1:11" s="186" customFormat="1">
      <c r="A14" s="172" t="s">
        <v>107</v>
      </c>
      <c r="B14" s="173">
        <v>32</v>
      </c>
      <c r="C14" s="184">
        <f>SUMIFS('RC Captime Data'!K:K,'RC Captime Data'!G:G,A14)</f>
        <v>45</v>
      </c>
      <c r="D14" s="185">
        <f>SUMIFS('RC Captime Data'!D:D,'RC Captime Data'!G:G,A14)</f>
        <v>1439.9999999999995</v>
      </c>
      <c r="E14" s="174">
        <f ca="1">C14</f>
        <v>45</v>
      </c>
      <c r="F14" s="185">
        <f t="shared" ca="1" si="0"/>
        <v>1440</v>
      </c>
      <c r="G14" s="184">
        <f t="shared" ca="1" si="1"/>
        <v>0</v>
      </c>
      <c r="H14" s="185">
        <f t="shared" ca="1" si="2"/>
        <v>0</v>
      </c>
      <c r="I14" s="174">
        <v>200</v>
      </c>
      <c r="J14" s="185">
        <v>6400</v>
      </c>
      <c r="K14" s="185"/>
    </row>
    <row r="15" spans="1:11" s="186" customFormat="1">
      <c r="A15" s="172" t="s">
        <v>161</v>
      </c>
      <c r="B15" s="173">
        <v>38.159999999999997</v>
      </c>
      <c r="C15" s="184">
        <f>SUMIFS('RC Captime Data'!K:K,'RC Captime Data'!G:G,A15)</f>
        <v>2</v>
      </c>
      <c r="D15" s="185">
        <f>SUMIFS('RC Captime Data'!D:D,'RC Captime Data'!G:G,A15)</f>
        <v>76.319999999999993</v>
      </c>
      <c r="E15" s="174">
        <f ca="1">C15</f>
        <v>2</v>
      </c>
      <c r="F15" s="185">
        <f t="shared" ca="1" si="0"/>
        <v>76.319999999999993</v>
      </c>
      <c r="G15" s="184">
        <f t="shared" ca="1" si="1"/>
        <v>0</v>
      </c>
      <c r="H15" s="185">
        <f t="shared" ca="1" si="2"/>
        <v>0</v>
      </c>
      <c r="I15" s="174">
        <v>0</v>
      </c>
      <c r="J15" s="185">
        <v>0</v>
      </c>
      <c r="K15" s="185"/>
    </row>
    <row r="16" spans="1:11" s="186" customFormat="1">
      <c r="A16" s="172" t="s">
        <v>160</v>
      </c>
      <c r="B16" s="173">
        <v>38.159999999999989</v>
      </c>
      <c r="C16" s="184">
        <f>SUMIFS('RC Captime Data'!K:K,'RC Captime Data'!G:G,A16)</f>
        <v>30</v>
      </c>
      <c r="D16" s="185">
        <f>SUMIFS('RC Captime Data'!D:D,'RC Captime Data'!G:G,A16)</f>
        <v>1144.7999999999997</v>
      </c>
      <c r="E16" s="174">
        <f ca="1">C16+50</f>
        <v>80</v>
      </c>
      <c r="F16" s="185">
        <f t="shared" ca="1" si="0"/>
        <v>3052.7999999999993</v>
      </c>
      <c r="G16" s="184">
        <f t="shared" ca="1" si="1"/>
        <v>50</v>
      </c>
      <c r="H16" s="185">
        <f t="shared" ca="1" si="2"/>
        <v>1907.9999999999995</v>
      </c>
      <c r="I16" s="174">
        <v>0</v>
      </c>
      <c r="J16" s="185">
        <v>0</v>
      </c>
      <c r="K16" s="185"/>
    </row>
    <row r="17" spans="1:11" s="186" customFormat="1">
      <c r="A17" s="172"/>
      <c r="B17" s="173"/>
      <c r="C17" s="184">
        <f>SUMIFS('RC Captime Data'!K:K,'RC Captime Data'!G:G,A17)</f>
        <v>0</v>
      </c>
      <c r="D17" s="185">
        <f>SUMIFS('RC Captime Data'!D:D,'RC Captime Data'!G:G,A17)</f>
        <v>0</v>
      </c>
      <c r="E17" s="174">
        <v>0</v>
      </c>
      <c r="F17" s="185">
        <v>0</v>
      </c>
      <c r="G17" s="184">
        <f t="shared" ca="1" si="1"/>
        <v>0</v>
      </c>
      <c r="H17" s="185">
        <f t="shared" si="2"/>
        <v>0</v>
      </c>
      <c r="I17" s="174">
        <v>0</v>
      </c>
      <c r="J17" s="185">
        <v>0</v>
      </c>
      <c r="K17" s="185"/>
    </row>
    <row r="18" spans="1:11" ht="14.25" thickBot="1">
      <c r="A18" s="187"/>
      <c r="B18" s="188"/>
      <c r="C18" s="36">
        <f t="shared" ref="C18:J18" si="5">SUM(C6:C17)</f>
        <v>788.5</v>
      </c>
      <c r="D18" s="179">
        <f t="shared" si="5"/>
        <v>42044.94</v>
      </c>
      <c r="E18" s="36">
        <f t="shared" ca="1" si="5"/>
        <v>1848.5</v>
      </c>
      <c r="F18" s="179">
        <f t="shared" ca="1" si="5"/>
        <v>103055.81813481559</v>
      </c>
      <c r="G18" s="36">
        <f t="shared" ca="1" si="5"/>
        <v>1060</v>
      </c>
      <c r="H18" s="179">
        <f t="shared" ca="1" si="5"/>
        <v>61010.878134815583</v>
      </c>
      <c r="I18" s="36">
        <f t="shared" si="5"/>
        <v>1521.5</v>
      </c>
      <c r="J18" s="179">
        <f t="shared" si="5"/>
        <v>79386.698134815582</v>
      </c>
      <c r="K18" s="189"/>
    </row>
    <row r="19" spans="1:11" ht="15" thickTop="1" thickBot="1">
      <c r="A19" s="190"/>
      <c r="B19" s="191"/>
      <c r="C19" s="191"/>
      <c r="D19" s="191"/>
      <c r="E19" s="191"/>
      <c r="F19" s="191"/>
      <c r="G19" s="188"/>
      <c r="H19" s="188"/>
      <c r="I19" s="188"/>
      <c r="J19" s="188"/>
      <c r="K19" s="188"/>
    </row>
  </sheetData>
  <mergeCells count="1">
    <mergeCell ref="I4:J4"/>
  </mergeCells>
  <pageMargins left="0.7" right="0.7" top="0.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8"/>
  <sheetViews>
    <sheetView showGridLines="0" view="pageBreakPreview" topLeftCell="A5" zoomScale="85" zoomScaleNormal="80" zoomScaleSheetLayoutView="85" workbookViewId="0">
      <selection activeCell="D5" sqref="D1:D1048576"/>
    </sheetView>
  </sheetViews>
  <sheetFormatPr defaultRowHeight="15"/>
  <cols>
    <col min="1" max="1" width="4.42578125" bestFit="1" customWidth="1"/>
    <col min="2" max="2" width="8.85546875" bestFit="1" customWidth="1"/>
    <col min="3" max="3" width="8.5703125" bestFit="1" customWidth="1"/>
    <col min="4" max="4" width="11.28515625" customWidth="1"/>
    <col min="5" max="5" width="11.5703125" bestFit="1" customWidth="1"/>
    <col min="6" max="6" width="9.5703125" bestFit="1" customWidth="1"/>
    <col min="7" max="7" width="23.5703125" bestFit="1" customWidth="1"/>
    <col min="8" max="8" width="33.140625" bestFit="1" customWidth="1"/>
    <col min="9" max="9" width="3.42578125" bestFit="1" customWidth="1"/>
    <col min="10" max="10" width="8.5703125" bestFit="1" customWidth="1"/>
    <col min="11" max="11" width="8.7109375" bestFit="1" customWidth="1"/>
    <col min="12" max="12" width="10.7109375" bestFit="1" customWidth="1"/>
    <col min="13" max="13" width="4.28515625" customWidth="1"/>
  </cols>
  <sheetData>
    <row r="1" spans="1:12">
      <c r="A1" s="3" t="str">
        <f>'RC Captime Summary'!A1</f>
        <v>WATER SERVICE CORPORATION OF KENTUCKY</v>
      </c>
    </row>
    <row r="2" spans="1:12">
      <c r="A2" s="3" t="s">
        <v>124</v>
      </c>
    </row>
    <row r="3" spans="1:12">
      <c r="A3" s="3" t="str">
        <f>'RC Captime Summary'!A3</f>
        <v>Rate Case Captime through 2/11/16</v>
      </c>
    </row>
    <row r="5" spans="1:12" s="3" customFormat="1">
      <c r="A5" s="3" t="s">
        <v>0</v>
      </c>
      <c r="B5" s="3" t="s">
        <v>17</v>
      </c>
      <c r="C5" s="3" t="s">
        <v>1</v>
      </c>
      <c r="D5" s="4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19</v>
      </c>
      <c r="J5" s="3" t="s">
        <v>20</v>
      </c>
      <c r="K5" s="3" t="s">
        <v>63</v>
      </c>
      <c r="L5" s="3" t="s">
        <v>16</v>
      </c>
    </row>
    <row r="6" spans="1:12">
      <c r="A6">
        <v>860</v>
      </c>
      <c r="B6">
        <v>2015100</v>
      </c>
      <c r="C6">
        <v>2907</v>
      </c>
      <c r="D6" s="53">
        <v>112</v>
      </c>
      <c r="E6" s="1">
        <v>42155</v>
      </c>
      <c r="F6" t="s">
        <v>7</v>
      </c>
      <c r="G6" t="s">
        <v>12</v>
      </c>
      <c r="H6" t="s">
        <v>125</v>
      </c>
      <c r="I6" t="s">
        <v>11</v>
      </c>
      <c r="J6">
        <v>1488</v>
      </c>
      <c r="K6">
        <v>2</v>
      </c>
      <c r="L6" t="s">
        <v>18</v>
      </c>
    </row>
    <row r="7" spans="1:12">
      <c r="A7">
        <v>860</v>
      </c>
      <c r="B7">
        <v>2015100</v>
      </c>
      <c r="C7">
        <v>2907</v>
      </c>
      <c r="D7" s="53">
        <v>168</v>
      </c>
      <c r="E7" s="1">
        <v>42155</v>
      </c>
      <c r="F7" t="s">
        <v>7</v>
      </c>
      <c r="G7" t="s">
        <v>12</v>
      </c>
      <c r="H7" t="s">
        <v>125</v>
      </c>
      <c r="I7" t="s">
        <v>11</v>
      </c>
      <c r="J7">
        <v>1488</v>
      </c>
      <c r="K7">
        <v>3</v>
      </c>
      <c r="L7" t="s">
        <v>18</v>
      </c>
    </row>
    <row r="8" spans="1:12">
      <c r="A8">
        <v>860</v>
      </c>
      <c r="B8">
        <v>2015100</v>
      </c>
      <c r="C8">
        <v>2907</v>
      </c>
      <c r="D8" s="53">
        <v>56</v>
      </c>
      <c r="E8" s="1">
        <v>42155</v>
      </c>
      <c r="F8" t="s">
        <v>7</v>
      </c>
      <c r="G8" t="s">
        <v>12</v>
      </c>
      <c r="H8" t="s">
        <v>125</v>
      </c>
      <c r="I8" t="s">
        <v>11</v>
      </c>
      <c r="J8">
        <v>1488</v>
      </c>
      <c r="K8">
        <v>1</v>
      </c>
      <c r="L8" t="s">
        <v>18</v>
      </c>
    </row>
    <row r="9" spans="1:12">
      <c r="A9">
        <v>860</v>
      </c>
      <c r="B9">
        <v>2015100</v>
      </c>
      <c r="C9">
        <v>2907</v>
      </c>
      <c r="D9" s="53">
        <v>56</v>
      </c>
      <c r="E9" s="1">
        <v>42170</v>
      </c>
      <c r="F9" t="s">
        <v>7</v>
      </c>
      <c r="G9" t="s">
        <v>12</v>
      </c>
      <c r="H9" t="s">
        <v>125</v>
      </c>
      <c r="I9" t="s">
        <v>11</v>
      </c>
      <c r="J9">
        <v>1497</v>
      </c>
      <c r="K9">
        <v>1</v>
      </c>
      <c r="L9" t="s">
        <v>18</v>
      </c>
    </row>
    <row r="10" spans="1:12">
      <c r="A10">
        <v>860</v>
      </c>
      <c r="B10">
        <v>2015100</v>
      </c>
      <c r="C10">
        <v>2907</v>
      </c>
      <c r="D10" s="53">
        <v>61</v>
      </c>
      <c r="E10" s="1">
        <v>42170</v>
      </c>
      <c r="F10" t="s">
        <v>7</v>
      </c>
      <c r="G10" t="s">
        <v>13</v>
      </c>
      <c r="H10" t="s">
        <v>10</v>
      </c>
      <c r="I10" t="s">
        <v>11</v>
      </c>
      <c r="J10">
        <v>1497</v>
      </c>
      <c r="K10">
        <v>1</v>
      </c>
      <c r="L10" t="s">
        <v>18</v>
      </c>
    </row>
    <row r="11" spans="1:12">
      <c r="A11">
        <v>860</v>
      </c>
      <c r="B11">
        <v>2015100</v>
      </c>
      <c r="C11">
        <v>2907</v>
      </c>
      <c r="D11" s="53">
        <v>61</v>
      </c>
      <c r="E11" s="1">
        <v>42170</v>
      </c>
      <c r="F11" t="s">
        <v>7</v>
      </c>
      <c r="G11" t="s">
        <v>13</v>
      </c>
      <c r="H11" t="s">
        <v>10</v>
      </c>
      <c r="I11" t="s">
        <v>11</v>
      </c>
      <c r="J11">
        <v>1497</v>
      </c>
      <c r="K11">
        <v>1</v>
      </c>
      <c r="L11" t="s">
        <v>18</v>
      </c>
    </row>
    <row r="12" spans="1:12">
      <c r="A12">
        <v>860</v>
      </c>
      <c r="B12">
        <v>2015100</v>
      </c>
      <c r="C12">
        <v>2907</v>
      </c>
      <c r="D12" s="53">
        <v>56</v>
      </c>
      <c r="E12" s="1">
        <v>42170</v>
      </c>
      <c r="F12" t="s">
        <v>7</v>
      </c>
      <c r="G12" t="s">
        <v>12</v>
      </c>
      <c r="H12" t="s">
        <v>125</v>
      </c>
      <c r="I12" t="s">
        <v>11</v>
      </c>
      <c r="J12">
        <v>1497</v>
      </c>
      <c r="K12">
        <v>1</v>
      </c>
      <c r="L12" t="s">
        <v>18</v>
      </c>
    </row>
    <row r="13" spans="1:12">
      <c r="A13">
        <v>860</v>
      </c>
      <c r="B13">
        <v>2015100</v>
      </c>
      <c r="C13">
        <v>2907</v>
      </c>
      <c r="D13" s="53">
        <v>56</v>
      </c>
      <c r="E13" s="1">
        <v>42170</v>
      </c>
      <c r="F13" t="s">
        <v>7</v>
      </c>
      <c r="G13" t="s">
        <v>12</v>
      </c>
      <c r="H13" t="s">
        <v>125</v>
      </c>
      <c r="I13" t="s">
        <v>11</v>
      </c>
      <c r="J13">
        <v>1497</v>
      </c>
      <c r="K13">
        <v>1</v>
      </c>
      <c r="L13" t="s">
        <v>18</v>
      </c>
    </row>
    <row r="14" spans="1:12">
      <c r="A14">
        <v>860</v>
      </c>
      <c r="B14">
        <v>2015100</v>
      </c>
      <c r="C14">
        <v>2907</v>
      </c>
      <c r="D14" s="53">
        <v>38</v>
      </c>
      <c r="E14" s="1">
        <v>42170</v>
      </c>
      <c r="F14" t="s">
        <v>7</v>
      </c>
      <c r="G14" t="s">
        <v>14</v>
      </c>
      <c r="H14" t="s">
        <v>10</v>
      </c>
      <c r="I14" t="s">
        <v>11</v>
      </c>
      <c r="J14">
        <v>1497</v>
      </c>
      <c r="K14">
        <v>1</v>
      </c>
      <c r="L14" t="s">
        <v>18</v>
      </c>
    </row>
    <row r="15" spans="1:12">
      <c r="A15">
        <v>860</v>
      </c>
      <c r="B15">
        <v>2015100</v>
      </c>
      <c r="C15">
        <v>2907</v>
      </c>
      <c r="D15" s="53">
        <v>38</v>
      </c>
      <c r="E15" s="1">
        <v>42170</v>
      </c>
      <c r="F15" t="s">
        <v>7</v>
      </c>
      <c r="G15" t="s">
        <v>14</v>
      </c>
      <c r="H15" t="s">
        <v>10</v>
      </c>
      <c r="I15" t="s">
        <v>11</v>
      </c>
      <c r="J15">
        <v>1497</v>
      </c>
      <c r="K15">
        <v>1</v>
      </c>
      <c r="L15" t="s">
        <v>18</v>
      </c>
    </row>
    <row r="16" spans="1:12">
      <c r="A16">
        <v>860</v>
      </c>
      <c r="B16">
        <v>2015100</v>
      </c>
      <c r="C16">
        <v>2907</v>
      </c>
      <c r="D16" s="53">
        <v>174</v>
      </c>
      <c r="E16" s="1">
        <v>42170</v>
      </c>
      <c r="F16" t="s">
        <v>7</v>
      </c>
      <c r="G16" t="s">
        <v>15</v>
      </c>
      <c r="H16" t="s">
        <v>126</v>
      </c>
      <c r="I16" t="s">
        <v>11</v>
      </c>
      <c r="J16">
        <v>1497</v>
      </c>
      <c r="K16">
        <v>2</v>
      </c>
      <c r="L16" t="s">
        <v>18</v>
      </c>
    </row>
    <row r="17" spans="1:12">
      <c r="A17">
        <v>860</v>
      </c>
      <c r="B17">
        <v>2015100</v>
      </c>
      <c r="C17">
        <v>2907</v>
      </c>
      <c r="D17" s="53">
        <v>28</v>
      </c>
      <c r="E17" s="1">
        <v>42185</v>
      </c>
      <c r="F17" t="s">
        <v>7</v>
      </c>
      <c r="G17" t="s">
        <v>12</v>
      </c>
      <c r="H17" t="s">
        <v>125</v>
      </c>
      <c r="I17" t="s">
        <v>11</v>
      </c>
      <c r="J17">
        <v>1503</v>
      </c>
      <c r="K17">
        <v>0.5</v>
      </c>
      <c r="L17" t="s">
        <v>18</v>
      </c>
    </row>
    <row r="18" spans="1:12">
      <c r="A18">
        <v>860</v>
      </c>
      <c r="B18">
        <v>2015100</v>
      </c>
      <c r="C18">
        <v>2907</v>
      </c>
      <c r="D18" s="53">
        <v>61</v>
      </c>
      <c r="E18" s="1">
        <v>42185</v>
      </c>
      <c r="F18" t="s">
        <v>7</v>
      </c>
      <c r="G18" t="s">
        <v>13</v>
      </c>
      <c r="H18" t="s">
        <v>10</v>
      </c>
      <c r="I18" t="s">
        <v>11</v>
      </c>
      <c r="J18">
        <v>1503</v>
      </c>
      <c r="K18">
        <v>1</v>
      </c>
      <c r="L18" t="s">
        <v>18</v>
      </c>
    </row>
    <row r="19" spans="1:12">
      <c r="A19">
        <v>860</v>
      </c>
      <c r="B19">
        <v>2015100</v>
      </c>
      <c r="C19">
        <v>2907</v>
      </c>
      <c r="D19" s="53">
        <v>61</v>
      </c>
      <c r="E19" s="1">
        <v>42185</v>
      </c>
      <c r="F19" t="s">
        <v>7</v>
      </c>
      <c r="G19" t="s">
        <v>13</v>
      </c>
      <c r="H19" t="s">
        <v>10</v>
      </c>
      <c r="I19" t="s">
        <v>11</v>
      </c>
      <c r="J19">
        <v>1503</v>
      </c>
      <c r="K19">
        <v>1</v>
      </c>
      <c r="L19" t="s">
        <v>18</v>
      </c>
    </row>
    <row r="20" spans="1:12">
      <c r="A20">
        <v>860</v>
      </c>
      <c r="B20">
        <v>2015100</v>
      </c>
      <c r="C20">
        <v>2907</v>
      </c>
      <c r="D20" s="53">
        <v>112</v>
      </c>
      <c r="E20" s="1">
        <v>42185</v>
      </c>
      <c r="F20" t="s">
        <v>7</v>
      </c>
      <c r="G20" t="s">
        <v>12</v>
      </c>
      <c r="H20" t="s">
        <v>125</v>
      </c>
      <c r="I20" t="s">
        <v>11</v>
      </c>
      <c r="J20">
        <v>1503</v>
      </c>
      <c r="K20">
        <v>2</v>
      </c>
      <c r="L20" t="s">
        <v>18</v>
      </c>
    </row>
    <row r="21" spans="1:12">
      <c r="A21">
        <v>860</v>
      </c>
      <c r="B21">
        <v>2015100</v>
      </c>
      <c r="C21">
        <v>2907</v>
      </c>
      <c r="D21" s="53">
        <v>112</v>
      </c>
      <c r="E21" s="1">
        <v>42185</v>
      </c>
      <c r="F21" t="s">
        <v>7</v>
      </c>
      <c r="G21" t="s">
        <v>12</v>
      </c>
      <c r="H21" t="s">
        <v>125</v>
      </c>
      <c r="I21" t="s">
        <v>11</v>
      </c>
      <c r="J21">
        <v>1503</v>
      </c>
      <c r="K21">
        <v>2</v>
      </c>
      <c r="L21" t="s">
        <v>18</v>
      </c>
    </row>
    <row r="22" spans="1:12">
      <c r="A22">
        <v>860</v>
      </c>
      <c r="B22">
        <v>2015100</v>
      </c>
      <c r="C22">
        <v>2907</v>
      </c>
      <c r="D22" s="53">
        <v>61</v>
      </c>
      <c r="E22" s="1">
        <v>42185</v>
      </c>
      <c r="F22" t="s">
        <v>7</v>
      </c>
      <c r="G22" t="s">
        <v>13</v>
      </c>
      <c r="H22" t="s">
        <v>10</v>
      </c>
      <c r="I22" t="s">
        <v>11</v>
      </c>
      <c r="J22">
        <v>1503</v>
      </c>
      <c r="K22">
        <v>1</v>
      </c>
      <c r="L22" t="s">
        <v>18</v>
      </c>
    </row>
    <row r="23" spans="1:12">
      <c r="A23">
        <v>860</v>
      </c>
      <c r="B23">
        <v>2015100</v>
      </c>
      <c r="C23">
        <v>2907</v>
      </c>
      <c r="D23" s="53">
        <v>38</v>
      </c>
      <c r="E23" s="1">
        <v>42200</v>
      </c>
      <c r="F23" t="s">
        <v>7</v>
      </c>
      <c r="G23" t="s">
        <v>14</v>
      </c>
      <c r="H23" t="s">
        <v>10</v>
      </c>
      <c r="I23" t="s">
        <v>11</v>
      </c>
      <c r="J23">
        <v>1509</v>
      </c>
      <c r="K23">
        <v>1</v>
      </c>
      <c r="L23" t="s">
        <v>18</v>
      </c>
    </row>
    <row r="24" spans="1:12">
      <c r="A24">
        <v>860</v>
      </c>
      <c r="B24">
        <v>2015100</v>
      </c>
      <c r="C24">
        <v>2907</v>
      </c>
      <c r="D24" s="53">
        <v>19</v>
      </c>
      <c r="E24" s="1">
        <v>42200</v>
      </c>
      <c r="F24" t="s">
        <v>7</v>
      </c>
      <c r="G24" t="s">
        <v>14</v>
      </c>
      <c r="H24" t="s">
        <v>10</v>
      </c>
      <c r="I24" t="s">
        <v>11</v>
      </c>
      <c r="J24">
        <v>1509</v>
      </c>
      <c r="K24">
        <v>0.5</v>
      </c>
      <c r="L24" t="s">
        <v>18</v>
      </c>
    </row>
    <row r="25" spans="1:12">
      <c r="A25">
        <v>860</v>
      </c>
      <c r="B25">
        <v>2015100</v>
      </c>
      <c r="C25">
        <v>2907</v>
      </c>
      <c r="D25" s="53">
        <v>61</v>
      </c>
      <c r="E25" s="1">
        <v>42200</v>
      </c>
      <c r="F25" t="s">
        <v>7</v>
      </c>
      <c r="G25" t="s">
        <v>13</v>
      </c>
      <c r="H25" t="s">
        <v>10</v>
      </c>
      <c r="I25" t="s">
        <v>11</v>
      </c>
      <c r="J25">
        <v>1509</v>
      </c>
      <c r="K25">
        <v>1</v>
      </c>
      <c r="L25" t="s">
        <v>18</v>
      </c>
    </row>
    <row r="26" spans="1:12">
      <c r="A26">
        <v>860</v>
      </c>
      <c r="B26">
        <v>2015100</v>
      </c>
      <c r="C26">
        <v>2907</v>
      </c>
      <c r="D26" s="53">
        <v>696</v>
      </c>
      <c r="E26" s="1">
        <v>42200</v>
      </c>
      <c r="F26" t="s">
        <v>7</v>
      </c>
      <c r="G26" t="s">
        <v>15</v>
      </c>
      <c r="H26" t="s">
        <v>127</v>
      </c>
      <c r="I26" t="s">
        <v>11</v>
      </c>
      <c r="J26">
        <v>1509</v>
      </c>
      <c r="K26">
        <v>8</v>
      </c>
      <c r="L26" t="s">
        <v>18</v>
      </c>
    </row>
    <row r="27" spans="1:12">
      <c r="A27">
        <v>860</v>
      </c>
      <c r="B27">
        <v>2015100</v>
      </c>
      <c r="C27">
        <v>2907</v>
      </c>
      <c r="D27" s="53">
        <v>112</v>
      </c>
      <c r="E27" s="1">
        <v>42200</v>
      </c>
      <c r="F27" t="s">
        <v>7</v>
      </c>
      <c r="G27" t="s">
        <v>12</v>
      </c>
      <c r="H27" t="s">
        <v>125</v>
      </c>
      <c r="I27" t="s">
        <v>11</v>
      </c>
      <c r="J27">
        <v>1509</v>
      </c>
      <c r="K27">
        <v>2</v>
      </c>
      <c r="L27" t="s">
        <v>18</v>
      </c>
    </row>
    <row r="28" spans="1:12">
      <c r="A28">
        <v>860</v>
      </c>
      <c r="B28">
        <v>2015100</v>
      </c>
      <c r="C28">
        <v>2907</v>
      </c>
      <c r="D28" s="53">
        <v>56</v>
      </c>
      <c r="E28" s="1">
        <v>42200</v>
      </c>
      <c r="F28" t="s">
        <v>7</v>
      </c>
      <c r="G28" t="s">
        <v>12</v>
      </c>
      <c r="H28" t="s">
        <v>125</v>
      </c>
      <c r="I28" t="s">
        <v>11</v>
      </c>
      <c r="J28">
        <v>1509</v>
      </c>
      <c r="K28">
        <v>1</v>
      </c>
      <c r="L28" t="s">
        <v>18</v>
      </c>
    </row>
    <row r="29" spans="1:12">
      <c r="A29">
        <v>860</v>
      </c>
      <c r="B29">
        <v>2015100</v>
      </c>
      <c r="C29">
        <v>2907</v>
      </c>
      <c r="D29" s="53">
        <v>19</v>
      </c>
      <c r="E29" s="1">
        <v>42200</v>
      </c>
      <c r="F29" t="s">
        <v>7</v>
      </c>
      <c r="G29" t="s">
        <v>14</v>
      </c>
      <c r="H29" t="s">
        <v>10</v>
      </c>
      <c r="I29" t="s">
        <v>11</v>
      </c>
      <c r="J29">
        <v>1509</v>
      </c>
      <c r="K29">
        <v>0.5</v>
      </c>
      <c r="L29" t="s">
        <v>18</v>
      </c>
    </row>
    <row r="30" spans="1:12">
      <c r="A30">
        <v>860</v>
      </c>
      <c r="B30">
        <v>2015100</v>
      </c>
      <c r="C30">
        <v>2907</v>
      </c>
      <c r="D30" s="53">
        <v>56</v>
      </c>
      <c r="E30" s="1">
        <v>42200</v>
      </c>
      <c r="F30" t="s">
        <v>7</v>
      </c>
      <c r="G30" t="s">
        <v>12</v>
      </c>
      <c r="H30" t="s">
        <v>125</v>
      </c>
      <c r="I30" t="s">
        <v>11</v>
      </c>
      <c r="J30">
        <v>1509</v>
      </c>
      <c r="K30">
        <v>1</v>
      </c>
      <c r="L30" t="s">
        <v>18</v>
      </c>
    </row>
    <row r="31" spans="1:12">
      <c r="A31">
        <v>860</v>
      </c>
      <c r="B31">
        <v>2015100</v>
      </c>
      <c r="C31">
        <v>2907</v>
      </c>
      <c r="D31" s="53">
        <v>168</v>
      </c>
      <c r="E31" s="1">
        <v>42200</v>
      </c>
      <c r="F31" t="s">
        <v>7</v>
      </c>
      <c r="G31" t="s">
        <v>12</v>
      </c>
      <c r="H31" t="s">
        <v>125</v>
      </c>
      <c r="I31" t="s">
        <v>11</v>
      </c>
      <c r="J31">
        <v>1509</v>
      </c>
      <c r="K31">
        <v>3</v>
      </c>
      <c r="L31" t="s">
        <v>18</v>
      </c>
    </row>
    <row r="32" spans="1:12">
      <c r="A32">
        <v>860</v>
      </c>
      <c r="B32">
        <v>2015100</v>
      </c>
      <c r="C32">
        <v>2907</v>
      </c>
      <c r="D32" s="53">
        <v>61</v>
      </c>
      <c r="E32" s="1">
        <v>42200</v>
      </c>
      <c r="F32" t="s">
        <v>7</v>
      </c>
      <c r="G32" t="s">
        <v>13</v>
      </c>
      <c r="H32" t="s">
        <v>10</v>
      </c>
      <c r="I32" t="s">
        <v>11</v>
      </c>
      <c r="J32">
        <v>1509</v>
      </c>
      <c r="K32">
        <v>1</v>
      </c>
      <c r="L32" t="s">
        <v>18</v>
      </c>
    </row>
    <row r="33" spans="1:12">
      <c r="A33">
        <v>860</v>
      </c>
      <c r="B33">
        <v>2015100</v>
      </c>
      <c r="C33">
        <v>2907</v>
      </c>
      <c r="D33" s="53">
        <v>61</v>
      </c>
      <c r="E33" s="1">
        <v>42200</v>
      </c>
      <c r="F33" t="s">
        <v>7</v>
      </c>
      <c r="G33" t="s">
        <v>13</v>
      </c>
      <c r="H33" t="s">
        <v>10</v>
      </c>
      <c r="I33" t="s">
        <v>11</v>
      </c>
      <c r="J33">
        <v>1509</v>
      </c>
      <c r="K33">
        <v>1</v>
      </c>
      <c r="L33" t="s">
        <v>18</v>
      </c>
    </row>
    <row r="34" spans="1:12">
      <c r="A34">
        <v>860</v>
      </c>
      <c r="B34">
        <v>2015100</v>
      </c>
      <c r="C34">
        <v>2907</v>
      </c>
      <c r="D34" s="53">
        <v>488</v>
      </c>
      <c r="E34" s="1">
        <v>42200</v>
      </c>
      <c r="F34" t="s">
        <v>7</v>
      </c>
      <c r="G34" t="s">
        <v>13</v>
      </c>
      <c r="H34" t="s">
        <v>10</v>
      </c>
      <c r="I34" t="s">
        <v>11</v>
      </c>
      <c r="J34">
        <v>1509</v>
      </c>
      <c r="K34">
        <v>8</v>
      </c>
      <c r="L34" t="s">
        <v>18</v>
      </c>
    </row>
    <row r="35" spans="1:12">
      <c r="A35">
        <v>860</v>
      </c>
      <c r="B35">
        <v>2015100</v>
      </c>
      <c r="C35">
        <v>2907</v>
      </c>
      <c r="D35" s="53">
        <v>56</v>
      </c>
      <c r="E35" s="1">
        <v>42200</v>
      </c>
      <c r="F35" t="s">
        <v>7</v>
      </c>
      <c r="G35" t="s">
        <v>12</v>
      </c>
      <c r="H35" t="s">
        <v>125</v>
      </c>
      <c r="I35" t="s">
        <v>11</v>
      </c>
      <c r="J35">
        <v>1509</v>
      </c>
      <c r="K35">
        <v>1</v>
      </c>
      <c r="L35" t="s">
        <v>18</v>
      </c>
    </row>
    <row r="36" spans="1:12">
      <c r="A36">
        <v>860</v>
      </c>
      <c r="B36">
        <v>2015100</v>
      </c>
      <c r="C36">
        <v>2907</v>
      </c>
      <c r="D36" s="53">
        <v>19</v>
      </c>
      <c r="E36" s="1">
        <v>42216</v>
      </c>
      <c r="F36" t="s">
        <v>7</v>
      </c>
      <c r="G36" t="s">
        <v>14</v>
      </c>
      <c r="H36" t="s">
        <v>10</v>
      </c>
      <c r="I36" t="s">
        <v>11</v>
      </c>
      <c r="J36">
        <v>1515</v>
      </c>
      <c r="K36">
        <v>0.5</v>
      </c>
      <c r="L36" t="s">
        <v>18</v>
      </c>
    </row>
    <row r="37" spans="1:12">
      <c r="A37">
        <v>860</v>
      </c>
      <c r="B37">
        <v>2015100</v>
      </c>
      <c r="C37">
        <v>2907</v>
      </c>
      <c r="D37" s="53">
        <v>122</v>
      </c>
      <c r="E37" s="1">
        <v>42216</v>
      </c>
      <c r="F37" t="s">
        <v>7</v>
      </c>
      <c r="G37" t="s">
        <v>13</v>
      </c>
      <c r="H37" t="s">
        <v>10</v>
      </c>
      <c r="I37" t="s">
        <v>11</v>
      </c>
      <c r="J37">
        <v>1515</v>
      </c>
      <c r="K37">
        <v>2</v>
      </c>
      <c r="L37" t="s">
        <v>18</v>
      </c>
    </row>
    <row r="38" spans="1:12">
      <c r="A38">
        <v>860</v>
      </c>
      <c r="B38">
        <v>2015100</v>
      </c>
      <c r="C38">
        <v>2907</v>
      </c>
      <c r="D38" s="53">
        <v>122</v>
      </c>
      <c r="E38" s="1">
        <v>42216</v>
      </c>
      <c r="F38" t="s">
        <v>7</v>
      </c>
      <c r="G38" t="s">
        <v>13</v>
      </c>
      <c r="H38" t="s">
        <v>10</v>
      </c>
      <c r="I38" t="s">
        <v>11</v>
      </c>
      <c r="J38">
        <v>1515</v>
      </c>
      <c r="K38">
        <v>2</v>
      </c>
      <c r="L38" t="s">
        <v>18</v>
      </c>
    </row>
    <row r="39" spans="1:12">
      <c r="A39">
        <v>860</v>
      </c>
      <c r="B39">
        <v>2015100</v>
      </c>
      <c r="C39">
        <v>2907</v>
      </c>
      <c r="D39" s="53">
        <v>224</v>
      </c>
      <c r="E39" s="1">
        <v>42216</v>
      </c>
      <c r="F39" t="s">
        <v>7</v>
      </c>
      <c r="G39" t="s">
        <v>12</v>
      </c>
      <c r="H39" t="s">
        <v>125</v>
      </c>
      <c r="I39" t="s">
        <v>11</v>
      </c>
      <c r="J39">
        <v>1515</v>
      </c>
      <c r="K39">
        <v>4</v>
      </c>
      <c r="L39" t="s">
        <v>18</v>
      </c>
    </row>
    <row r="40" spans="1:12">
      <c r="A40">
        <v>860</v>
      </c>
      <c r="B40">
        <v>2015100</v>
      </c>
      <c r="C40">
        <v>2907</v>
      </c>
      <c r="D40" s="53">
        <v>336</v>
      </c>
      <c r="E40" s="1">
        <v>42216</v>
      </c>
      <c r="F40" t="s">
        <v>7</v>
      </c>
      <c r="G40" t="s">
        <v>12</v>
      </c>
      <c r="H40" t="s">
        <v>125</v>
      </c>
      <c r="I40" t="s">
        <v>11</v>
      </c>
      <c r="J40">
        <v>1515</v>
      </c>
      <c r="K40">
        <v>6</v>
      </c>
      <c r="L40" t="s">
        <v>18</v>
      </c>
    </row>
    <row r="41" spans="1:12">
      <c r="A41">
        <v>860</v>
      </c>
      <c r="B41">
        <v>2015100</v>
      </c>
      <c r="C41">
        <v>2907</v>
      </c>
      <c r="D41" s="53">
        <v>168</v>
      </c>
      <c r="E41" s="1">
        <v>42216</v>
      </c>
      <c r="F41" t="s">
        <v>7</v>
      </c>
      <c r="G41" t="s">
        <v>12</v>
      </c>
      <c r="H41" t="s">
        <v>125</v>
      </c>
      <c r="I41" t="s">
        <v>11</v>
      </c>
      <c r="J41">
        <v>1515</v>
      </c>
      <c r="K41">
        <v>3</v>
      </c>
      <c r="L41" t="s">
        <v>18</v>
      </c>
    </row>
    <row r="42" spans="1:12">
      <c r="A42">
        <v>860</v>
      </c>
      <c r="B42">
        <v>2015100</v>
      </c>
      <c r="C42">
        <v>2907</v>
      </c>
      <c r="D42" s="53">
        <v>112</v>
      </c>
      <c r="E42" s="1">
        <v>42216</v>
      </c>
      <c r="F42" t="s">
        <v>7</v>
      </c>
      <c r="G42" t="s">
        <v>12</v>
      </c>
      <c r="H42" t="s">
        <v>125</v>
      </c>
      <c r="I42" t="s">
        <v>11</v>
      </c>
      <c r="J42">
        <v>1515</v>
      </c>
      <c r="K42">
        <v>2</v>
      </c>
      <c r="L42" t="s">
        <v>18</v>
      </c>
    </row>
    <row r="43" spans="1:12">
      <c r="A43">
        <v>860</v>
      </c>
      <c r="B43">
        <v>2015100</v>
      </c>
      <c r="C43">
        <v>2907</v>
      </c>
      <c r="D43" s="53">
        <v>61</v>
      </c>
      <c r="E43" s="1">
        <v>42216</v>
      </c>
      <c r="F43" t="s">
        <v>7</v>
      </c>
      <c r="G43" t="s">
        <v>13</v>
      </c>
      <c r="H43" t="s">
        <v>10</v>
      </c>
      <c r="I43" t="s">
        <v>11</v>
      </c>
      <c r="J43">
        <v>1515</v>
      </c>
      <c r="K43">
        <v>1</v>
      </c>
      <c r="L43" t="s">
        <v>18</v>
      </c>
    </row>
    <row r="44" spans="1:12">
      <c r="A44">
        <v>860</v>
      </c>
      <c r="B44">
        <v>2015100</v>
      </c>
      <c r="C44">
        <v>2907</v>
      </c>
      <c r="D44" s="53">
        <v>19</v>
      </c>
      <c r="E44" s="1">
        <v>42231</v>
      </c>
      <c r="F44" t="s">
        <v>7</v>
      </c>
      <c r="G44" t="s">
        <v>14</v>
      </c>
      <c r="H44" t="s">
        <v>10</v>
      </c>
      <c r="I44" t="s">
        <v>11</v>
      </c>
      <c r="J44">
        <v>1521</v>
      </c>
      <c r="K44">
        <v>0.5</v>
      </c>
      <c r="L44" t="s">
        <v>18</v>
      </c>
    </row>
    <row r="45" spans="1:12">
      <c r="A45">
        <v>860</v>
      </c>
      <c r="B45">
        <v>2015100</v>
      </c>
      <c r="C45">
        <v>2907</v>
      </c>
      <c r="D45" s="53">
        <v>76</v>
      </c>
      <c r="E45" s="1">
        <v>42231</v>
      </c>
      <c r="F45" t="s">
        <v>7</v>
      </c>
      <c r="G45" t="s">
        <v>14</v>
      </c>
      <c r="H45" t="s">
        <v>10</v>
      </c>
      <c r="I45" t="s">
        <v>11</v>
      </c>
      <c r="J45">
        <v>1521</v>
      </c>
      <c r="K45">
        <v>2</v>
      </c>
      <c r="L45" t="s">
        <v>18</v>
      </c>
    </row>
    <row r="46" spans="1:12">
      <c r="A46">
        <v>860</v>
      </c>
      <c r="B46">
        <v>2015100</v>
      </c>
      <c r="C46">
        <v>2907</v>
      </c>
      <c r="D46" s="53">
        <v>112</v>
      </c>
      <c r="E46" s="1">
        <v>42231</v>
      </c>
      <c r="F46" t="s">
        <v>7</v>
      </c>
      <c r="G46" t="s">
        <v>12</v>
      </c>
      <c r="H46" t="s">
        <v>125</v>
      </c>
      <c r="I46" t="s">
        <v>11</v>
      </c>
      <c r="J46">
        <v>1521</v>
      </c>
      <c r="K46">
        <v>2</v>
      </c>
      <c r="L46" t="s">
        <v>18</v>
      </c>
    </row>
    <row r="47" spans="1:12">
      <c r="A47">
        <v>860</v>
      </c>
      <c r="B47">
        <v>2015100</v>
      </c>
      <c r="C47">
        <v>2907</v>
      </c>
      <c r="D47" s="53">
        <v>168</v>
      </c>
      <c r="E47" s="1">
        <v>42231</v>
      </c>
      <c r="F47" t="s">
        <v>7</v>
      </c>
      <c r="G47" t="s">
        <v>12</v>
      </c>
      <c r="H47" t="s">
        <v>125</v>
      </c>
      <c r="I47" t="s">
        <v>11</v>
      </c>
      <c r="J47">
        <v>1521</v>
      </c>
      <c r="K47">
        <v>3</v>
      </c>
      <c r="L47" t="s">
        <v>18</v>
      </c>
    </row>
    <row r="48" spans="1:12">
      <c r="A48">
        <v>860</v>
      </c>
      <c r="B48">
        <v>2015100</v>
      </c>
      <c r="C48">
        <v>2907</v>
      </c>
      <c r="D48" s="53">
        <v>280</v>
      </c>
      <c r="E48" s="1">
        <v>42231</v>
      </c>
      <c r="F48" t="s">
        <v>7</v>
      </c>
      <c r="G48" t="s">
        <v>12</v>
      </c>
      <c r="H48" t="s">
        <v>125</v>
      </c>
      <c r="I48" t="s">
        <v>11</v>
      </c>
      <c r="J48">
        <v>1521</v>
      </c>
      <c r="K48">
        <v>5</v>
      </c>
      <c r="L48" t="s">
        <v>18</v>
      </c>
    </row>
    <row r="49" spans="1:12">
      <c r="A49">
        <v>860</v>
      </c>
      <c r="B49">
        <v>2015100</v>
      </c>
      <c r="C49">
        <v>2907</v>
      </c>
      <c r="D49" s="53">
        <v>224</v>
      </c>
      <c r="E49" s="1">
        <v>42231</v>
      </c>
      <c r="F49" t="s">
        <v>7</v>
      </c>
      <c r="G49" t="s">
        <v>12</v>
      </c>
      <c r="H49" t="s">
        <v>125</v>
      </c>
      <c r="I49" t="s">
        <v>11</v>
      </c>
      <c r="J49">
        <v>1521</v>
      </c>
      <c r="K49">
        <v>4</v>
      </c>
      <c r="L49" t="s">
        <v>18</v>
      </c>
    </row>
    <row r="50" spans="1:12">
      <c r="A50">
        <v>860</v>
      </c>
      <c r="B50">
        <v>2015100</v>
      </c>
      <c r="C50">
        <v>2907</v>
      </c>
      <c r="D50" s="53">
        <v>61</v>
      </c>
      <c r="E50" s="1">
        <v>42231</v>
      </c>
      <c r="F50" t="s">
        <v>7</v>
      </c>
      <c r="G50" t="s">
        <v>13</v>
      </c>
      <c r="H50" t="s">
        <v>10</v>
      </c>
      <c r="I50" t="s">
        <v>11</v>
      </c>
      <c r="J50">
        <v>1521</v>
      </c>
      <c r="K50">
        <v>1</v>
      </c>
      <c r="L50" t="s">
        <v>18</v>
      </c>
    </row>
    <row r="51" spans="1:12">
      <c r="A51">
        <v>860</v>
      </c>
      <c r="B51">
        <v>2015100</v>
      </c>
      <c r="C51">
        <v>2907</v>
      </c>
      <c r="D51" s="53">
        <v>61</v>
      </c>
      <c r="E51" s="1">
        <v>42231</v>
      </c>
      <c r="F51" t="s">
        <v>7</v>
      </c>
      <c r="G51" t="s">
        <v>13</v>
      </c>
      <c r="H51" t="s">
        <v>10</v>
      </c>
      <c r="I51" t="s">
        <v>11</v>
      </c>
      <c r="J51">
        <v>1521</v>
      </c>
      <c r="K51">
        <v>1</v>
      </c>
      <c r="L51" t="s">
        <v>18</v>
      </c>
    </row>
    <row r="52" spans="1:12">
      <c r="A52">
        <v>860</v>
      </c>
      <c r="B52">
        <v>2015100</v>
      </c>
      <c r="C52">
        <v>2907</v>
      </c>
      <c r="D52" s="53">
        <v>19</v>
      </c>
      <c r="E52" s="1">
        <v>42247</v>
      </c>
      <c r="F52" t="s">
        <v>7</v>
      </c>
      <c r="G52" t="s">
        <v>14</v>
      </c>
      <c r="H52" t="s">
        <v>10</v>
      </c>
      <c r="I52" t="s">
        <v>11</v>
      </c>
      <c r="J52">
        <v>1527</v>
      </c>
      <c r="K52">
        <v>0.5</v>
      </c>
      <c r="L52" t="s">
        <v>18</v>
      </c>
    </row>
    <row r="53" spans="1:12">
      <c r="A53">
        <v>860</v>
      </c>
      <c r="B53">
        <v>2015100</v>
      </c>
      <c r="C53">
        <v>2907</v>
      </c>
      <c r="D53" s="53">
        <v>61</v>
      </c>
      <c r="E53" s="1">
        <v>42247</v>
      </c>
      <c r="F53" t="s">
        <v>7</v>
      </c>
      <c r="G53" t="s">
        <v>13</v>
      </c>
      <c r="H53" t="s">
        <v>10</v>
      </c>
      <c r="I53" t="s">
        <v>11</v>
      </c>
      <c r="J53">
        <v>1527</v>
      </c>
      <c r="K53">
        <v>1</v>
      </c>
      <c r="L53" t="s">
        <v>18</v>
      </c>
    </row>
    <row r="54" spans="1:12">
      <c r="A54">
        <v>860</v>
      </c>
      <c r="B54">
        <v>2015100</v>
      </c>
      <c r="C54">
        <v>2907</v>
      </c>
      <c r="D54" s="53">
        <v>56</v>
      </c>
      <c r="E54" s="1">
        <v>42247</v>
      </c>
      <c r="F54" t="s">
        <v>7</v>
      </c>
      <c r="G54" t="s">
        <v>12</v>
      </c>
      <c r="H54" t="s">
        <v>125</v>
      </c>
      <c r="I54" t="s">
        <v>11</v>
      </c>
      <c r="J54">
        <v>1527</v>
      </c>
      <c r="K54">
        <v>1</v>
      </c>
      <c r="L54" t="s">
        <v>18</v>
      </c>
    </row>
    <row r="55" spans="1:12">
      <c r="A55">
        <v>860</v>
      </c>
      <c r="B55">
        <v>2015100</v>
      </c>
      <c r="C55">
        <v>2907</v>
      </c>
      <c r="D55" s="53">
        <v>61</v>
      </c>
      <c r="E55" s="1">
        <v>42262</v>
      </c>
      <c r="F55" t="s">
        <v>7</v>
      </c>
      <c r="G55" t="s">
        <v>13</v>
      </c>
      <c r="H55" t="s">
        <v>10</v>
      </c>
      <c r="I55" t="s">
        <v>11</v>
      </c>
      <c r="J55">
        <v>1533</v>
      </c>
      <c r="K55">
        <v>1</v>
      </c>
      <c r="L55" t="s">
        <v>18</v>
      </c>
    </row>
    <row r="56" spans="1:12">
      <c r="A56">
        <v>860</v>
      </c>
      <c r="B56">
        <v>2015100</v>
      </c>
      <c r="C56">
        <v>2907</v>
      </c>
      <c r="D56" s="53">
        <v>19</v>
      </c>
      <c r="E56" s="1">
        <v>42262</v>
      </c>
      <c r="F56" t="s">
        <v>7</v>
      </c>
      <c r="G56" t="s">
        <v>14</v>
      </c>
      <c r="H56" t="s">
        <v>10</v>
      </c>
      <c r="I56" t="s">
        <v>11</v>
      </c>
      <c r="J56">
        <v>1533</v>
      </c>
      <c r="K56">
        <v>0.5</v>
      </c>
      <c r="L56" t="s">
        <v>18</v>
      </c>
    </row>
    <row r="57" spans="1:12">
      <c r="A57">
        <v>860</v>
      </c>
      <c r="B57">
        <v>2015100</v>
      </c>
      <c r="C57">
        <v>2907</v>
      </c>
      <c r="D57" s="53">
        <v>61</v>
      </c>
      <c r="E57" s="1">
        <v>42277</v>
      </c>
      <c r="F57" t="s">
        <v>7</v>
      </c>
      <c r="G57" t="s">
        <v>13</v>
      </c>
      <c r="H57" t="s">
        <v>10</v>
      </c>
      <c r="I57" t="s">
        <v>11</v>
      </c>
      <c r="J57">
        <v>1539</v>
      </c>
      <c r="K57">
        <v>1</v>
      </c>
      <c r="L57" t="s">
        <v>18</v>
      </c>
    </row>
    <row r="58" spans="1:12">
      <c r="A58">
        <v>860</v>
      </c>
      <c r="B58">
        <v>2015100</v>
      </c>
      <c r="C58">
        <v>2907</v>
      </c>
      <c r="D58" s="53">
        <v>244</v>
      </c>
      <c r="E58" s="1">
        <v>42277</v>
      </c>
      <c r="F58" t="s">
        <v>7</v>
      </c>
      <c r="G58" t="s">
        <v>13</v>
      </c>
      <c r="H58" t="s">
        <v>10</v>
      </c>
      <c r="I58" t="s">
        <v>11</v>
      </c>
      <c r="J58">
        <v>1539</v>
      </c>
      <c r="K58">
        <v>4</v>
      </c>
      <c r="L58" t="s">
        <v>18</v>
      </c>
    </row>
    <row r="59" spans="1:12">
      <c r="A59">
        <v>860</v>
      </c>
      <c r="B59">
        <v>2015100</v>
      </c>
      <c r="C59">
        <v>2907</v>
      </c>
      <c r="D59" s="53">
        <v>190</v>
      </c>
      <c r="E59" s="1">
        <v>42277</v>
      </c>
      <c r="F59" t="s">
        <v>7</v>
      </c>
      <c r="G59" t="s">
        <v>14</v>
      </c>
      <c r="H59" t="s">
        <v>10</v>
      </c>
      <c r="I59" t="s">
        <v>11</v>
      </c>
      <c r="J59">
        <v>1539</v>
      </c>
      <c r="K59">
        <v>5</v>
      </c>
      <c r="L59" t="s">
        <v>18</v>
      </c>
    </row>
    <row r="60" spans="1:12">
      <c r="A60">
        <v>860</v>
      </c>
      <c r="B60">
        <v>2015100</v>
      </c>
      <c r="C60">
        <v>2907</v>
      </c>
      <c r="D60" s="53">
        <v>244</v>
      </c>
      <c r="E60" s="1">
        <v>42277</v>
      </c>
      <c r="F60" t="s">
        <v>7</v>
      </c>
      <c r="G60" t="s">
        <v>13</v>
      </c>
      <c r="H60" t="s">
        <v>10</v>
      </c>
      <c r="I60" t="s">
        <v>11</v>
      </c>
      <c r="J60">
        <v>1539</v>
      </c>
      <c r="K60">
        <v>4</v>
      </c>
      <c r="L60" t="s">
        <v>18</v>
      </c>
    </row>
    <row r="61" spans="1:12">
      <c r="A61">
        <v>860</v>
      </c>
      <c r="B61">
        <v>2015100</v>
      </c>
      <c r="C61">
        <v>2907</v>
      </c>
      <c r="D61" s="53">
        <v>152</v>
      </c>
      <c r="E61" s="1">
        <v>42277</v>
      </c>
      <c r="F61" t="s">
        <v>7</v>
      </c>
      <c r="G61" t="s">
        <v>14</v>
      </c>
      <c r="H61" t="s">
        <v>10</v>
      </c>
      <c r="I61" t="s">
        <v>11</v>
      </c>
      <c r="J61">
        <v>1539</v>
      </c>
      <c r="K61">
        <v>4</v>
      </c>
      <c r="L61" t="s">
        <v>18</v>
      </c>
    </row>
    <row r="62" spans="1:12">
      <c r="A62">
        <v>860</v>
      </c>
      <c r="B62">
        <v>2015100</v>
      </c>
      <c r="C62">
        <v>2907</v>
      </c>
      <c r="D62" s="53">
        <v>19</v>
      </c>
      <c r="E62" s="1">
        <v>42277</v>
      </c>
      <c r="F62" t="s">
        <v>7</v>
      </c>
      <c r="G62" t="s">
        <v>14</v>
      </c>
      <c r="H62" t="s">
        <v>10</v>
      </c>
      <c r="I62" t="s">
        <v>11</v>
      </c>
      <c r="J62">
        <v>1539</v>
      </c>
      <c r="K62">
        <v>0.5</v>
      </c>
      <c r="L62" t="s">
        <v>18</v>
      </c>
    </row>
    <row r="63" spans="1:12">
      <c r="A63">
        <v>860</v>
      </c>
      <c r="B63">
        <v>2015100</v>
      </c>
      <c r="C63">
        <v>2907</v>
      </c>
      <c r="D63" s="53">
        <v>152.63</v>
      </c>
      <c r="E63" s="1">
        <v>42308</v>
      </c>
      <c r="F63" t="s">
        <v>7</v>
      </c>
      <c r="G63" t="s">
        <v>107</v>
      </c>
      <c r="H63" t="s">
        <v>140</v>
      </c>
      <c r="J63">
        <v>306324</v>
      </c>
      <c r="K63">
        <v>4</v>
      </c>
      <c r="L63" t="s">
        <v>18</v>
      </c>
    </row>
    <row r="64" spans="1:12">
      <c r="A64">
        <v>860</v>
      </c>
      <c r="B64">
        <v>2015100</v>
      </c>
      <c r="C64">
        <v>2907</v>
      </c>
      <c r="D64" s="53">
        <v>38.159999999999997</v>
      </c>
      <c r="E64" s="1">
        <v>42308</v>
      </c>
      <c r="F64" t="s">
        <v>7</v>
      </c>
      <c r="G64" t="s">
        <v>107</v>
      </c>
      <c r="H64" t="s">
        <v>141</v>
      </c>
      <c r="J64">
        <v>306324</v>
      </c>
      <c r="K64">
        <v>1</v>
      </c>
      <c r="L64" t="s">
        <v>18</v>
      </c>
    </row>
    <row r="65" spans="1:12">
      <c r="A65">
        <v>860</v>
      </c>
      <c r="B65">
        <v>2015100</v>
      </c>
      <c r="C65">
        <v>2907</v>
      </c>
      <c r="D65" s="53">
        <v>76.319999999999993</v>
      </c>
      <c r="E65" s="1">
        <v>42308</v>
      </c>
      <c r="F65" t="s">
        <v>7</v>
      </c>
      <c r="G65" t="s">
        <v>107</v>
      </c>
      <c r="H65" t="s">
        <v>142</v>
      </c>
      <c r="J65">
        <v>306324</v>
      </c>
      <c r="K65">
        <v>2</v>
      </c>
      <c r="L65" t="s">
        <v>18</v>
      </c>
    </row>
    <row r="66" spans="1:12">
      <c r="A66">
        <v>860</v>
      </c>
      <c r="B66">
        <v>2015100</v>
      </c>
      <c r="C66">
        <v>2907</v>
      </c>
      <c r="D66" s="53">
        <v>114.48</v>
      </c>
      <c r="E66" s="1">
        <v>42308</v>
      </c>
      <c r="F66" t="s">
        <v>7</v>
      </c>
      <c r="G66" t="s">
        <v>107</v>
      </c>
      <c r="H66" t="s">
        <v>143</v>
      </c>
      <c r="J66">
        <v>306324</v>
      </c>
      <c r="K66">
        <v>3.0000000000000004</v>
      </c>
      <c r="L66" t="s">
        <v>18</v>
      </c>
    </row>
    <row r="67" spans="1:12">
      <c r="A67">
        <v>860</v>
      </c>
      <c r="B67">
        <v>2015100</v>
      </c>
      <c r="C67">
        <v>2907</v>
      </c>
      <c r="D67" s="53">
        <v>38.159999999999997</v>
      </c>
      <c r="E67" s="1">
        <v>42308</v>
      </c>
      <c r="F67" t="s">
        <v>7</v>
      </c>
      <c r="G67" t="s">
        <v>107</v>
      </c>
      <c r="H67" t="s">
        <v>144</v>
      </c>
      <c r="J67">
        <v>306324</v>
      </c>
      <c r="K67">
        <v>1</v>
      </c>
      <c r="L67" t="s">
        <v>18</v>
      </c>
    </row>
    <row r="68" spans="1:12">
      <c r="A68">
        <v>860</v>
      </c>
      <c r="B68">
        <v>2015100</v>
      </c>
      <c r="C68">
        <v>2907</v>
      </c>
      <c r="D68" s="53">
        <v>38.159999999999997</v>
      </c>
      <c r="E68" s="1">
        <v>42308</v>
      </c>
      <c r="F68" t="s">
        <v>7</v>
      </c>
      <c r="G68" t="s">
        <v>107</v>
      </c>
      <c r="H68" t="s">
        <v>145</v>
      </c>
      <c r="J68">
        <v>306324</v>
      </c>
      <c r="K68">
        <v>1</v>
      </c>
      <c r="L68" t="s">
        <v>18</v>
      </c>
    </row>
    <row r="69" spans="1:12">
      <c r="A69">
        <v>860</v>
      </c>
      <c r="B69">
        <v>2015100</v>
      </c>
      <c r="C69">
        <v>2907</v>
      </c>
      <c r="D69" s="53">
        <v>114.48</v>
      </c>
      <c r="E69" s="1">
        <v>42308</v>
      </c>
      <c r="F69" t="s">
        <v>7</v>
      </c>
      <c r="G69" t="s">
        <v>107</v>
      </c>
      <c r="H69" t="s">
        <v>146</v>
      </c>
      <c r="J69">
        <v>306324</v>
      </c>
      <c r="K69">
        <v>3.0000000000000004</v>
      </c>
      <c r="L69" t="s">
        <v>18</v>
      </c>
    </row>
    <row r="70" spans="1:12">
      <c r="A70">
        <v>860</v>
      </c>
      <c r="B70">
        <v>2015100</v>
      </c>
      <c r="C70">
        <v>2907</v>
      </c>
      <c r="D70" s="53">
        <v>228.95</v>
      </c>
      <c r="E70" s="1">
        <v>42308</v>
      </c>
      <c r="F70" t="s">
        <v>7</v>
      </c>
      <c r="G70" t="s">
        <v>107</v>
      </c>
      <c r="H70" t="s">
        <v>147</v>
      </c>
      <c r="J70">
        <v>306324</v>
      </c>
      <c r="K70">
        <v>6</v>
      </c>
      <c r="L70" t="s">
        <v>18</v>
      </c>
    </row>
    <row r="71" spans="1:12">
      <c r="A71">
        <v>860</v>
      </c>
      <c r="B71">
        <v>2015100</v>
      </c>
      <c r="C71">
        <v>2907</v>
      </c>
      <c r="D71" s="53">
        <v>152.63</v>
      </c>
      <c r="E71" s="1">
        <v>42308</v>
      </c>
      <c r="F71" t="s">
        <v>7</v>
      </c>
      <c r="G71" t="s">
        <v>107</v>
      </c>
      <c r="H71" t="s">
        <v>148</v>
      </c>
      <c r="J71">
        <v>306324</v>
      </c>
      <c r="K71">
        <v>4</v>
      </c>
      <c r="L71" t="s">
        <v>18</v>
      </c>
    </row>
    <row r="72" spans="1:12">
      <c r="A72">
        <v>860</v>
      </c>
      <c r="B72">
        <v>2015100</v>
      </c>
      <c r="C72">
        <v>2907</v>
      </c>
      <c r="D72" s="53">
        <v>76.319999999999993</v>
      </c>
      <c r="E72" s="1">
        <v>42308</v>
      </c>
      <c r="F72" t="s">
        <v>7</v>
      </c>
      <c r="G72" t="s">
        <v>107</v>
      </c>
      <c r="H72" t="s">
        <v>149</v>
      </c>
      <c r="J72">
        <v>306324</v>
      </c>
      <c r="K72">
        <v>2</v>
      </c>
      <c r="L72" t="s">
        <v>18</v>
      </c>
    </row>
    <row r="73" spans="1:12">
      <c r="A73">
        <v>860</v>
      </c>
      <c r="B73">
        <v>2015100</v>
      </c>
      <c r="C73">
        <v>2907</v>
      </c>
      <c r="D73" s="53">
        <v>114.48</v>
      </c>
      <c r="E73" s="1">
        <v>42308</v>
      </c>
      <c r="F73" t="s">
        <v>7</v>
      </c>
      <c r="G73" t="s">
        <v>107</v>
      </c>
      <c r="H73" t="s">
        <v>150</v>
      </c>
      <c r="J73">
        <v>306324</v>
      </c>
      <c r="K73">
        <v>3.0000000000000004</v>
      </c>
      <c r="L73" t="s">
        <v>18</v>
      </c>
    </row>
    <row r="74" spans="1:12">
      <c r="A74">
        <v>860</v>
      </c>
      <c r="B74">
        <v>2015100</v>
      </c>
      <c r="C74">
        <v>2907</v>
      </c>
      <c r="D74" s="53">
        <v>152.63</v>
      </c>
      <c r="E74" s="1">
        <v>42308</v>
      </c>
      <c r="F74" t="s">
        <v>7</v>
      </c>
      <c r="G74" t="s">
        <v>107</v>
      </c>
      <c r="H74" t="s">
        <v>151</v>
      </c>
      <c r="J74">
        <v>306324</v>
      </c>
      <c r="K74">
        <v>4</v>
      </c>
      <c r="L74" t="s">
        <v>18</v>
      </c>
    </row>
    <row r="75" spans="1:12">
      <c r="A75">
        <v>860</v>
      </c>
      <c r="B75">
        <v>2015100</v>
      </c>
      <c r="C75">
        <v>2907</v>
      </c>
      <c r="D75" s="53">
        <v>228.95</v>
      </c>
      <c r="E75" s="1">
        <v>42308</v>
      </c>
      <c r="F75" t="s">
        <v>7</v>
      </c>
      <c r="G75" t="s">
        <v>107</v>
      </c>
      <c r="H75" t="s">
        <v>152</v>
      </c>
      <c r="J75">
        <v>306324</v>
      </c>
      <c r="K75">
        <v>6</v>
      </c>
      <c r="L75" t="s">
        <v>18</v>
      </c>
    </row>
    <row r="76" spans="1:12">
      <c r="A76">
        <v>860</v>
      </c>
      <c r="B76">
        <v>2015100</v>
      </c>
      <c r="C76">
        <v>2907</v>
      </c>
      <c r="D76" s="53">
        <v>-24.63</v>
      </c>
      <c r="E76" s="1">
        <v>42308</v>
      </c>
      <c r="F76" t="s">
        <v>7</v>
      </c>
      <c r="G76" t="s">
        <v>107</v>
      </c>
      <c r="H76" t="s">
        <v>153</v>
      </c>
      <c r="J76">
        <v>306350</v>
      </c>
      <c r="L76" t="s">
        <v>18</v>
      </c>
    </row>
    <row r="77" spans="1:12">
      <c r="A77">
        <v>860</v>
      </c>
      <c r="B77">
        <v>2015100</v>
      </c>
      <c r="C77">
        <v>2907</v>
      </c>
      <c r="D77" s="53">
        <v>-6.16</v>
      </c>
      <c r="E77" s="1">
        <v>42308</v>
      </c>
      <c r="F77" t="s">
        <v>7</v>
      </c>
      <c r="G77" t="s">
        <v>107</v>
      </c>
      <c r="H77" t="s">
        <v>153</v>
      </c>
      <c r="J77">
        <v>306350</v>
      </c>
      <c r="L77" t="s">
        <v>18</v>
      </c>
    </row>
    <row r="78" spans="1:12">
      <c r="A78">
        <v>860</v>
      </c>
      <c r="B78">
        <v>2015100</v>
      </c>
      <c r="C78">
        <v>2907</v>
      </c>
      <c r="D78" s="53">
        <v>-12.32</v>
      </c>
      <c r="E78" s="1">
        <v>42308</v>
      </c>
      <c r="F78" t="s">
        <v>7</v>
      </c>
      <c r="G78" t="s">
        <v>107</v>
      </c>
      <c r="H78" t="s">
        <v>153</v>
      </c>
      <c r="J78">
        <v>306350</v>
      </c>
      <c r="L78" t="s">
        <v>18</v>
      </c>
    </row>
    <row r="79" spans="1:12">
      <c r="A79">
        <v>860</v>
      </c>
      <c r="B79">
        <v>2015100</v>
      </c>
      <c r="C79">
        <v>2907</v>
      </c>
      <c r="D79" s="53">
        <v>-18.48</v>
      </c>
      <c r="E79" s="1">
        <v>42308</v>
      </c>
      <c r="F79" t="s">
        <v>7</v>
      </c>
      <c r="G79" t="s">
        <v>107</v>
      </c>
      <c r="H79" t="s">
        <v>153</v>
      </c>
      <c r="J79">
        <v>306350</v>
      </c>
      <c r="L79" t="s">
        <v>18</v>
      </c>
    </row>
    <row r="80" spans="1:12">
      <c r="A80">
        <v>860</v>
      </c>
      <c r="B80">
        <v>2015100</v>
      </c>
      <c r="C80">
        <v>2907</v>
      </c>
      <c r="D80" s="53">
        <v>-6.16</v>
      </c>
      <c r="E80" s="1">
        <v>42308</v>
      </c>
      <c r="F80" t="s">
        <v>7</v>
      </c>
      <c r="G80" t="s">
        <v>107</v>
      </c>
      <c r="H80" t="s">
        <v>153</v>
      </c>
      <c r="J80">
        <v>306350</v>
      </c>
      <c r="L80" t="s">
        <v>18</v>
      </c>
    </row>
    <row r="81" spans="1:12">
      <c r="A81">
        <v>860</v>
      </c>
      <c r="B81">
        <v>2015100</v>
      </c>
      <c r="C81">
        <v>2907</v>
      </c>
      <c r="D81" s="53">
        <v>-6.16</v>
      </c>
      <c r="E81" s="1">
        <v>42308</v>
      </c>
      <c r="F81" t="s">
        <v>7</v>
      </c>
      <c r="G81" t="s">
        <v>107</v>
      </c>
      <c r="H81" t="s">
        <v>153</v>
      </c>
      <c r="J81">
        <v>306350</v>
      </c>
      <c r="L81" t="s">
        <v>18</v>
      </c>
    </row>
    <row r="82" spans="1:12">
      <c r="A82">
        <v>860</v>
      </c>
      <c r="B82">
        <v>2015100</v>
      </c>
      <c r="C82">
        <v>2907</v>
      </c>
      <c r="D82" s="53">
        <v>-18.48</v>
      </c>
      <c r="E82" s="1">
        <v>42308</v>
      </c>
      <c r="F82" t="s">
        <v>7</v>
      </c>
      <c r="G82" t="s">
        <v>107</v>
      </c>
      <c r="H82" t="s">
        <v>153</v>
      </c>
      <c r="J82">
        <v>306350</v>
      </c>
      <c r="L82" t="s">
        <v>18</v>
      </c>
    </row>
    <row r="83" spans="1:12">
      <c r="A83">
        <v>860</v>
      </c>
      <c r="B83">
        <v>2015100</v>
      </c>
      <c r="C83">
        <v>2907</v>
      </c>
      <c r="D83" s="53">
        <v>-36.950000000000003</v>
      </c>
      <c r="E83" s="1">
        <v>42308</v>
      </c>
      <c r="F83" t="s">
        <v>7</v>
      </c>
      <c r="G83" t="s">
        <v>107</v>
      </c>
      <c r="H83" t="s">
        <v>153</v>
      </c>
      <c r="J83">
        <v>306350</v>
      </c>
      <c r="L83" t="s">
        <v>18</v>
      </c>
    </row>
    <row r="84" spans="1:12">
      <c r="A84">
        <v>860</v>
      </c>
      <c r="B84">
        <v>2015100</v>
      </c>
      <c r="C84">
        <v>2907</v>
      </c>
      <c r="D84" s="53">
        <v>-24.63</v>
      </c>
      <c r="E84" s="1">
        <v>42308</v>
      </c>
      <c r="F84" t="s">
        <v>7</v>
      </c>
      <c r="G84" t="s">
        <v>107</v>
      </c>
      <c r="H84" t="s">
        <v>153</v>
      </c>
      <c r="J84">
        <v>306350</v>
      </c>
      <c r="L84" t="s">
        <v>18</v>
      </c>
    </row>
    <row r="85" spans="1:12">
      <c r="A85">
        <v>860</v>
      </c>
      <c r="B85">
        <v>2015100</v>
      </c>
      <c r="C85">
        <v>2907</v>
      </c>
      <c r="D85" s="53">
        <v>-12.32</v>
      </c>
      <c r="E85" s="1">
        <v>42308</v>
      </c>
      <c r="F85" t="s">
        <v>7</v>
      </c>
      <c r="G85" t="s">
        <v>107</v>
      </c>
      <c r="H85" t="s">
        <v>153</v>
      </c>
      <c r="J85">
        <v>306350</v>
      </c>
      <c r="L85" t="s">
        <v>18</v>
      </c>
    </row>
    <row r="86" spans="1:12">
      <c r="A86">
        <v>860</v>
      </c>
      <c r="B86">
        <v>2015100</v>
      </c>
      <c r="C86">
        <v>2907</v>
      </c>
      <c r="D86" s="53">
        <v>-18.48</v>
      </c>
      <c r="E86" s="1">
        <v>42308</v>
      </c>
      <c r="F86" t="s">
        <v>7</v>
      </c>
      <c r="G86" t="s">
        <v>107</v>
      </c>
      <c r="H86" t="s">
        <v>153</v>
      </c>
      <c r="J86">
        <v>306350</v>
      </c>
      <c r="L86" t="s">
        <v>18</v>
      </c>
    </row>
    <row r="87" spans="1:12">
      <c r="A87">
        <v>860</v>
      </c>
      <c r="B87">
        <v>2015100</v>
      </c>
      <c r="C87">
        <v>2907</v>
      </c>
      <c r="D87" s="53">
        <v>-24.63</v>
      </c>
      <c r="E87" s="1">
        <v>42308</v>
      </c>
      <c r="F87" t="s">
        <v>7</v>
      </c>
      <c r="G87" t="s">
        <v>107</v>
      </c>
      <c r="H87" t="s">
        <v>153</v>
      </c>
      <c r="J87">
        <v>306350</v>
      </c>
      <c r="L87" t="s">
        <v>18</v>
      </c>
    </row>
    <row r="88" spans="1:12">
      <c r="A88">
        <v>860</v>
      </c>
      <c r="B88">
        <v>2015100</v>
      </c>
      <c r="C88">
        <v>2907</v>
      </c>
      <c r="D88" s="53">
        <v>-36.950000000000003</v>
      </c>
      <c r="E88" s="1">
        <v>42308</v>
      </c>
      <c r="F88" t="s">
        <v>7</v>
      </c>
      <c r="G88" t="s">
        <v>107</v>
      </c>
      <c r="H88" t="s">
        <v>153</v>
      </c>
      <c r="J88">
        <v>306350</v>
      </c>
      <c r="L88" t="s">
        <v>18</v>
      </c>
    </row>
    <row r="89" spans="1:12">
      <c r="A89">
        <v>860</v>
      </c>
      <c r="B89">
        <v>2015100</v>
      </c>
      <c r="C89">
        <v>2907</v>
      </c>
      <c r="D89" s="53">
        <v>32</v>
      </c>
      <c r="E89" s="1">
        <v>42338</v>
      </c>
      <c r="F89" t="s">
        <v>7</v>
      </c>
      <c r="G89" t="s">
        <v>107</v>
      </c>
      <c r="H89" t="s">
        <v>154</v>
      </c>
      <c r="J89">
        <v>306612</v>
      </c>
      <c r="K89">
        <v>1</v>
      </c>
      <c r="L89" t="s">
        <v>18</v>
      </c>
    </row>
    <row r="90" spans="1:12">
      <c r="A90">
        <v>860</v>
      </c>
      <c r="B90">
        <v>2015100</v>
      </c>
      <c r="C90">
        <v>2907</v>
      </c>
      <c r="D90" s="53">
        <v>32</v>
      </c>
      <c r="E90" s="1">
        <v>42338</v>
      </c>
      <c r="F90" t="s">
        <v>7</v>
      </c>
      <c r="G90" t="s">
        <v>107</v>
      </c>
      <c r="H90" t="s">
        <v>155</v>
      </c>
      <c r="J90">
        <v>306612</v>
      </c>
      <c r="K90">
        <v>1</v>
      </c>
      <c r="L90" t="s">
        <v>18</v>
      </c>
    </row>
    <row r="91" spans="1:12">
      <c r="A91">
        <v>860</v>
      </c>
      <c r="B91">
        <v>2015100</v>
      </c>
      <c r="C91">
        <v>2907</v>
      </c>
      <c r="D91" s="53">
        <v>32</v>
      </c>
      <c r="E91" s="1">
        <v>42338</v>
      </c>
      <c r="F91" t="s">
        <v>7</v>
      </c>
      <c r="G91" t="s">
        <v>107</v>
      </c>
      <c r="H91" t="s">
        <v>156</v>
      </c>
      <c r="J91">
        <v>306612</v>
      </c>
      <c r="K91">
        <v>1</v>
      </c>
      <c r="L91" t="s">
        <v>18</v>
      </c>
    </row>
    <row r="92" spans="1:12">
      <c r="A92">
        <v>860</v>
      </c>
      <c r="B92">
        <v>2015100</v>
      </c>
      <c r="C92">
        <v>2907</v>
      </c>
      <c r="D92" s="53">
        <v>32</v>
      </c>
      <c r="E92" s="1">
        <v>42338</v>
      </c>
      <c r="F92" t="s">
        <v>7</v>
      </c>
      <c r="G92" t="s">
        <v>107</v>
      </c>
      <c r="H92" t="s">
        <v>157</v>
      </c>
      <c r="J92">
        <v>306612</v>
      </c>
      <c r="K92">
        <v>1</v>
      </c>
      <c r="L92" t="s">
        <v>18</v>
      </c>
    </row>
    <row r="93" spans="1:12">
      <c r="A93">
        <v>860</v>
      </c>
      <c r="B93">
        <v>2015100</v>
      </c>
      <c r="C93">
        <v>2907</v>
      </c>
      <c r="D93" s="53">
        <v>32</v>
      </c>
      <c r="E93" s="1">
        <v>42338</v>
      </c>
      <c r="F93" t="s">
        <v>7</v>
      </c>
      <c r="G93" t="s">
        <v>107</v>
      </c>
      <c r="H93" t="s">
        <v>158</v>
      </c>
      <c r="J93">
        <v>306612</v>
      </c>
      <c r="K93">
        <v>1</v>
      </c>
      <c r="L93" t="s">
        <v>18</v>
      </c>
    </row>
    <row r="94" spans="1:12">
      <c r="A94">
        <v>860</v>
      </c>
      <c r="B94">
        <v>2015100</v>
      </c>
      <c r="C94">
        <v>2907</v>
      </c>
      <c r="D94" s="53">
        <v>244</v>
      </c>
      <c r="E94" s="1">
        <v>42292</v>
      </c>
      <c r="F94" t="s">
        <v>7</v>
      </c>
      <c r="G94" t="s">
        <v>13</v>
      </c>
      <c r="H94" t="s">
        <v>10</v>
      </c>
      <c r="J94">
        <v>1548</v>
      </c>
      <c r="K94">
        <v>4</v>
      </c>
      <c r="L94" t="s">
        <v>18</v>
      </c>
    </row>
    <row r="95" spans="1:12">
      <c r="A95">
        <v>860</v>
      </c>
      <c r="B95">
        <v>2015100</v>
      </c>
      <c r="C95">
        <v>2907</v>
      </c>
      <c r="D95" s="53">
        <v>244</v>
      </c>
      <c r="E95" s="1">
        <v>42292</v>
      </c>
      <c r="F95" t="s">
        <v>7</v>
      </c>
      <c r="G95" t="s">
        <v>13</v>
      </c>
      <c r="H95" t="s">
        <v>10</v>
      </c>
      <c r="J95">
        <v>1548</v>
      </c>
      <c r="K95">
        <v>4</v>
      </c>
      <c r="L95" t="s">
        <v>18</v>
      </c>
    </row>
    <row r="96" spans="1:12">
      <c r="A96">
        <v>860</v>
      </c>
      <c r="B96">
        <v>2015100</v>
      </c>
      <c r="C96">
        <v>2907</v>
      </c>
      <c r="D96" s="53">
        <v>228</v>
      </c>
      <c r="E96" s="1">
        <v>42292</v>
      </c>
      <c r="F96" t="s">
        <v>7</v>
      </c>
      <c r="G96" t="s">
        <v>14</v>
      </c>
      <c r="H96" t="s">
        <v>10</v>
      </c>
      <c r="J96">
        <v>1548</v>
      </c>
      <c r="K96">
        <v>6</v>
      </c>
      <c r="L96" t="s">
        <v>18</v>
      </c>
    </row>
    <row r="97" spans="1:12">
      <c r="A97">
        <v>860</v>
      </c>
      <c r="B97">
        <v>2015100</v>
      </c>
      <c r="C97">
        <v>2907</v>
      </c>
      <c r="D97" s="53">
        <v>190</v>
      </c>
      <c r="E97" s="1">
        <v>42292</v>
      </c>
      <c r="F97" t="s">
        <v>7</v>
      </c>
      <c r="G97" t="s">
        <v>14</v>
      </c>
      <c r="H97" t="s">
        <v>10</v>
      </c>
      <c r="J97">
        <v>1548</v>
      </c>
      <c r="K97">
        <v>5</v>
      </c>
      <c r="L97" t="s">
        <v>18</v>
      </c>
    </row>
    <row r="98" spans="1:12">
      <c r="A98">
        <v>860</v>
      </c>
      <c r="B98">
        <v>2015100</v>
      </c>
      <c r="C98">
        <v>2907</v>
      </c>
      <c r="D98" s="53">
        <v>228</v>
      </c>
      <c r="E98" s="1">
        <v>42292</v>
      </c>
      <c r="F98" t="s">
        <v>7</v>
      </c>
      <c r="G98" t="s">
        <v>14</v>
      </c>
      <c r="H98" t="s">
        <v>10</v>
      </c>
      <c r="J98">
        <v>1548</v>
      </c>
      <c r="K98">
        <v>6</v>
      </c>
      <c r="L98" t="s">
        <v>18</v>
      </c>
    </row>
    <row r="99" spans="1:12">
      <c r="A99">
        <v>860</v>
      </c>
      <c r="B99">
        <v>2015100</v>
      </c>
      <c r="C99">
        <v>2907</v>
      </c>
      <c r="D99" s="53">
        <v>114</v>
      </c>
      <c r="E99" s="1">
        <v>42292</v>
      </c>
      <c r="F99" t="s">
        <v>7</v>
      </c>
      <c r="G99" t="s">
        <v>14</v>
      </c>
      <c r="H99" t="s">
        <v>10</v>
      </c>
      <c r="J99">
        <v>1548</v>
      </c>
      <c r="K99">
        <v>3</v>
      </c>
      <c r="L99" t="s">
        <v>18</v>
      </c>
    </row>
    <row r="100" spans="1:12">
      <c r="A100">
        <v>860</v>
      </c>
      <c r="B100">
        <v>2015100</v>
      </c>
      <c r="C100">
        <v>2907</v>
      </c>
      <c r="D100" s="53">
        <v>76</v>
      </c>
      <c r="E100" s="1">
        <v>42292</v>
      </c>
      <c r="F100" t="s">
        <v>7</v>
      </c>
      <c r="G100" t="s">
        <v>14</v>
      </c>
      <c r="H100" t="s">
        <v>10</v>
      </c>
      <c r="J100">
        <v>1548</v>
      </c>
      <c r="K100">
        <v>2</v>
      </c>
      <c r="L100" t="s">
        <v>18</v>
      </c>
    </row>
    <row r="101" spans="1:12">
      <c r="A101">
        <v>860</v>
      </c>
      <c r="B101">
        <v>2015100</v>
      </c>
      <c r="C101">
        <v>2907</v>
      </c>
      <c r="D101" s="53">
        <v>114</v>
      </c>
      <c r="E101" s="1">
        <v>42292</v>
      </c>
      <c r="F101" t="s">
        <v>7</v>
      </c>
      <c r="G101" t="s">
        <v>14</v>
      </c>
      <c r="H101" t="s">
        <v>10</v>
      </c>
      <c r="J101">
        <v>1548</v>
      </c>
      <c r="K101">
        <v>3</v>
      </c>
      <c r="L101" t="s">
        <v>18</v>
      </c>
    </row>
    <row r="102" spans="1:12">
      <c r="A102">
        <v>860</v>
      </c>
      <c r="B102">
        <v>2015100</v>
      </c>
      <c r="C102">
        <v>2907</v>
      </c>
      <c r="D102" s="53">
        <v>190</v>
      </c>
      <c r="E102" s="1">
        <v>42292</v>
      </c>
      <c r="F102" t="s">
        <v>7</v>
      </c>
      <c r="G102" t="s">
        <v>14</v>
      </c>
      <c r="H102" t="s">
        <v>10</v>
      </c>
      <c r="J102">
        <v>1548</v>
      </c>
      <c r="K102">
        <v>5</v>
      </c>
      <c r="L102" t="s">
        <v>18</v>
      </c>
    </row>
    <row r="103" spans="1:12">
      <c r="A103">
        <v>860</v>
      </c>
      <c r="B103">
        <v>2015100</v>
      </c>
      <c r="C103">
        <v>2907</v>
      </c>
      <c r="D103" s="53">
        <v>247</v>
      </c>
      <c r="E103" s="1">
        <v>42292</v>
      </c>
      <c r="F103" t="s">
        <v>7</v>
      </c>
      <c r="G103" t="s">
        <v>14</v>
      </c>
      <c r="H103" t="s">
        <v>10</v>
      </c>
      <c r="J103">
        <v>1548</v>
      </c>
      <c r="K103">
        <v>6.5</v>
      </c>
      <c r="L103" t="s">
        <v>18</v>
      </c>
    </row>
    <row r="104" spans="1:12">
      <c r="A104">
        <v>860</v>
      </c>
      <c r="B104">
        <v>2015100</v>
      </c>
      <c r="C104">
        <v>2907</v>
      </c>
      <c r="D104" s="53">
        <v>228</v>
      </c>
      <c r="E104" s="1">
        <v>42292</v>
      </c>
      <c r="F104" t="s">
        <v>7</v>
      </c>
      <c r="G104" t="s">
        <v>14</v>
      </c>
      <c r="H104" t="s">
        <v>10</v>
      </c>
      <c r="J104">
        <v>1548</v>
      </c>
      <c r="K104">
        <v>6</v>
      </c>
      <c r="L104" t="s">
        <v>18</v>
      </c>
    </row>
    <row r="105" spans="1:12">
      <c r="A105">
        <v>860</v>
      </c>
      <c r="B105">
        <v>2015100</v>
      </c>
      <c r="C105">
        <v>2907</v>
      </c>
      <c r="D105" s="53">
        <v>552</v>
      </c>
      <c r="E105" s="1">
        <v>42292</v>
      </c>
      <c r="F105" t="s">
        <v>7</v>
      </c>
      <c r="G105" t="s">
        <v>9</v>
      </c>
      <c r="H105" t="s">
        <v>10</v>
      </c>
      <c r="J105">
        <v>1548</v>
      </c>
      <c r="K105">
        <v>4</v>
      </c>
      <c r="L105" t="s">
        <v>18</v>
      </c>
    </row>
    <row r="106" spans="1:12">
      <c r="A106">
        <v>860</v>
      </c>
      <c r="B106">
        <v>2015100</v>
      </c>
      <c r="C106">
        <v>2907</v>
      </c>
      <c r="D106" s="53">
        <v>244</v>
      </c>
      <c r="E106" s="1">
        <v>42292</v>
      </c>
      <c r="F106" t="s">
        <v>7</v>
      </c>
      <c r="G106" t="s">
        <v>13</v>
      </c>
      <c r="H106" t="s">
        <v>10</v>
      </c>
      <c r="J106">
        <v>1548</v>
      </c>
      <c r="K106">
        <v>4</v>
      </c>
      <c r="L106" t="s">
        <v>18</v>
      </c>
    </row>
    <row r="107" spans="1:12">
      <c r="A107">
        <v>860</v>
      </c>
      <c r="B107">
        <v>2015100</v>
      </c>
      <c r="C107">
        <v>2907</v>
      </c>
      <c r="D107" s="53">
        <v>276</v>
      </c>
      <c r="E107" s="1">
        <v>42308</v>
      </c>
      <c r="F107" t="s">
        <v>7</v>
      </c>
      <c r="G107" t="s">
        <v>13</v>
      </c>
      <c r="H107" t="s">
        <v>10</v>
      </c>
      <c r="J107">
        <v>1551</v>
      </c>
      <c r="K107">
        <v>4</v>
      </c>
      <c r="L107" t="s">
        <v>18</v>
      </c>
    </row>
    <row r="108" spans="1:12">
      <c r="A108">
        <v>860</v>
      </c>
      <c r="B108">
        <v>2015100</v>
      </c>
      <c r="C108">
        <v>2907</v>
      </c>
      <c r="D108" s="53">
        <v>29</v>
      </c>
      <c r="E108" s="1">
        <v>42308</v>
      </c>
      <c r="F108" t="s">
        <v>7</v>
      </c>
      <c r="G108" t="s">
        <v>138</v>
      </c>
      <c r="H108" t="s">
        <v>10</v>
      </c>
      <c r="J108">
        <v>1551</v>
      </c>
      <c r="K108">
        <v>1</v>
      </c>
      <c r="L108" t="s">
        <v>18</v>
      </c>
    </row>
    <row r="109" spans="1:12">
      <c r="A109">
        <v>860</v>
      </c>
      <c r="B109">
        <v>2015100</v>
      </c>
      <c r="C109">
        <v>2907</v>
      </c>
      <c r="D109" s="53">
        <v>141</v>
      </c>
      <c r="E109" s="1">
        <v>42308</v>
      </c>
      <c r="F109" t="s">
        <v>7</v>
      </c>
      <c r="G109" t="s">
        <v>41</v>
      </c>
      <c r="H109" t="s">
        <v>10</v>
      </c>
      <c r="J109">
        <v>1551</v>
      </c>
      <c r="K109">
        <v>3</v>
      </c>
      <c r="L109" t="s">
        <v>18</v>
      </c>
    </row>
    <row r="110" spans="1:12">
      <c r="A110">
        <v>860</v>
      </c>
      <c r="B110">
        <v>2015100</v>
      </c>
      <c r="C110">
        <v>2907</v>
      </c>
      <c r="D110" s="53">
        <v>164.5</v>
      </c>
      <c r="E110" s="1">
        <v>42308</v>
      </c>
      <c r="F110" t="s">
        <v>7</v>
      </c>
      <c r="G110" t="s">
        <v>41</v>
      </c>
      <c r="H110" t="s">
        <v>10</v>
      </c>
      <c r="J110">
        <v>1551</v>
      </c>
      <c r="K110">
        <v>3.5</v>
      </c>
      <c r="L110" t="s">
        <v>18</v>
      </c>
    </row>
    <row r="111" spans="1:12">
      <c r="A111">
        <v>860</v>
      </c>
      <c r="B111">
        <v>2015100</v>
      </c>
      <c r="C111">
        <v>2907</v>
      </c>
      <c r="D111" s="53">
        <v>141</v>
      </c>
      <c r="E111" s="1">
        <v>42308</v>
      </c>
      <c r="F111" t="s">
        <v>7</v>
      </c>
      <c r="G111" t="s">
        <v>41</v>
      </c>
      <c r="H111" t="s">
        <v>10</v>
      </c>
      <c r="J111">
        <v>1551</v>
      </c>
      <c r="K111">
        <v>3</v>
      </c>
      <c r="L111" t="s">
        <v>18</v>
      </c>
    </row>
    <row r="112" spans="1:12">
      <c r="A112">
        <v>860</v>
      </c>
      <c r="B112">
        <v>2015100</v>
      </c>
      <c r="C112">
        <v>2907</v>
      </c>
      <c r="D112" s="53">
        <v>282</v>
      </c>
      <c r="E112" s="1">
        <v>42308</v>
      </c>
      <c r="F112" t="s">
        <v>7</v>
      </c>
      <c r="G112" t="s">
        <v>41</v>
      </c>
      <c r="H112" t="s">
        <v>10</v>
      </c>
      <c r="J112">
        <v>1551</v>
      </c>
      <c r="K112">
        <v>6</v>
      </c>
      <c r="L112" t="s">
        <v>18</v>
      </c>
    </row>
    <row r="113" spans="1:12">
      <c r="A113">
        <v>860</v>
      </c>
      <c r="B113">
        <v>2015100</v>
      </c>
      <c r="C113">
        <v>2907</v>
      </c>
      <c r="D113" s="53">
        <v>188</v>
      </c>
      <c r="E113" s="1">
        <v>42308</v>
      </c>
      <c r="F113" t="s">
        <v>7</v>
      </c>
      <c r="G113" t="s">
        <v>41</v>
      </c>
      <c r="H113" t="s">
        <v>10</v>
      </c>
      <c r="J113">
        <v>1551</v>
      </c>
      <c r="K113">
        <v>4</v>
      </c>
      <c r="L113" t="s">
        <v>18</v>
      </c>
    </row>
    <row r="114" spans="1:12">
      <c r="A114">
        <v>860</v>
      </c>
      <c r="B114">
        <v>2015100</v>
      </c>
      <c r="C114">
        <v>2907</v>
      </c>
      <c r="D114" s="53">
        <v>117.5</v>
      </c>
      <c r="E114" s="1">
        <v>42308</v>
      </c>
      <c r="F114" t="s">
        <v>7</v>
      </c>
      <c r="G114" t="s">
        <v>41</v>
      </c>
      <c r="H114" t="s">
        <v>10</v>
      </c>
      <c r="J114">
        <v>1551</v>
      </c>
      <c r="K114">
        <v>2.5</v>
      </c>
      <c r="L114" t="s">
        <v>18</v>
      </c>
    </row>
    <row r="115" spans="1:12">
      <c r="A115">
        <v>860</v>
      </c>
      <c r="B115">
        <v>2015100</v>
      </c>
      <c r="C115">
        <v>2907</v>
      </c>
      <c r="D115" s="53">
        <v>47</v>
      </c>
      <c r="E115" s="1">
        <v>42308</v>
      </c>
      <c r="F115" t="s">
        <v>7</v>
      </c>
      <c r="G115" t="s">
        <v>41</v>
      </c>
      <c r="H115" t="s">
        <v>10</v>
      </c>
      <c r="J115">
        <v>1551</v>
      </c>
      <c r="K115">
        <v>1</v>
      </c>
      <c r="L115" t="s">
        <v>18</v>
      </c>
    </row>
    <row r="116" spans="1:12">
      <c r="A116">
        <v>860</v>
      </c>
      <c r="B116">
        <v>2015100</v>
      </c>
      <c r="C116">
        <v>2907</v>
      </c>
      <c r="D116" s="53">
        <v>23.5</v>
      </c>
      <c r="E116" s="1">
        <v>42308</v>
      </c>
      <c r="F116" t="s">
        <v>7</v>
      </c>
      <c r="G116" t="s">
        <v>41</v>
      </c>
      <c r="H116" t="s">
        <v>10</v>
      </c>
      <c r="J116">
        <v>1551</v>
      </c>
      <c r="K116">
        <v>0.5</v>
      </c>
      <c r="L116" t="s">
        <v>18</v>
      </c>
    </row>
    <row r="117" spans="1:12">
      <c r="A117">
        <v>860</v>
      </c>
      <c r="B117">
        <v>2015100</v>
      </c>
      <c r="C117">
        <v>2907</v>
      </c>
      <c r="D117" s="53">
        <v>190</v>
      </c>
      <c r="E117" s="1">
        <v>42308</v>
      </c>
      <c r="F117" t="s">
        <v>7</v>
      </c>
      <c r="G117" t="s">
        <v>14</v>
      </c>
      <c r="H117" t="s">
        <v>10</v>
      </c>
      <c r="J117">
        <v>1551</v>
      </c>
      <c r="K117">
        <v>5</v>
      </c>
      <c r="L117" t="s">
        <v>18</v>
      </c>
    </row>
    <row r="118" spans="1:12">
      <c r="A118">
        <v>860</v>
      </c>
      <c r="B118">
        <v>2015100</v>
      </c>
      <c r="C118">
        <v>2907</v>
      </c>
      <c r="D118" s="53">
        <v>228</v>
      </c>
      <c r="E118" s="1">
        <v>42308</v>
      </c>
      <c r="F118" t="s">
        <v>7</v>
      </c>
      <c r="G118" t="s">
        <v>14</v>
      </c>
      <c r="H118" t="s">
        <v>10</v>
      </c>
      <c r="J118">
        <v>1551</v>
      </c>
      <c r="K118">
        <v>6</v>
      </c>
      <c r="L118" t="s">
        <v>18</v>
      </c>
    </row>
    <row r="119" spans="1:12">
      <c r="A119">
        <v>860</v>
      </c>
      <c r="B119">
        <v>2015100</v>
      </c>
      <c r="C119">
        <v>2907</v>
      </c>
      <c r="D119" s="53">
        <v>228</v>
      </c>
      <c r="E119" s="1">
        <v>42308</v>
      </c>
      <c r="F119" t="s">
        <v>7</v>
      </c>
      <c r="G119" t="s">
        <v>14</v>
      </c>
      <c r="H119" t="s">
        <v>10</v>
      </c>
      <c r="J119">
        <v>1551</v>
      </c>
      <c r="K119">
        <v>6</v>
      </c>
      <c r="L119" t="s">
        <v>18</v>
      </c>
    </row>
    <row r="120" spans="1:12">
      <c r="A120">
        <v>860</v>
      </c>
      <c r="B120">
        <v>2015100</v>
      </c>
      <c r="C120">
        <v>2907</v>
      </c>
      <c r="D120" s="53">
        <v>114</v>
      </c>
      <c r="E120" s="1">
        <v>42308</v>
      </c>
      <c r="F120" t="s">
        <v>7</v>
      </c>
      <c r="G120" t="s">
        <v>14</v>
      </c>
      <c r="H120" t="s">
        <v>10</v>
      </c>
      <c r="J120">
        <v>1551</v>
      </c>
      <c r="K120">
        <v>3</v>
      </c>
      <c r="L120" t="s">
        <v>18</v>
      </c>
    </row>
    <row r="121" spans="1:12">
      <c r="A121">
        <v>860</v>
      </c>
      <c r="B121">
        <v>2015100</v>
      </c>
      <c r="C121">
        <v>2907</v>
      </c>
      <c r="D121" s="53">
        <v>114</v>
      </c>
      <c r="E121" s="1">
        <v>42308</v>
      </c>
      <c r="F121" t="s">
        <v>7</v>
      </c>
      <c r="G121" t="s">
        <v>14</v>
      </c>
      <c r="H121" t="s">
        <v>10</v>
      </c>
      <c r="J121">
        <v>1551</v>
      </c>
      <c r="K121">
        <v>3</v>
      </c>
      <c r="L121" t="s">
        <v>18</v>
      </c>
    </row>
    <row r="122" spans="1:12">
      <c r="A122">
        <v>860</v>
      </c>
      <c r="B122">
        <v>2015100</v>
      </c>
      <c r="C122">
        <v>2907</v>
      </c>
      <c r="D122" s="53">
        <v>228</v>
      </c>
      <c r="E122" s="1">
        <v>42308</v>
      </c>
      <c r="F122" t="s">
        <v>7</v>
      </c>
      <c r="G122" t="s">
        <v>14</v>
      </c>
      <c r="H122" t="s">
        <v>10</v>
      </c>
      <c r="J122">
        <v>1551</v>
      </c>
      <c r="K122">
        <v>6</v>
      </c>
      <c r="L122" t="s">
        <v>18</v>
      </c>
    </row>
    <row r="123" spans="1:12">
      <c r="A123">
        <v>860</v>
      </c>
      <c r="B123">
        <v>2015100</v>
      </c>
      <c r="C123">
        <v>2907</v>
      </c>
      <c r="D123" s="53">
        <v>76</v>
      </c>
      <c r="E123" s="1">
        <v>42308</v>
      </c>
      <c r="F123" t="s">
        <v>7</v>
      </c>
      <c r="G123" t="s">
        <v>14</v>
      </c>
      <c r="H123" t="s">
        <v>10</v>
      </c>
      <c r="J123">
        <v>1551</v>
      </c>
      <c r="K123">
        <v>2</v>
      </c>
      <c r="L123" t="s">
        <v>18</v>
      </c>
    </row>
    <row r="124" spans="1:12">
      <c r="A124">
        <v>860</v>
      </c>
      <c r="B124">
        <v>2015100</v>
      </c>
      <c r="C124">
        <v>2907</v>
      </c>
      <c r="D124" s="53">
        <v>38</v>
      </c>
      <c r="E124" s="1">
        <v>42308</v>
      </c>
      <c r="F124" t="s">
        <v>7</v>
      </c>
      <c r="G124" t="s">
        <v>14</v>
      </c>
      <c r="H124" t="s">
        <v>10</v>
      </c>
      <c r="J124">
        <v>1551</v>
      </c>
      <c r="K124">
        <v>1</v>
      </c>
      <c r="L124" t="s">
        <v>18</v>
      </c>
    </row>
    <row r="125" spans="1:12">
      <c r="A125">
        <v>860</v>
      </c>
      <c r="B125">
        <v>2015100</v>
      </c>
      <c r="C125">
        <v>2907</v>
      </c>
      <c r="D125" s="53">
        <v>152</v>
      </c>
      <c r="E125" s="1">
        <v>42308</v>
      </c>
      <c r="F125" t="s">
        <v>7</v>
      </c>
      <c r="G125" t="s">
        <v>14</v>
      </c>
      <c r="H125" t="s">
        <v>10</v>
      </c>
      <c r="J125">
        <v>1551</v>
      </c>
      <c r="K125">
        <v>4</v>
      </c>
      <c r="L125" t="s">
        <v>18</v>
      </c>
    </row>
    <row r="126" spans="1:12">
      <c r="A126">
        <v>860</v>
      </c>
      <c r="B126">
        <v>2015100</v>
      </c>
      <c r="C126">
        <v>2907</v>
      </c>
      <c r="D126" s="53">
        <v>29</v>
      </c>
      <c r="E126" s="1">
        <v>42308</v>
      </c>
      <c r="F126" t="s">
        <v>7</v>
      </c>
      <c r="G126" t="s">
        <v>138</v>
      </c>
      <c r="H126" t="s">
        <v>10</v>
      </c>
      <c r="J126">
        <v>1551</v>
      </c>
      <c r="K126">
        <v>1</v>
      </c>
      <c r="L126" t="s">
        <v>18</v>
      </c>
    </row>
    <row r="127" spans="1:12">
      <c r="A127">
        <v>860</v>
      </c>
      <c r="B127">
        <v>2015100</v>
      </c>
      <c r="C127">
        <v>2907</v>
      </c>
      <c r="D127" s="53">
        <v>29</v>
      </c>
      <c r="E127" s="1">
        <v>42308</v>
      </c>
      <c r="F127" t="s">
        <v>7</v>
      </c>
      <c r="G127" t="s">
        <v>138</v>
      </c>
      <c r="H127" t="s">
        <v>10</v>
      </c>
      <c r="J127">
        <v>1551</v>
      </c>
      <c r="K127">
        <v>1</v>
      </c>
      <c r="L127" t="s">
        <v>18</v>
      </c>
    </row>
    <row r="128" spans="1:12">
      <c r="A128">
        <v>860</v>
      </c>
      <c r="B128">
        <v>2015100</v>
      </c>
      <c r="C128">
        <v>2907</v>
      </c>
      <c r="D128" s="53">
        <v>29</v>
      </c>
      <c r="E128" s="1">
        <v>42308</v>
      </c>
      <c r="F128" t="s">
        <v>7</v>
      </c>
      <c r="G128" t="s">
        <v>138</v>
      </c>
      <c r="H128" t="s">
        <v>10</v>
      </c>
      <c r="J128">
        <v>1551</v>
      </c>
      <c r="K128">
        <v>1</v>
      </c>
      <c r="L128" t="s">
        <v>18</v>
      </c>
    </row>
    <row r="129" spans="1:12">
      <c r="A129">
        <v>860</v>
      </c>
      <c r="B129">
        <v>2015100</v>
      </c>
      <c r="C129">
        <v>2907</v>
      </c>
      <c r="D129" s="53">
        <v>70.5</v>
      </c>
      <c r="E129" s="1">
        <v>42308</v>
      </c>
      <c r="F129" t="s">
        <v>7</v>
      </c>
      <c r="G129" t="s">
        <v>41</v>
      </c>
      <c r="H129" t="s">
        <v>10</v>
      </c>
      <c r="J129">
        <v>1551</v>
      </c>
      <c r="K129">
        <v>1.5</v>
      </c>
      <c r="L129" t="s">
        <v>18</v>
      </c>
    </row>
    <row r="130" spans="1:12">
      <c r="A130">
        <v>860</v>
      </c>
      <c r="B130">
        <v>2015100</v>
      </c>
      <c r="C130">
        <v>2907</v>
      </c>
      <c r="D130" s="53">
        <v>276</v>
      </c>
      <c r="E130" s="1">
        <v>42323</v>
      </c>
      <c r="F130" t="s">
        <v>7</v>
      </c>
      <c r="G130" t="s">
        <v>13</v>
      </c>
      <c r="H130" t="s">
        <v>10</v>
      </c>
      <c r="J130">
        <v>1557</v>
      </c>
      <c r="K130">
        <v>4</v>
      </c>
      <c r="L130" t="s">
        <v>18</v>
      </c>
    </row>
    <row r="131" spans="1:12">
      <c r="A131">
        <v>860</v>
      </c>
      <c r="B131">
        <v>2015100</v>
      </c>
      <c r="C131">
        <v>2907</v>
      </c>
      <c r="D131" s="53">
        <v>276</v>
      </c>
      <c r="E131" s="1">
        <v>42323</v>
      </c>
      <c r="F131" t="s">
        <v>7</v>
      </c>
      <c r="G131" t="s">
        <v>13</v>
      </c>
      <c r="H131" t="s">
        <v>10</v>
      </c>
      <c r="J131">
        <v>1557</v>
      </c>
      <c r="K131">
        <v>4</v>
      </c>
      <c r="L131" t="s">
        <v>18</v>
      </c>
    </row>
    <row r="132" spans="1:12">
      <c r="A132">
        <v>860</v>
      </c>
      <c r="B132">
        <v>2015100</v>
      </c>
      <c r="C132">
        <v>2907</v>
      </c>
      <c r="D132" s="53">
        <v>276</v>
      </c>
      <c r="E132" s="1">
        <v>42323</v>
      </c>
      <c r="F132" t="s">
        <v>7</v>
      </c>
      <c r="G132" t="s">
        <v>13</v>
      </c>
      <c r="H132" t="s">
        <v>10</v>
      </c>
      <c r="J132">
        <v>1557</v>
      </c>
      <c r="K132">
        <v>4</v>
      </c>
      <c r="L132" t="s">
        <v>18</v>
      </c>
    </row>
    <row r="133" spans="1:12">
      <c r="A133">
        <v>860</v>
      </c>
      <c r="B133">
        <v>2015100</v>
      </c>
      <c r="C133">
        <v>2907</v>
      </c>
      <c r="D133" s="53">
        <v>276</v>
      </c>
      <c r="E133" s="1">
        <v>42323</v>
      </c>
      <c r="F133" t="s">
        <v>7</v>
      </c>
      <c r="G133" t="s">
        <v>13</v>
      </c>
      <c r="H133" t="s">
        <v>10</v>
      </c>
      <c r="J133">
        <v>1557</v>
      </c>
      <c r="K133">
        <v>4</v>
      </c>
      <c r="L133" t="s">
        <v>18</v>
      </c>
    </row>
    <row r="134" spans="1:12">
      <c r="A134">
        <v>860</v>
      </c>
      <c r="B134">
        <v>2015100</v>
      </c>
      <c r="C134">
        <v>2907</v>
      </c>
      <c r="D134" s="53">
        <v>276</v>
      </c>
      <c r="E134" s="1">
        <v>42323</v>
      </c>
      <c r="F134" t="s">
        <v>7</v>
      </c>
      <c r="G134" t="s">
        <v>13</v>
      </c>
      <c r="H134" t="s">
        <v>10</v>
      </c>
      <c r="J134">
        <v>1557</v>
      </c>
      <c r="K134">
        <v>4</v>
      </c>
      <c r="L134" t="s">
        <v>18</v>
      </c>
    </row>
    <row r="135" spans="1:12">
      <c r="A135">
        <v>860</v>
      </c>
      <c r="B135">
        <v>2015100</v>
      </c>
      <c r="C135">
        <v>2907</v>
      </c>
      <c r="D135" s="53">
        <v>276</v>
      </c>
      <c r="E135" s="1">
        <v>42323</v>
      </c>
      <c r="F135" t="s">
        <v>7</v>
      </c>
      <c r="G135" t="s">
        <v>13</v>
      </c>
      <c r="H135" t="s">
        <v>10</v>
      </c>
      <c r="J135">
        <v>1557</v>
      </c>
      <c r="K135">
        <v>4</v>
      </c>
      <c r="L135" t="s">
        <v>18</v>
      </c>
    </row>
    <row r="136" spans="1:12">
      <c r="A136">
        <v>860</v>
      </c>
      <c r="B136">
        <v>2015100</v>
      </c>
      <c r="C136">
        <v>2907</v>
      </c>
      <c r="D136" s="53">
        <v>76</v>
      </c>
      <c r="E136" s="1">
        <v>42323</v>
      </c>
      <c r="F136" t="s">
        <v>7</v>
      </c>
      <c r="G136" t="s">
        <v>14</v>
      </c>
      <c r="H136" t="s">
        <v>10</v>
      </c>
      <c r="J136">
        <v>1557</v>
      </c>
      <c r="K136">
        <v>2</v>
      </c>
      <c r="L136" t="s">
        <v>18</v>
      </c>
    </row>
    <row r="137" spans="1:12">
      <c r="A137">
        <v>860</v>
      </c>
      <c r="B137">
        <v>2015100</v>
      </c>
      <c r="C137">
        <v>2907</v>
      </c>
      <c r="D137" s="53">
        <v>76</v>
      </c>
      <c r="E137" s="1">
        <v>42323</v>
      </c>
      <c r="F137" t="s">
        <v>7</v>
      </c>
      <c r="G137" t="s">
        <v>14</v>
      </c>
      <c r="H137" t="s">
        <v>10</v>
      </c>
      <c r="J137">
        <v>1557</v>
      </c>
      <c r="K137">
        <v>2</v>
      </c>
      <c r="L137" t="s">
        <v>18</v>
      </c>
    </row>
    <row r="138" spans="1:12">
      <c r="A138">
        <v>860</v>
      </c>
      <c r="B138">
        <v>2015100</v>
      </c>
      <c r="C138">
        <v>2907</v>
      </c>
      <c r="D138" s="53">
        <v>114</v>
      </c>
      <c r="E138" s="1">
        <v>42323</v>
      </c>
      <c r="F138" t="s">
        <v>7</v>
      </c>
      <c r="G138" t="s">
        <v>14</v>
      </c>
      <c r="H138" t="s">
        <v>10</v>
      </c>
      <c r="J138">
        <v>1557</v>
      </c>
      <c r="K138">
        <v>3</v>
      </c>
      <c r="L138" t="s">
        <v>18</v>
      </c>
    </row>
    <row r="139" spans="1:12">
      <c r="A139">
        <v>860</v>
      </c>
      <c r="B139">
        <v>2015100</v>
      </c>
      <c r="C139">
        <v>2907</v>
      </c>
      <c r="D139" s="53">
        <v>152</v>
      </c>
      <c r="E139" s="1">
        <v>42323</v>
      </c>
      <c r="F139" t="s">
        <v>7</v>
      </c>
      <c r="G139" t="s">
        <v>14</v>
      </c>
      <c r="H139" t="s">
        <v>10</v>
      </c>
      <c r="J139">
        <v>1557</v>
      </c>
      <c r="K139">
        <v>4</v>
      </c>
      <c r="L139" t="s">
        <v>18</v>
      </c>
    </row>
    <row r="140" spans="1:12">
      <c r="A140">
        <v>860</v>
      </c>
      <c r="B140">
        <v>2015100</v>
      </c>
      <c r="C140">
        <v>2907</v>
      </c>
      <c r="D140" s="53">
        <v>152</v>
      </c>
      <c r="E140" s="1">
        <v>42323</v>
      </c>
      <c r="F140" t="s">
        <v>7</v>
      </c>
      <c r="G140" t="s">
        <v>14</v>
      </c>
      <c r="H140" t="s">
        <v>10</v>
      </c>
      <c r="J140">
        <v>1557</v>
      </c>
      <c r="K140">
        <v>4</v>
      </c>
      <c r="L140" t="s">
        <v>18</v>
      </c>
    </row>
    <row r="141" spans="1:12">
      <c r="A141">
        <v>860</v>
      </c>
      <c r="B141">
        <v>2015100</v>
      </c>
      <c r="C141">
        <v>2907</v>
      </c>
      <c r="D141" s="53">
        <v>228</v>
      </c>
      <c r="E141" s="1">
        <v>42323</v>
      </c>
      <c r="F141" t="s">
        <v>7</v>
      </c>
      <c r="G141" t="s">
        <v>14</v>
      </c>
      <c r="H141" t="s">
        <v>10</v>
      </c>
      <c r="J141">
        <v>1557</v>
      </c>
      <c r="K141">
        <v>6</v>
      </c>
      <c r="L141" t="s">
        <v>18</v>
      </c>
    </row>
    <row r="142" spans="1:12">
      <c r="A142">
        <v>860</v>
      </c>
      <c r="B142">
        <v>2015100</v>
      </c>
      <c r="C142">
        <v>2907</v>
      </c>
      <c r="D142" s="53">
        <v>228</v>
      </c>
      <c r="E142" s="1">
        <v>42323</v>
      </c>
      <c r="F142" t="s">
        <v>7</v>
      </c>
      <c r="G142" t="s">
        <v>14</v>
      </c>
      <c r="H142" t="s">
        <v>10</v>
      </c>
      <c r="J142">
        <v>1557</v>
      </c>
      <c r="K142">
        <v>6</v>
      </c>
      <c r="L142" t="s">
        <v>18</v>
      </c>
    </row>
    <row r="143" spans="1:12">
      <c r="A143">
        <v>860</v>
      </c>
      <c r="B143">
        <v>2015100</v>
      </c>
      <c r="C143">
        <v>2907</v>
      </c>
      <c r="D143" s="53">
        <v>228</v>
      </c>
      <c r="E143" s="1">
        <v>42323</v>
      </c>
      <c r="F143" t="s">
        <v>7</v>
      </c>
      <c r="G143" t="s">
        <v>14</v>
      </c>
      <c r="H143" t="s">
        <v>10</v>
      </c>
      <c r="J143">
        <v>1557</v>
      </c>
      <c r="K143">
        <v>6</v>
      </c>
      <c r="L143" t="s">
        <v>18</v>
      </c>
    </row>
    <row r="144" spans="1:12">
      <c r="A144">
        <v>860</v>
      </c>
      <c r="B144">
        <v>2015100</v>
      </c>
      <c r="C144">
        <v>2907</v>
      </c>
      <c r="D144" s="53">
        <v>76</v>
      </c>
      <c r="E144" s="1">
        <v>42323</v>
      </c>
      <c r="F144" t="s">
        <v>7</v>
      </c>
      <c r="G144" t="s">
        <v>14</v>
      </c>
      <c r="H144" t="s">
        <v>10</v>
      </c>
      <c r="J144">
        <v>1557</v>
      </c>
      <c r="K144">
        <v>2</v>
      </c>
      <c r="L144" t="s">
        <v>18</v>
      </c>
    </row>
    <row r="145" spans="1:12">
      <c r="A145">
        <v>860</v>
      </c>
      <c r="B145">
        <v>2015100</v>
      </c>
      <c r="C145">
        <v>2907</v>
      </c>
      <c r="D145" s="53">
        <v>76</v>
      </c>
      <c r="E145" s="1">
        <v>42323</v>
      </c>
      <c r="F145" t="s">
        <v>7</v>
      </c>
      <c r="G145" t="s">
        <v>14</v>
      </c>
      <c r="H145" t="s">
        <v>10</v>
      </c>
      <c r="J145">
        <v>1557</v>
      </c>
      <c r="K145">
        <v>2</v>
      </c>
      <c r="L145" t="s">
        <v>18</v>
      </c>
    </row>
    <row r="146" spans="1:12">
      <c r="A146">
        <v>860</v>
      </c>
      <c r="B146">
        <v>2015100</v>
      </c>
      <c r="C146">
        <v>2907</v>
      </c>
      <c r="D146" s="53">
        <v>270</v>
      </c>
      <c r="E146" s="1">
        <v>42323</v>
      </c>
      <c r="F146" t="s">
        <v>7</v>
      </c>
      <c r="G146" t="s">
        <v>15</v>
      </c>
      <c r="H146" t="s">
        <v>159</v>
      </c>
      <c r="J146">
        <v>1557</v>
      </c>
      <c r="K146">
        <v>3</v>
      </c>
      <c r="L146" t="s">
        <v>18</v>
      </c>
    </row>
    <row r="147" spans="1:12">
      <c r="A147">
        <v>860</v>
      </c>
      <c r="B147">
        <v>2015100</v>
      </c>
      <c r="C147">
        <v>2907</v>
      </c>
      <c r="D147" s="53">
        <v>270</v>
      </c>
      <c r="E147" s="1">
        <v>42323</v>
      </c>
      <c r="F147" t="s">
        <v>7</v>
      </c>
      <c r="G147" t="s">
        <v>15</v>
      </c>
      <c r="H147" t="s">
        <v>159</v>
      </c>
      <c r="J147">
        <v>1557</v>
      </c>
      <c r="K147">
        <v>3</v>
      </c>
      <c r="L147" t="s">
        <v>18</v>
      </c>
    </row>
    <row r="148" spans="1:12">
      <c r="A148">
        <v>860</v>
      </c>
      <c r="B148">
        <v>2015100</v>
      </c>
      <c r="C148">
        <v>2907</v>
      </c>
      <c r="D148" s="53">
        <v>180</v>
      </c>
      <c r="E148" s="1">
        <v>42323</v>
      </c>
      <c r="F148" t="s">
        <v>7</v>
      </c>
      <c r="G148" t="s">
        <v>15</v>
      </c>
      <c r="H148" t="s">
        <v>159</v>
      </c>
      <c r="J148">
        <v>1557</v>
      </c>
      <c r="K148">
        <v>2</v>
      </c>
      <c r="L148" t="s">
        <v>18</v>
      </c>
    </row>
    <row r="149" spans="1:12">
      <c r="A149">
        <v>860</v>
      </c>
      <c r="B149">
        <v>2015100</v>
      </c>
      <c r="C149">
        <v>2907</v>
      </c>
      <c r="D149" s="53">
        <v>180</v>
      </c>
      <c r="E149" s="1">
        <v>42323</v>
      </c>
      <c r="F149" t="s">
        <v>7</v>
      </c>
      <c r="G149" t="s">
        <v>15</v>
      </c>
      <c r="H149" t="s">
        <v>159</v>
      </c>
      <c r="J149">
        <v>1557</v>
      </c>
      <c r="K149">
        <v>2</v>
      </c>
      <c r="L149" t="s">
        <v>18</v>
      </c>
    </row>
    <row r="150" spans="1:12">
      <c r="A150">
        <v>860</v>
      </c>
      <c r="B150">
        <v>2015100</v>
      </c>
      <c r="C150">
        <v>2907</v>
      </c>
      <c r="D150" s="53">
        <v>180</v>
      </c>
      <c r="E150" s="1">
        <v>42323</v>
      </c>
      <c r="F150" t="s">
        <v>7</v>
      </c>
      <c r="G150" t="s">
        <v>15</v>
      </c>
      <c r="H150" t="s">
        <v>159</v>
      </c>
      <c r="J150">
        <v>1557</v>
      </c>
      <c r="K150">
        <v>2</v>
      </c>
      <c r="L150" t="s">
        <v>18</v>
      </c>
    </row>
    <row r="151" spans="1:12">
      <c r="A151">
        <v>860</v>
      </c>
      <c r="B151">
        <v>2015100</v>
      </c>
      <c r="C151">
        <v>2907</v>
      </c>
      <c r="D151" s="53">
        <v>270</v>
      </c>
      <c r="E151" s="1">
        <v>42323</v>
      </c>
      <c r="F151" t="s">
        <v>7</v>
      </c>
      <c r="G151" t="s">
        <v>15</v>
      </c>
      <c r="H151" t="s">
        <v>159</v>
      </c>
      <c r="J151">
        <v>1557</v>
      </c>
      <c r="K151">
        <v>3</v>
      </c>
      <c r="L151" t="s">
        <v>18</v>
      </c>
    </row>
    <row r="152" spans="1:12">
      <c r="A152">
        <v>860</v>
      </c>
      <c r="B152">
        <v>2015100</v>
      </c>
      <c r="C152">
        <v>2907</v>
      </c>
      <c r="D152" s="53">
        <v>114.48</v>
      </c>
      <c r="E152" s="1">
        <v>42332</v>
      </c>
      <c r="F152" t="s">
        <v>7</v>
      </c>
      <c r="G152" t="s">
        <v>160</v>
      </c>
      <c r="H152" t="s">
        <v>10</v>
      </c>
      <c r="J152">
        <v>1563</v>
      </c>
      <c r="K152">
        <v>3</v>
      </c>
      <c r="L152" t="s">
        <v>18</v>
      </c>
    </row>
    <row r="153" spans="1:12">
      <c r="A153">
        <v>860</v>
      </c>
      <c r="B153">
        <v>2015100</v>
      </c>
      <c r="C153">
        <v>2907</v>
      </c>
      <c r="D153" s="53">
        <v>76.319999999999993</v>
      </c>
      <c r="E153" s="1">
        <v>42332</v>
      </c>
      <c r="F153" t="s">
        <v>7</v>
      </c>
      <c r="G153" t="s">
        <v>160</v>
      </c>
      <c r="H153" t="s">
        <v>10</v>
      </c>
      <c r="J153">
        <v>1563</v>
      </c>
      <c r="K153">
        <v>2</v>
      </c>
      <c r="L153" t="s">
        <v>18</v>
      </c>
    </row>
    <row r="154" spans="1:12">
      <c r="A154">
        <v>860</v>
      </c>
      <c r="B154">
        <v>2015100</v>
      </c>
      <c r="C154">
        <v>2907</v>
      </c>
      <c r="D154" s="53">
        <v>38.159999999999997</v>
      </c>
      <c r="E154" s="1">
        <v>42332</v>
      </c>
      <c r="F154" t="s">
        <v>7</v>
      </c>
      <c r="G154" t="s">
        <v>160</v>
      </c>
      <c r="H154" t="s">
        <v>10</v>
      </c>
      <c r="J154">
        <v>1563</v>
      </c>
      <c r="K154">
        <v>1</v>
      </c>
      <c r="L154" t="s">
        <v>18</v>
      </c>
    </row>
    <row r="155" spans="1:12">
      <c r="A155">
        <v>860</v>
      </c>
      <c r="B155">
        <v>2015100</v>
      </c>
      <c r="C155">
        <v>2907</v>
      </c>
      <c r="D155" s="53">
        <v>76.319999999999993</v>
      </c>
      <c r="E155" s="1">
        <v>42332</v>
      </c>
      <c r="F155" t="s">
        <v>7</v>
      </c>
      <c r="G155" t="s">
        <v>160</v>
      </c>
      <c r="H155" t="s">
        <v>10</v>
      </c>
      <c r="J155">
        <v>1563</v>
      </c>
      <c r="K155">
        <v>2</v>
      </c>
      <c r="L155" t="s">
        <v>18</v>
      </c>
    </row>
    <row r="156" spans="1:12">
      <c r="A156">
        <v>860</v>
      </c>
      <c r="B156">
        <v>2015100</v>
      </c>
      <c r="C156">
        <v>2907</v>
      </c>
      <c r="D156" s="53">
        <v>38.159999999999997</v>
      </c>
      <c r="E156" s="1">
        <v>42332</v>
      </c>
      <c r="F156" t="s">
        <v>7</v>
      </c>
      <c r="G156" t="s">
        <v>160</v>
      </c>
      <c r="H156" t="s">
        <v>10</v>
      </c>
      <c r="J156">
        <v>1563</v>
      </c>
      <c r="K156">
        <v>1</v>
      </c>
      <c r="L156" t="s">
        <v>18</v>
      </c>
    </row>
    <row r="157" spans="1:12">
      <c r="A157">
        <v>860</v>
      </c>
      <c r="B157">
        <v>2015100</v>
      </c>
      <c r="C157">
        <v>2907</v>
      </c>
      <c r="D157" s="53">
        <v>76.319999999999993</v>
      </c>
      <c r="E157" s="1">
        <v>42332</v>
      </c>
      <c r="F157" t="s">
        <v>7</v>
      </c>
      <c r="G157" t="s">
        <v>161</v>
      </c>
      <c r="H157" t="s">
        <v>162</v>
      </c>
      <c r="J157">
        <v>1563</v>
      </c>
      <c r="K157">
        <v>2</v>
      </c>
      <c r="L157" t="s">
        <v>18</v>
      </c>
    </row>
    <row r="158" spans="1:12">
      <c r="A158">
        <v>860</v>
      </c>
      <c r="B158">
        <v>2015100</v>
      </c>
      <c r="C158">
        <v>2907</v>
      </c>
      <c r="D158" s="53">
        <v>180</v>
      </c>
      <c r="E158" s="1">
        <v>42338</v>
      </c>
      <c r="F158" t="s">
        <v>7</v>
      </c>
      <c r="G158" t="s">
        <v>15</v>
      </c>
      <c r="H158" t="s">
        <v>159</v>
      </c>
      <c r="J158">
        <v>1566</v>
      </c>
      <c r="K158">
        <v>2</v>
      </c>
      <c r="L158" t="s">
        <v>18</v>
      </c>
    </row>
    <row r="159" spans="1:12">
      <c r="A159">
        <v>860</v>
      </c>
      <c r="B159">
        <v>2015100</v>
      </c>
      <c r="C159">
        <v>2907</v>
      </c>
      <c r="D159" s="53">
        <v>138</v>
      </c>
      <c r="E159" s="1">
        <v>42338</v>
      </c>
      <c r="F159" t="s">
        <v>7</v>
      </c>
      <c r="G159" t="s">
        <v>9</v>
      </c>
      <c r="H159" t="s">
        <v>10</v>
      </c>
      <c r="J159">
        <v>1566</v>
      </c>
      <c r="K159">
        <v>1</v>
      </c>
      <c r="L159" t="s">
        <v>18</v>
      </c>
    </row>
    <row r="160" spans="1:12">
      <c r="A160">
        <v>860</v>
      </c>
      <c r="B160">
        <v>2015100</v>
      </c>
      <c r="C160">
        <v>2907</v>
      </c>
      <c r="D160" s="53">
        <v>276</v>
      </c>
      <c r="E160" s="1">
        <v>42338</v>
      </c>
      <c r="F160" t="s">
        <v>7</v>
      </c>
      <c r="G160" t="s">
        <v>9</v>
      </c>
      <c r="H160" t="s">
        <v>10</v>
      </c>
      <c r="J160">
        <v>1566</v>
      </c>
      <c r="K160">
        <v>2</v>
      </c>
      <c r="L160" t="s">
        <v>18</v>
      </c>
    </row>
    <row r="161" spans="1:12">
      <c r="A161">
        <v>860</v>
      </c>
      <c r="B161">
        <v>2015100</v>
      </c>
      <c r="C161">
        <v>2907</v>
      </c>
      <c r="D161" s="53">
        <v>228</v>
      </c>
      <c r="E161" s="1">
        <v>42338</v>
      </c>
      <c r="F161" t="s">
        <v>7</v>
      </c>
      <c r="G161" t="s">
        <v>14</v>
      </c>
      <c r="H161" t="s">
        <v>10</v>
      </c>
      <c r="J161">
        <v>1566</v>
      </c>
      <c r="K161">
        <v>6</v>
      </c>
      <c r="L161" t="s">
        <v>18</v>
      </c>
    </row>
    <row r="162" spans="1:12">
      <c r="A162">
        <v>860</v>
      </c>
      <c r="B162">
        <v>2015100</v>
      </c>
      <c r="C162">
        <v>2907</v>
      </c>
      <c r="D162" s="53">
        <v>304</v>
      </c>
      <c r="E162" s="1">
        <v>42338</v>
      </c>
      <c r="F162" t="s">
        <v>7</v>
      </c>
      <c r="G162" t="s">
        <v>14</v>
      </c>
      <c r="H162" t="s">
        <v>10</v>
      </c>
      <c r="J162">
        <v>1566</v>
      </c>
      <c r="K162">
        <v>8</v>
      </c>
      <c r="L162" t="s">
        <v>18</v>
      </c>
    </row>
    <row r="163" spans="1:12">
      <c r="A163">
        <v>860</v>
      </c>
      <c r="B163">
        <v>2015100</v>
      </c>
      <c r="C163">
        <v>2907</v>
      </c>
      <c r="D163" s="53">
        <v>304</v>
      </c>
      <c r="E163" s="1">
        <v>42338</v>
      </c>
      <c r="F163" t="s">
        <v>7</v>
      </c>
      <c r="G163" t="s">
        <v>14</v>
      </c>
      <c r="H163" t="s">
        <v>10</v>
      </c>
      <c r="J163">
        <v>1566</v>
      </c>
      <c r="K163">
        <v>8</v>
      </c>
      <c r="L163" t="s">
        <v>18</v>
      </c>
    </row>
    <row r="164" spans="1:12">
      <c r="A164">
        <v>860</v>
      </c>
      <c r="B164">
        <v>2015100</v>
      </c>
      <c r="C164">
        <v>2907</v>
      </c>
      <c r="D164" s="53">
        <v>228</v>
      </c>
      <c r="E164" s="1">
        <v>42338</v>
      </c>
      <c r="F164" t="s">
        <v>7</v>
      </c>
      <c r="G164" t="s">
        <v>14</v>
      </c>
      <c r="H164" t="s">
        <v>10</v>
      </c>
      <c r="J164">
        <v>1566</v>
      </c>
      <c r="K164">
        <v>6</v>
      </c>
      <c r="L164" t="s">
        <v>18</v>
      </c>
    </row>
    <row r="165" spans="1:12">
      <c r="A165">
        <v>860</v>
      </c>
      <c r="B165">
        <v>2015100</v>
      </c>
      <c r="C165">
        <v>2907</v>
      </c>
      <c r="D165" s="53">
        <v>228</v>
      </c>
      <c r="E165" s="1">
        <v>42338</v>
      </c>
      <c r="F165" t="s">
        <v>7</v>
      </c>
      <c r="G165" t="s">
        <v>14</v>
      </c>
      <c r="H165" t="s">
        <v>10</v>
      </c>
      <c r="J165">
        <v>1566</v>
      </c>
      <c r="K165">
        <v>6</v>
      </c>
      <c r="L165" t="s">
        <v>18</v>
      </c>
    </row>
    <row r="166" spans="1:12">
      <c r="A166">
        <v>860</v>
      </c>
      <c r="B166">
        <v>2015100</v>
      </c>
      <c r="C166">
        <v>2907</v>
      </c>
      <c r="D166" s="53">
        <v>228</v>
      </c>
      <c r="E166" s="1">
        <v>42338</v>
      </c>
      <c r="F166" t="s">
        <v>7</v>
      </c>
      <c r="G166" t="s">
        <v>14</v>
      </c>
      <c r="H166" t="s">
        <v>10</v>
      </c>
      <c r="J166">
        <v>1566</v>
      </c>
      <c r="K166">
        <v>6</v>
      </c>
      <c r="L166" t="s">
        <v>18</v>
      </c>
    </row>
    <row r="167" spans="1:12">
      <c r="A167">
        <v>860</v>
      </c>
      <c r="B167">
        <v>2015100</v>
      </c>
      <c r="C167">
        <v>2907</v>
      </c>
      <c r="D167" s="53">
        <v>152</v>
      </c>
      <c r="E167" s="1">
        <v>42338</v>
      </c>
      <c r="F167" t="s">
        <v>7</v>
      </c>
      <c r="G167" t="s">
        <v>14</v>
      </c>
      <c r="H167" t="s">
        <v>10</v>
      </c>
      <c r="J167">
        <v>1566</v>
      </c>
      <c r="K167">
        <v>4</v>
      </c>
      <c r="L167" t="s">
        <v>18</v>
      </c>
    </row>
    <row r="168" spans="1:12">
      <c r="A168">
        <v>860</v>
      </c>
      <c r="B168">
        <v>2015100</v>
      </c>
      <c r="C168">
        <v>2907</v>
      </c>
      <c r="D168" s="53">
        <v>152</v>
      </c>
      <c r="E168" s="1">
        <v>42338</v>
      </c>
      <c r="F168" t="s">
        <v>7</v>
      </c>
      <c r="G168" t="s">
        <v>14</v>
      </c>
      <c r="H168" t="s">
        <v>10</v>
      </c>
      <c r="J168">
        <v>1566</v>
      </c>
      <c r="K168">
        <v>4</v>
      </c>
      <c r="L168" t="s">
        <v>18</v>
      </c>
    </row>
    <row r="169" spans="1:12">
      <c r="A169">
        <v>860</v>
      </c>
      <c r="B169">
        <v>2015100</v>
      </c>
      <c r="C169">
        <v>2907</v>
      </c>
      <c r="D169" s="53">
        <v>228</v>
      </c>
      <c r="E169" s="1">
        <v>42338</v>
      </c>
      <c r="F169" t="s">
        <v>7</v>
      </c>
      <c r="G169" t="s">
        <v>14</v>
      </c>
      <c r="H169" t="s">
        <v>10</v>
      </c>
      <c r="J169">
        <v>1566</v>
      </c>
      <c r="K169">
        <v>6</v>
      </c>
      <c r="L169" t="s">
        <v>18</v>
      </c>
    </row>
    <row r="170" spans="1:12">
      <c r="A170">
        <v>860</v>
      </c>
      <c r="B170">
        <v>2015100</v>
      </c>
      <c r="C170">
        <v>2907</v>
      </c>
      <c r="D170" s="53">
        <v>276</v>
      </c>
      <c r="E170" s="1">
        <v>42338</v>
      </c>
      <c r="F170" t="s">
        <v>7</v>
      </c>
      <c r="G170" t="s">
        <v>9</v>
      </c>
      <c r="H170" t="s">
        <v>10</v>
      </c>
      <c r="J170">
        <v>1566</v>
      </c>
      <c r="K170">
        <v>2</v>
      </c>
      <c r="L170" t="s">
        <v>18</v>
      </c>
    </row>
    <row r="171" spans="1:12">
      <c r="A171">
        <v>860</v>
      </c>
      <c r="B171">
        <v>2015100</v>
      </c>
      <c r="C171">
        <v>2907</v>
      </c>
      <c r="D171" s="53">
        <v>276</v>
      </c>
      <c r="E171" s="1">
        <v>42338</v>
      </c>
      <c r="F171" t="s">
        <v>7</v>
      </c>
      <c r="G171" t="s">
        <v>9</v>
      </c>
      <c r="H171" t="s">
        <v>10</v>
      </c>
      <c r="J171">
        <v>1566</v>
      </c>
      <c r="K171">
        <v>2</v>
      </c>
      <c r="L171" t="s">
        <v>18</v>
      </c>
    </row>
    <row r="172" spans="1:12">
      <c r="A172">
        <v>860</v>
      </c>
      <c r="B172">
        <v>2015100</v>
      </c>
      <c r="C172">
        <v>2907</v>
      </c>
      <c r="D172" s="53">
        <v>90</v>
      </c>
      <c r="E172" s="1">
        <v>42338</v>
      </c>
      <c r="F172" t="s">
        <v>7</v>
      </c>
      <c r="G172" t="s">
        <v>15</v>
      </c>
      <c r="H172" t="s">
        <v>159</v>
      </c>
      <c r="J172">
        <v>1566</v>
      </c>
      <c r="K172">
        <v>1</v>
      </c>
      <c r="L172" t="s">
        <v>18</v>
      </c>
    </row>
    <row r="173" spans="1:12">
      <c r="A173">
        <v>860</v>
      </c>
      <c r="B173">
        <v>2015100</v>
      </c>
      <c r="C173">
        <v>2907</v>
      </c>
      <c r="D173" s="53">
        <v>180</v>
      </c>
      <c r="E173" s="1">
        <v>42338</v>
      </c>
      <c r="F173" t="s">
        <v>7</v>
      </c>
      <c r="G173" t="s">
        <v>15</v>
      </c>
      <c r="H173" t="s">
        <v>159</v>
      </c>
      <c r="J173">
        <v>1566</v>
      </c>
      <c r="K173">
        <v>2</v>
      </c>
      <c r="L173" t="s">
        <v>18</v>
      </c>
    </row>
    <row r="174" spans="1:12">
      <c r="A174">
        <v>860</v>
      </c>
      <c r="B174">
        <v>2015100</v>
      </c>
      <c r="C174">
        <v>2907</v>
      </c>
      <c r="D174" s="53">
        <v>414</v>
      </c>
      <c r="E174" s="1">
        <v>42338</v>
      </c>
      <c r="F174" t="s">
        <v>7</v>
      </c>
      <c r="G174" t="s">
        <v>9</v>
      </c>
      <c r="H174" t="s">
        <v>10</v>
      </c>
      <c r="J174">
        <v>1566</v>
      </c>
      <c r="K174">
        <v>3</v>
      </c>
      <c r="L174" t="s">
        <v>18</v>
      </c>
    </row>
    <row r="175" spans="1:12">
      <c r="A175">
        <v>860</v>
      </c>
      <c r="B175">
        <v>2015100</v>
      </c>
      <c r="C175">
        <v>2907</v>
      </c>
      <c r="D175" s="53">
        <v>90</v>
      </c>
      <c r="E175" s="1">
        <v>42338</v>
      </c>
      <c r="F175" t="s">
        <v>7</v>
      </c>
      <c r="G175" t="s">
        <v>15</v>
      </c>
      <c r="H175" t="s">
        <v>159</v>
      </c>
      <c r="J175">
        <v>1566</v>
      </c>
      <c r="K175">
        <v>1</v>
      </c>
      <c r="L175" t="s">
        <v>18</v>
      </c>
    </row>
    <row r="176" spans="1:12">
      <c r="A176">
        <v>860</v>
      </c>
      <c r="B176">
        <v>2015100</v>
      </c>
      <c r="C176">
        <v>2907</v>
      </c>
      <c r="D176" s="53">
        <v>138</v>
      </c>
      <c r="E176" s="1">
        <v>42338</v>
      </c>
      <c r="F176" t="s">
        <v>7</v>
      </c>
      <c r="G176" t="s">
        <v>13</v>
      </c>
      <c r="H176" t="s">
        <v>10</v>
      </c>
      <c r="J176">
        <v>1566</v>
      </c>
      <c r="K176">
        <v>2</v>
      </c>
      <c r="L176" t="s">
        <v>18</v>
      </c>
    </row>
    <row r="177" spans="1:12">
      <c r="A177">
        <v>860</v>
      </c>
      <c r="B177">
        <v>2015100</v>
      </c>
      <c r="C177">
        <v>2907</v>
      </c>
      <c r="D177" s="53">
        <v>276</v>
      </c>
      <c r="E177" s="1">
        <v>42338</v>
      </c>
      <c r="F177" t="s">
        <v>7</v>
      </c>
      <c r="G177" t="s">
        <v>13</v>
      </c>
      <c r="H177" t="s">
        <v>10</v>
      </c>
      <c r="J177">
        <v>1566</v>
      </c>
      <c r="K177">
        <v>4</v>
      </c>
      <c r="L177" t="s">
        <v>18</v>
      </c>
    </row>
    <row r="178" spans="1:12">
      <c r="A178">
        <v>860</v>
      </c>
      <c r="B178">
        <v>2015100</v>
      </c>
      <c r="C178">
        <v>2907</v>
      </c>
      <c r="D178" s="53">
        <v>276</v>
      </c>
      <c r="E178" s="1">
        <v>42338</v>
      </c>
      <c r="F178" t="s">
        <v>7</v>
      </c>
      <c r="G178" t="s">
        <v>13</v>
      </c>
      <c r="H178" t="s">
        <v>10</v>
      </c>
      <c r="J178">
        <v>1566</v>
      </c>
      <c r="K178">
        <v>4</v>
      </c>
      <c r="L178" t="s">
        <v>18</v>
      </c>
    </row>
    <row r="179" spans="1:12">
      <c r="A179">
        <v>860</v>
      </c>
      <c r="B179">
        <v>2015100</v>
      </c>
      <c r="C179">
        <v>2907</v>
      </c>
      <c r="D179" s="53">
        <v>276</v>
      </c>
      <c r="E179" s="1">
        <v>42338</v>
      </c>
      <c r="F179" t="s">
        <v>7</v>
      </c>
      <c r="G179" t="s">
        <v>13</v>
      </c>
      <c r="H179" t="s">
        <v>10</v>
      </c>
      <c r="J179">
        <v>1566</v>
      </c>
      <c r="K179">
        <v>4</v>
      </c>
      <c r="L179" t="s">
        <v>18</v>
      </c>
    </row>
    <row r="180" spans="1:12">
      <c r="A180">
        <v>860</v>
      </c>
      <c r="B180">
        <v>2015100</v>
      </c>
      <c r="C180">
        <v>2907</v>
      </c>
      <c r="D180" s="53">
        <v>276</v>
      </c>
      <c r="E180" s="1">
        <v>42338</v>
      </c>
      <c r="F180" t="s">
        <v>7</v>
      </c>
      <c r="G180" t="s">
        <v>13</v>
      </c>
      <c r="H180" t="s">
        <v>10</v>
      </c>
      <c r="J180">
        <v>1566</v>
      </c>
      <c r="K180">
        <v>4</v>
      </c>
      <c r="L180" t="s">
        <v>18</v>
      </c>
    </row>
    <row r="181" spans="1:12">
      <c r="A181">
        <v>860</v>
      </c>
      <c r="B181">
        <v>2015100</v>
      </c>
      <c r="C181">
        <v>2907</v>
      </c>
      <c r="D181" s="53">
        <v>276</v>
      </c>
      <c r="E181" s="1">
        <v>42338</v>
      </c>
      <c r="F181" t="s">
        <v>7</v>
      </c>
      <c r="G181" t="s">
        <v>13</v>
      </c>
      <c r="H181" t="s">
        <v>10</v>
      </c>
      <c r="J181">
        <v>1566</v>
      </c>
      <c r="K181">
        <v>4</v>
      </c>
      <c r="L181" t="s">
        <v>18</v>
      </c>
    </row>
    <row r="182" spans="1:12">
      <c r="A182">
        <v>860</v>
      </c>
      <c r="B182">
        <v>2015100</v>
      </c>
      <c r="C182">
        <v>2907</v>
      </c>
      <c r="D182" s="53">
        <v>138</v>
      </c>
      <c r="E182" s="1">
        <v>42338</v>
      </c>
      <c r="F182" t="s">
        <v>7</v>
      </c>
      <c r="G182" t="s">
        <v>13</v>
      </c>
      <c r="H182" t="s">
        <v>10</v>
      </c>
      <c r="J182">
        <v>1566</v>
      </c>
      <c r="K182">
        <v>2</v>
      </c>
      <c r="L182" t="s">
        <v>18</v>
      </c>
    </row>
    <row r="183" spans="1:12">
      <c r="A183">
        <v>860</v>
      </c>
      <c r="B183">
        <v>2015100</v>
      </c>
      <c r="C183">
        <v>2907</v>
      </c>
      <c r="D183" s="53">
        <v>76.319999999999993</v>
      </c>
      <c r="E183" s="1">
        <v>42346</v>
      </c>
      <c r="F183" t="s">
        <v>7</v>
      </c>
      <c r="G183" t="s">
        <v>160</v>
      </c>
      <c r="H183" t="s">
        <v>10</v>
      </c>
      <c r="J183">
        <v>1569</v>
      </c>
      <c r="K183">
        <v>2</v>
      </c>
      <c r="L183" t="s">
        <v>18</v>
      </c>
    </row>
    <row r="184" spans="1:12">
      <c r="A184">
        <v>860</v>
      </c>
      <c r="B184">
        <v>2015100</v>
      </c>
      <c r="C184">
        <v>2907</v>
      </c>
      <c r="D184" s="53">
        <v>228</v>
      </c>
      <c r="E184" s="1">
        <v>42353</v>
      </c>
      <c r="F184" t="s">
        <v>7</v>
      </c>
      <c r="G184" t="s">
        <v>14</v>
      </c>
      <c r="H184" t="s">
        <v>10</v>
      </c>
      <c r="J184">
        <v>1572</v>
      </c>
      <c r="K184">
        <v>6</v>
      </c>
      <c r="L184" t="s">
        <v>18</v>
      </c>
    </row>
    <row r="185" spans="1:12">
      <c r="A185">
        <v>860</v>
      </c>
      <c r="B185">
        <v>2015100</v>
      </c>
      <c r="C185">
        <v>2907</v>
      </c>
      <c r="D185" s="53">
        <v>180</v>
      </c>
      <c r="E185" s="1">
        <v>42353</v>
      </c>
      <c r="F185" t="s">
        <v>7</v>
      </c>
      <c r="G185" t="s">
        <v>15</v>
      </c>
      <c r="H185" t="s">
        <v>159</v>
      </c>
      <c r="J185">
        <v>1572</v>
      </c>
      <c r="K185">
        <v>2</v>
      </c>
      <c r="L185" t="s">
        <v>18</v>
      </c>
    </row>
    <row r="186" spans="1:12">
      <c r="A186">
        <v>860</v>
      </c>
      <c r="B186">
        <v>2015100</v>
      </c>
      <c r="C186">
        <v>2907</v>
      </c>
      <c r="D186" s="53">
        <v>90</v>
      </c>
      <c r="E186" s="1">
        <v>42353</v>
      </c>
      <c r="F186" t="s">
        <v>7</v>
      </c>
      <c r="G186" t="s">
        <v>15</v>
      </c>
      <c r="H186" t="s">
        <v>159</v>
      </c>
      <c r="J186">
        <v>1572</v>
      </c>
      <c r="K186">
        <v>1</v>
      </c>
      <c r="L186" t="s">
        <v>18</v>
      </c>
    </row>
    <row r="187" spans="1:12">
      <c r="A187">
        <v>860</v>
      </c>
      <c r="B187">
        <v>2015100</v>
      </c>
      <c r="C187">
        <v>2907</v>
      </c>
      <c r="D187" s="53">
        <v>138</v>
      </c>
      <c r="E187" s="1">
        <v>42353</v>
      </c>
      <c r="F187" t="s">
        <v>7</v>
      </c>
      <c r="G187" t="s">
        <v>13</v>
      </c>
      <c r="H187" t="s">
        <v>10</v>
      </c>
      <c r="J187">
        <v>1572</v>
      </c>
      <c r="K187">
        <v>2</v>
      </c>
      <c r="L187" t="s">
        <v>18</v>
      </c>
    </row>
    <row r="188" spans="1:12">
      <c r="A188">
        <v>860</v>
      </c>
      <c r="B188">
        <v>2015100</v>
      </c>
      <c r="C188">
        <v>2907</v>
      </c>
      <c r="D188" s="53">
        <v>138</v>
      </c>
      <c r="E188" s="1">
        <v>42353</v>
      </c>
      <c r="F188" t="s">
        <v>7</v>
      </c>
      <c r="G188" t="s">
        <v>13</v>
      </c>
      <c r="H188" t="s">
        <v>10</v>
      </c>
      <c r="J188">
        <v>1572</v>
      </c>
      <c r="K188">
        <v>2</v>
      </c>
      <c r="L188" t="s">
        <v>18</v>
      </c>
    </row>
    <row r="189" spans="1:12">
      <c r="A189">
        <v>860</v>
      </c>
      <c r="B189">
        <v>2015100</v>
      </c>
      <c r="C189">
        <v>2907</v>
      </c>
      <c r="D189" s="53">
        <v>90</v>
      </c>
      <c r="E189" s="1">
        <v>42353</v>
      </c>
      <c r="F189" t="s">
        <v>7</v>
      </c>
      <c r="G189" t="s">
        <v>15</v>
      </c>
      <c r="H189" t="s">
        <v>159</v>
      </c>
      <c r="J189">
        <v>1572</v>
      </c>
      <c r="K189">
        <v>1</v>
      </c>
      <c r="L189" t="s">
        <v>18</v>
      </c>
    </row>
    <row r="190" spans="1:12">
      <c r="A190">
        <v>860</v>
      </c>
      <c r="B190">
        <v>2015100</v>
      </c>
      <c r="C190">
        <v>2907</v>
      </c>
      <c r="D190" s="53">
        <v>228</v>
      </c>
      <c r="E190" s="1">
        <v>42353</v>
      </c>
      <c r="F190" t="s">
        <v>7</v>
      </c>
      <c r="G190" t="s">
        <v>14</v>
      </c>
      <c r="H190" t="s">
        <v>10</v>
      </c>
      <c r="J190">
        <v>1572</v>
      </c>
      <c r="K190">
        <v>6</v>
      </c>
      <c r="L190" t="s">
        <v>18</v>
      </c>
    </row>
    <row r="191" spans="1:12">
      <c r="A191">
        <v>860</v>
      </c>
      <c r="B191">
        <v>2015100</v>
      </c>
      <c r="C191">
        <v>2907</v>
      </c>
      <c r="D191" s="53">
        <v>152</v>
      </c>
      <c r="E191" s="1">
        <v>42353</v>
      </c>
      <c r="F191" t="s">
        <v>7</v>
      </c>
      <c r="G191" t="s">
        <v>14</v>
      </c>
      <c r="H191" t="s">
        <v>10</v>
      </c>
      <c r="J191">
        <v>1572</v>
      </c>
      <c r="K191">
        <v>4</v>
      </c>
      <c r="L191" t="s">
        <v>18</v>
      </c>
    </row>
    <row r="192" spans="1:12">
      <c r="A192">
        <v>860</v>
      </c>
      <c r="B192">
        <v>2015100</v>
      </c>
      <c r="C192">
        <v>2907</v>
      </c>
      <c r="D192" s="53">
        <v>228</v>
      </c>
      <c r="E192" s="1">
        <v>42353</v>
      </c>
      <c r="F192" t="s">
        <v>7</v>
      </c>
      <c r="G192" t="s">
        <v>14</v>
      </c>
      <c r="H192" t="s">
        <v>10</v>
      </c>
      <c r="J192">
        <v>1572</v>
      </c>
      <c r="K192">
        <v>6</v>
      </c>
      <c r="L192" t="s">
        <v>18</v>
      </c>
    </row>
    <row r="193" spans="1:12">
      <c r="A193">
        <v>860</v>
      </c>
      <c r="B193">
        <v>2015100</v>
      </c>
      <c r="C193">
        <v>2907</v>
      </c>
      <c r="D193" s="53">
        <v>76.319999999999993</v>
      </c>
      <c r="E193" s="1">
        <v>42360</v>
      </c>
      <c r="F193" t="s">
        <v>7</v>
      </c>
      <c r="G193" t="s">
        <v>160</v>
      </c>
      <c r="H193" t="s">
        <v>10</v>
      </c>
      <c r="J193">
        <v>1575</v>
      </c>
      <c r="K193">
        <v>2</v>
      </c>
      <c r="L193" t="s">
        <v>18</v>
      </c>
    </row>
    <row r="194" spans="1:12">
      <c r="A194">
        <v>860</v>
      </c>
      <c r="B194">
        <v>2015100</v>
      </c>
      <c r="C194">
        <v>2907</v>
      </c>
      <c r="D194" s="53">
        <v>76.319999999999993</v>
      </c>
      <c r="E194" s="1">
        <v>42360</v>
      </c>
      <c r="F194" t="s">
        <v>7</v>
      </c>
      <c r="G194" t="s">
        <v>160</v>
      </c>
      <c r="H194" t="s">
        <v>10</v>
      </c>
      <c r="J194">
        <v>1575</v>
      </c>
      <c r="K194">
        <v>2</v>
      </c>
      <c r="L194" t="s">
        <v>18</v>
      </c>
    </row>
    <row r="195" spans="1:12">
      <c r="A195">
        <v>860</v>
      </c>
      <c r="B195">
        <v>2015100</v>
      </c>
      <c r="C195">
        <v>2907</v>
      </c>
      <c r="D195" s="53">
        <v>38.159999999999997</v>
      </c>
      <c r="E195" s="1">
        <v>42360</v>
      </c>
      <c r="F195" t="s">
        <v>7</v>
      </c>
      <c r="G195" t="s">
        <v>160</v>
      </c>
      <c r="H195" t="s">
        <v>10</v>
      </c>
      <c r="J195">
        <v>1575</v>
      </c>
      <c r="K195">
        <v>1</v>
      </c>
      <c r="L195" t="s">
        <v>18</v>
      </c>
    </row>
    <row r="196" spans="1:12">
      <c r="A196">
        <v>860</v>
      </c>
      <c r="B196">
        <v>2015100</v>
      </c>
      <c r="C196">
        <v>2907</v>
      </c>
      <c r="D196" s="53">
        <v>38.159999999999997</v>
      </c>
      <c r="E196" s="1">
        <v>42360</v>
      </c>
      <c r="F196" t="s">
        <v>7</v>
      </c>
      <c r="G196" t="s">
        <v>160</v>
      </c>
      <c r="H196" t="s">
        <v>10</v>
      </c>
      <c r="J196">
        <v>1575</v>
      </c>
      <c r="K196">
        <v>1</v>
      </c>
      <c r="L196" t="s">
        <v>18</v>
      </c>
    </row>
    <row r="197" spans="1:12">
      <c r="A197">
        <v>860</v>
      </c>
      <c r="B197">
        <v>2015100</v>
      </c>
      <c r="C197">
        <v>2907</v>
      </c>
      <c r="D197" s="53">
        <v>138</v>
      </c>
      <c r="E197" s="1">
        <v>42369</v>
      </c>
      <c r="F197" t="s">
        <v>7</v>
      </c>
      <c r="G197" t="s">
        <v>13</v>
      </c>
      <c r="H197" t="s">
        <v>10</v>
      </c>
      <c r="J197">
        <v>1578</v>
      </c>
      <c r="K197">
        <v>2</v>
      </c>
      <c r="L197" t="s">
        <v>18</v>
      </c>
    </row>
    <row r="198" spans="1:12">
      <c r="A198">
        <v>860</v>
      </c>
      <c r="B198">
        <v>2015100</v>
      </c>
      <c r="C198">
        <v>2907</v>
      </c>
      <c r="D198" s="53">
        <v>138</v>
      </c>
      <c r="E198" s="1">
        <v>42369</v>
      </c>
      <c r="F198" t="s">
        <v>7</v>
      </c>
      <c r="G198" t="s">
        <v>13</v>
      </c>
      <c r="H198" t="s">
        <v>10</v>
      </c>
      <c r="J198">
        <v>1578</v>
      </c>
      <c r="K198">
        <v>2</v>
      </c>
      <c r="L198" t="s">
        <v>18</v>
      </c>
    </row>
    <row r="199" spans="1:12">
      <c r="A199">
        <v>860</v>
      </c>
      <c r="B199">
        <v>2015100</v>
      </c>
      <c r="C199">
        <v>2907</v>
      </c>
      <c r="D199" s="53">
        <v>276</v>
      </c>
      <c r="E199" s="1">
        <v>42369</v>
      </c>
      <c r="F199" t="s">
        <v>7</v>
      </c>
      <c r="G199" t="s">
        <v>13</v>
      </c>
      <c r="H199" t="s">
        <v>10</v>
      </c>
      <c r="J199">
        <v>1578</v>
      </c>
      <c r="K199">
        <v>4</v>
      </c>
      <c r="L199" t="s">
        <v>18</v>
      </c>
    </row>
    <row r="200" spans="1:12">
      <c r="A200">
        <v>860</v>
      </c>
      <c r="B200">
        <v>2015100</v>
      </c>
      <c r="C200">
        <v>2907</v>
      </c>
      <c r="D200" s="53">
        <v>276</v>
      </c>
      <c r="E200" s="1">
        <v>42369</v>
      </c>
      <c r="F200" t="s">
        <v>7</v>
      </c>
      <c r="G200" t="s">
        <v>13</v>
      </c>
      <c r="H200" t="s">
        <v>10</v>
      </c>
      <c r="J200">
        <v>1578</v>
      </c>
      <c r="K200">
        <v>4</v>
      </c>
      <c r="L200" t="s">
        <v>18</v>
      </c>
    </row>
    <row r="201" spans="1:12">
      <c r="A201">
        <v>860</v>
      </c>
      <c r="B201">
        <v>2015100</v>
      </c>
      <c r="C201">
        <v>2907</v>
      </c>
      <c r="D201" s="53">
        <v>152</v>
      </c>
      <c r="E201" s="1">
        <v>42369</v>
      </c>
      <c r="F201" t="s">
        <v>7</v>
      </c>
      <c r="G201" t="s">
        <v>14</v>
      </c>
      <c r="H201" t="s">
        <v>10</v>
      </c>
      <c r="J201">
        <v>1578</v>
      </c>
      <c r="K201">
        <v>4</v>
      </c>
      <c r="L201" t="s">
        <v>18</v>
      </c>
    </row>
    <row r="202" spans="1:12">
      <c r="A202">
        <v>860</v>
      </c>
      <c r="B202">
        <v>2015100</v>
      </c>
      <c r="C202">
        <v>2907</v>
      </c>
      <c r="D202" s="53">
        <v>152</v>
      </c>
      <c r="E202" s="1">
        <v>42369</v>
      </c>
      <c r="F202" t="s">
        <v>7</v>
      </c>
      <c r="G202" t="s">
        <v>14</v>
      </c>
      <c r="H202" t="s">
        <v>10</v>
      </c>
      <c r="J202">
        <v>1578</v>
      </c>
      <c r="K202">
        <v>4</v>
      </c>
      <c r="L202" t="s">
        <v>18</v>
      </c>
    </row>
    <row r="203" spans="1:12">
      <c r="A203">
        <v>860</v>
      </c>
      <c r="B203">
        <v>2015100</v>
      </c>
      <c r="C203">
        <v>2907</v>
      </c>
      <c r="D203" s="53">
        <v>228</v>
      </c>
      <c r="E203" s="1">
        <v>42369</v>
      </c>
      <c r="F203" t="s">
        <v>7</v>
      </c>
      <c r="G203" t="s">
        <v>14</v>
      </c>
      <c r="H203" t="s">
        <v>10</v>
      </c>
      <c r="J203">
        <v>1578</v>
      </c>
      <c r="K203">
        <v>6</v>
      </c>
      <c r="L203" t="s">
        <v>18</v>
      </c>
    </row>
    <row r="204" spans="1:12">
      <c r="A204">
        <v>860</v>
      </c>
      <c r="B204">
        <v>2015100</v>
      </c>
      <c r="C204">
        <v>2907</v>
      </c>
      <c r="D204" s="53">
        <v>270</v>
      </c>
      <c r="E204" s="1">
        <v>42369</v>
      </c>
      <c r="F204" t="s">
        <v>7</v>
      </c>
      <c r="G204" t="s">
        <v>15</v>
      </c>
      <c r="H204" t="s">
        <v>159</v>
      </c>
      <c r="J204">
        <v>1578</v>
      </c>
      <c r="K204">
        <v>3</v>
      </c>
      <c r="L204" t="s">
        <v>18</v>
      </c>
    </row>
    <row r="205" spans="1:12">
      <c r="A205">
        <v>860</v>
      </c>
      <c r="B205">
        <v>2015100</v>
      </c>
      <c r="C205">
        <v>2907</v>
      </c>
      <c r="D205" s="53">
        <v>304</v>
      </c>
      <c r="E205" s="1">
        <v>42369</v>
      </c>
      <c r="F205" t="s">
        <v>7</v>
      </c>
      <c r="G205" t="s">
        <v>14</v>
      </c>
      <c r="H205" t="s">
        <v>10</v>
      </c>
      <c r="J205">
        <v>1578</v>
      </c>
      <c r="K205">
        <v>8</v>
      </c>
      <c r="L205" t="s">
        <v>18</v>
      </c>
    </row>
    <row r="206" spans="1:12">
      <c r="A206">
        <v>860</v>
      </c>
      <c r="B206">
        <v>2015100</v>
      </c>
      <c r="C206">
        <v>2907</v>
      </c>
      <c r="D206" s="53">
        <v>304</v>
      </c>
      <c r="E206" s="1">
        <v>42369</v>
      </c>
      <c r="F206" t="s">
        <v>7</v>
      </c>
      <c r="G206" t="s">
        <v>14</v>
      </c>
      <c r="H206" t="s">
        <v>10</v>
      </c>
      <c r="J206">
        <v>1578</v>
      </c>
      <c r="K206">
        <v>8</v>
      </c>
      <c r="L206" t="s">
        <v>18</v>
      </c>
    </row>
    <row r="207" spans="1:12">
      <c r="A207">
        <v>860</v>
      </c>
      <c r="B207">
        <v>2015100</v>
      </c>
      <c r="C207">
        <v>2907</v>
      </c>
      <c r="D207" s="53">
        <v>304</v>
      </c>
      <c r="E207" s="1">
        <v>42369</v>
      </c>
      <c r="F207" t="s">
        <v>7</v>
      </c>
      <c r="G207" t="s">
        <v>14</v>
      </c>
      <c r="H207" t="s">
        <v>10</v>
      </c>
      <c r="J207">
        <v>1578</v>
      </c>
      <c r="K207">
        <v>8</v>
      </c>
      <c r="L207" t="s">
        <v>18</v>
      </c>
    </row>
    <row r="208" spans="1:12">
      <c r="A208">
        <v>860</v>
      </c>
      <c r="B208">
        <v>2015100</v>
      </c>
      <c r="C208">
        <v>2907</v>
      </c>
      <c r="D208" s="53">
        <v>304</v>
      </c>
      <c r="E208" s="1">
        <v>42369</v>
      </c>
      <c r="F208" t="s">
        <v>7</v>
      </c>
      <c r="G208" t="s">
        <v>14</v>
      </c>
      <c r="H208" t="s">
        <v>10</v>
      </c>
      <c r="J208">
        <v>1578</v>
      </c>
      <c r="K208">
        <v>8</v>
      </c>
      <c r="L208" t="s">
        <v>18</v>
      </c>
    </row>
    <row r="209" spans="1:12">
      <c r="A209">
        <v>860</v>
      </c>
      <c r="B209">
        <v>2015100</v>
      </c>
      <c r="C209">
        <v>2907</v>
      </c>
      <c r="D209" s="53">
        <v>90</v>
      </c>
      <c r="E209" s="1">
        <v>42369</v>
      </c>
      <c r="F209" t="s">
        <v>7</v>
      </c>
      <c r="G209" t="s">
        <v>15</v>
      </c>
      <c r="H209" t="s">
        <v>159</v>
      </c>
      <c r="J209">
        <v>1578</v>
      </c>
      <c r="K209">
        <v>1</v>
      </c>
      <c r="L209" t="s">
        <v>18</v>
      </c>
    </row>
    <row r="210" spans="1:12">
      <c r="A210">
        <v>860</v>
      </c>
      <c r="B210">
        <v>2015100</v>
      </c>
      <c r="C210">
        <v>2907</v>
      </c>
      <c r="D210" s="53">
        <v>152.63999999999999</v>
      </c>
      <c r="E210" s="1">
        <v>42374</v>
      </c>
      <c r="F210" t="s">
        <v>7</v>
      </c>
      <c r="G210" t="s">
        <v>160</v>
      </c>
      <c r="H210" t="s">
        <v>10</v>
      </c>
      <c r="J210">
        <v>1581</v>
      </c>
      <c r="K210">
        <v>4</v>
      </c>
      <c r="L210" t="s">
        <v>18</v>
      </c>
    </row>
    <row r="211" spans="1:12">
      <c r="A211">
        <v>860</v>
      </c>
      <c r="B211">
        <v>2015100</v>
      </c>
      <c r="C211">
        <v>2907</v>
      </c>
      <c r="D211" s="53">
        <v>138</v>
      </c>
      <c r="E211" s="1">
        <v>42384</v>
      </c>
      <c r="F211" t="s">
        <v>7</v>
      </c>
      <c r="G211" t="s">
        <v>13</v>
      </c>
      <c r="H211" t="s">
        <v>10</v>
      </c>
      <c r="J211">
        <v>1584</v>
      </c>
      <c r="K211">
        <v>2</v>
      </c>
      <c r="L211" t="s">
        <v>18</v>
      </c>
    </row>
    <row r="212" spans="1:12">
      <c r="A212">
        <v>860</v>
      </c>
      <c r="B212">
        <v>2015100</v>
      </c>
      <c r="C212">
        <v>2907</v>
      </c>
      <c r="D212" s="53">
        <v>276</v>
      </c>
      <c r="E212" s="1">
        <v>42384</v>
      </c>
      <c r="F212" t="s">
        <v>7</v>
      </c>
      <c r="G212" t="s">
        <v>13</v>
      </c>
      <c r="H212" t="s">
        <v>10</v>
      </c>
      <c r="J212">
        <v>1584</v>
      </c>
      <c r="K212">
        <v>4</v>
      </c>
      <c r="L212" t="s">
        <v>18</v>
      </c>
    </row>
    <row r="213" spans="1:12">
      <c r="A213">
        <v>860</v>
      </c>
      <c r="B213">
        <v>2015100</v>
      </c>
      <c r="C213">
        <v>2907</v>
      </c>
      <c r="D213" s="53">
        <v>180</v>
      </c>
      <c r="E213" s="1">
        <v>42384</v>
      </c>
      <c r="F213" t="s">
        <v>7</v>
      </c>
      <c r="G213" t="s">
        <v>15</v>
      </c>
      <c r="H213" t="s">
        <v>165</v>
      </c>
      <c r="J213">
        <v>1584</v>
      </c>
      <c r="K213">
        <v>2</v>
      </c>
      <c r="L213" t="s">
        <v>18</v>
      </c>
    </row>
    <row r="214" spans="1:12">
      <c r="A214">
        <v>860</v>
      </c>
      <c r="B214">
        <v>2015100</v>
      </c>
      <c r="C214">
        <v>2907</v>
      </c>
      <c r="D214" s="53">
        <v>270</v>
      </c>
      <c r="E214" s="1">
        <v>42384</v>
      </c>
      <c r="F214" t="s">
        <v>7</v>
      </c>
      <c r="G214" t="s">
        <v>15</v>
      </c>
      <c r="H214" t="s">
        <v>165</v>
      </c>
      <c r="J214">
        <v>1584</v>
      </c>
      <c r="K214">
        <v>3</v>
      </c>
      <c r="L214" t="s">
        <v>18</v>
      </c>
    </row>
    <row r="215" spans="1:12">
      <c r="A215">
        <v>860</v>
      </c>
      <c r="B215">
        <v>2015100</v>
      </c>
      <c r="C215">
        <v>2907</v>
      </c>
      <c r="D215" s="53">
        <v>180</v>
      </c>
      <c r="E215" s="1">
        <v>42384</v>
      </c>
      <c r="F215" t="s">
        <v>7</v>
      </c>
      <c r="G215" t="s">
        <v>15</v>
      </c>
      <c r="H215" t="s">
        <v>165</v>
      </c>
      <c r="J215">
        <v>1584</v>
      </c>
      <c r="K215">
        <v>2</v>
      </c>
      <c r="L215" t="s">
        <v>18</v>
      </c>
    </row>
    <row r="216" spans="1:12">
      <c r="A216">
        <v>860</v>
      </c>
      <c r="B216">
        <v>2015100</v>
      </c>
      <c r="C216">
        <v>2907</v>
      </c>
      <c r="D216" s="53">
        <v>180</v>
      </c>
      <c r="E216" s="1">
        <v>42384</v>
      </c>
      <c r="F216" t="s">
        <v>7</v>
      </c>
      <c r="G216" t="s">
        <v>15</v>
      </c>
      <c r="H216" t="s">
        <v>165</v>
      </c>
      <c r="J216">
        <v>1584</v>
      </c>
      <c r="K216">
        <v>2</v>
      </c>
      <c r="L216" t="s">
        <v>18</v>
      </c>
    </row>
    <row r="217" spans="1:12">
      <c r="A217">
        <v>860</v>
      </c>
      <c r="B217">
        <v>2015100</v>
      </c>
      <c r="C217">
        <v>2907</v>
      </c>
      <c r="D217" s="53">
        <v>138</v>
      </c>
      <c r="E217" s="1">
        <v>42384</v>
      </c>
      <c r="F217" t="s">
        <v>7</v>
      </c>
      <c r="G217" t="s">
        <v>9</v>
      </c>
      <c r="H217" t="s">
        <v>10</v>
      </c>
      <c r="J217">
        <v>1584</v>
      </c>
      <c r="K217">
        <v>1</v>
      </c>
      <c r="L217" t="s">
        <v>18</v>
      </c>
    </row>
    <row r="218" spans="1:12">
      <c r="A218">
        <v>860</v>
      </c>
      <c r="B218">
        <v>2015100</v>
      </c>
      <c r="C218">
        <v>2907</v>
      </c>
      <c r="D218" s="53">
        <v>276</v>
      </c>
      <c r="E218" s="1">
        <v>42384</v>
      </c>
      <c r="F218" t="s">
        <v>7</v>
      </c>
      <c r="G218" t="s">
        <v>9</v>
      </c>
      <c r="H218" t="s">
        <v>10</v>
      </c>
      <c r="J218">
        <v>1584</v>
      </c>
      <c r="K218">
        <v>2</v>
      </c>
      <c r="L218" t="s">
        <v>18</v>
      </c>
    </row>
    <row r="219" spans="1:12">
      <c r="A219">
        <v>860</v>
      </c>
      <c r="B219">
        <v>2015100</v>
      </c>
      <c r="C219">
        <v>2907</v>
      </c>
      <c r="D219" s="53">
        <v>138</v>
      </c>
      <c r="E219" s="1">
        <v>42384</v>
      </c>
      <c r="F219" t="s">
        <v>7</v>
      </c>
      <c r="G219" t="s">
        <v>9</v>
      </c>
      <c r="H219" t="s">
        <v>10</v>
      </c>
      <c r="J219">
        <v>1584</v>
      </c>
      <c r="K219">
        <v>1</v>
      </c>
      <c r="L219" t="s">
        <v>18</v>
      </c>
    </row>
    <row r="220" spans="1:12">
      <c r="A220">
        <v>860</v>
      </c>
      <c r="B220">
        <v>2015100</v>
      </c>
      <c r="C220">
        <v>2907</v>
      </c>
      <c r="D220" s="53">
        <v>138</v>
      </c>
      <c r="E220" s="1">
        <v>42384</v>
      </c>
      <c r="F220" t="s">
        <v>7</v>
      </c>
      <c r="G220" t="s">
        <v>9</v>
      </c>
      <c r="H220" t="s">
        <v>10</v>
      </c>
      <c r="J220">
        <v>1584</v>
      </c>
      <c r="K220">
        <v>1</v>
      </c>
      <c r="L220" t="s">
        <v>18</v>
      </c>
    </row>
    <row r="221" spans="1:12">
      <c r="A221">
        <v>860</v>
      </c>
      <c r="B221">
        <v>2015100</v>
      </c>
      <c r="C221">
        <v>2907</v>
      </c>
      <c r="D221" s="53">
        <v>207</v>
      </c>
      <c r="E221" s="1">
        <v>42384</v>
      </c>
      <c r="F221" t="s">
        <v>7</v>
      </c>
      <c r="G221" t="s">
        <v>9</v>
      </c>
      <c r="H221" t="s">
        <v>10</v>
      </c>
      <c r="J221">
        <v>1584</v>
      </c>
      <c r="K221">
        <v>1.5</v>
      </c>
      <c r="L221" t="s">
        <v>18</v>
      </c>
    </row>
    <row r="222" spans="1:12">
      <c r="A222">
        <v>860</v>
      </c>
      <c r="B222">
        <v>2015100</v>
      </c>
      <c r="C222">
        <v>2907</v>
      </c>
      <c r="D222" s="53">
        <v>276</v>
      </c>
      <c r="E222" s="1">
        <v>42384</v>
      </c>
      <c r="F222" t="s">
        <v>7</v>
      </c>
      <c r="G222" t="s">
        <v>9</v>
      </c>
      <c r="H222" t="s">
        <v>10</v>
      </c>
      <c r="J222">
        <v>1584</v>
      </c>
      <c r="K222">
        <v>2</v>
      </c>
      <c r="L222" t="s">
        <v>18</v>
      </c>
    </row>
    <row r="223" spans="1:12">
      <c r="A223">
        <v>860</v>
      </c>
      <c r="B223">
        <v>2015100</v>
      </c>
      <c r="C223">
        <v>2907</v>
      </c>
      <c r="D223" s="53">
        <v>276</v>
      </c>
      <c r="E223" s="1">
        <v>42384</v>
      </c>
      <c r="F223" t="s">
        <v>7</v>
      </c>
      <c r="G223" t="s">
        <v>9</v>
      </c>
      <c r="H223" t="s">
        <v>10</v>
      </c>
      <c r="J223">
        <v>1584</v>
      </c>
      <c r="K223">
        <v>2</v>
      </c>
      <c r="L223" t="s">
        <v>18</v>
      </c>
    </row>
    <row r="224" spans="1:12">
      <c r="A224">
        <v>860</v>
      </c>
      <c r="B224">
        <v>2015100</v>
      </c>
      <c r="C224">
        <v>2907</v>
      </c>
      <c r="D224" s="53">
        <v>138</v>
      </c>
      <c r="E224" s="1">
        <v>42384</v>
      </c>
      <c r="F224" t="s">
        <v>7</v>
      </c>
      <c r="G224" t="s">
        <v>9</v>
      </c>
      <c r="H224" t="s">
        <v>10</v>
      </c>
      <c r="J224">
        <v>1584</v>
      </c>
      <c r="K224">
        <v>1</v>
      </c>
      <c r="L224" t="s">
        <v>18</v>
      </c>
    </row>
    <row r="225" spans="1:12">
      <c r="A225">
        <v>860</v>
      </c>
      <c r="B225">
        <v>2015100</v>
      </c>
      <c r="C225">
        <v>2907</v>
      </c>
      <c r="D225" s="53">
        <v>276</v>
      </c>
      <c r="E225" s="1">
        <v>42384</v>
      </c>
      <c r="F225" t="s">
        <v>7</v>
      </c>
      <c r="G225" t="s">
        <v>13</v>
      </c>
      <c r="H225" t="s">
        <v>10</v>
      </c>
      <c r="J225">
        <v>1584</v>
      </c>
      <c r="K225">
        <v>4</v>
      </c>
      <c r="L225" t="s">
        <v>18</v>
      </c>
    </row>
    <row r="226" spans="1:12">
      <c r="A226">
        <v>860</v>
      </c>
      <c r="B226">
        <v>2015100</v>
      </c>
      <c r="C226">
        <v>2907</v>
      </c>
      <c r="D226" s="53">
        <v>138</v>
      </c>
      <c r="E226" s="1">
        <v>42384</v>
      </c>
      <c r="F226" t="s">
        <v>7</v>
      </c>
      <c r="G226" t="s">
        <v>13</v>
      </c>
      <c r="H226" t="s">
        <v>10</v>
      </c>
      <c r="J226">
        <v>1584</v>
      </c>
      <c r="K226">
        <v>2</v>
      </c>
      <c r="L226" t="s">
        <v>18</v>
      </c>
    </row>
    <row r="227" spans="1:12">
      <c r="A227">
        <v>860</v>
      </c>
      <c r="B227">
        <v>2015100</v>
      </c>
      <c r="C227">
        <v>2907</v>
      </c>
      <c r="D227" s="53">
        <v>276</v>
      </c>
      <c r="E227" s="1">
        <v>42384</v>
      </c>
      <c r="F227" t="s">
        <v>7</v>
      </c>
      <c r="G227" t="s">
        <v>13</v>
      </c>
      <c r="H227" t="s">
        <v>10</v>
      </c>
      <c r="J227">
        <v>1584</v>
      </c>
      <c r="K227">
        <v>4</v>
      </c>
      <c r="L227" t="s">
        <v>18</v>
      </c>
    </row>
    <row r="228" spans="1:12">
      <c r="A228">
        <v>860</v>
      </c>
      <c r="B228">
        <v>2015100</v>
      </c>
      <c r="C228">
        <v>2907</v>
      </c>
      <c r="D228" s="53">
        <v>276</v>
      </c>
      <c r="E228" s="1">
        <v>42384</v>
      </c>
      <c r="F228" t="s">
        <v>7</v>
      </c>
      <c r="G228" t="s">
        <v>13</v>
      </c>
      <c r="H228" t="s">
        <v>10</v>
      </c>
      <c r="J228">
        <v>1584</v>
      </c>
      <c r="K228">
        <v>4</v>
      </c>
      <c r="L228" t="s">
        <v>18</v>
      </c>
    </row>
    <row r="229" spans="1:12">
      <c r="A229">
        <v>860</v>
      </c>
      <c r="B229">
        <v>2015100</v>
      </c>
      <c r="C229">
        <v>2907</v>
      </c>
      <c r="D229" s="53">
        <v>152</v>
      </c>
      <c r="E229" s="1">
        <v>42384</v>
      </c>
      <c r="F229" t="s">
        <v>7</v>
      </c>
      <c r="G229" t="s">
        <v>14</v>
      </c>
      <c r="H229" t="s">
        <v>10</v>
      </c>
      <c r="J229">
        <v>1584</v>
      </c>
      <c r="K229">
        <v>4</v>
      </c>
      <c r="L229" t="s">
        <v>18</v>
      </c>
    </row>
    <row r="230" spans="1:12">
      <c r="A230">
        <v>860</v>
      </c>
      <c r="B230">
        <v>2015100</v>
      </c>
      <c r="C230">
        <v>2907</v>
      </c>
      <c r="D230" s="53">
        <v>152</v>
      </c>
      <c r="E230" s="1">
        <v>42384</v>
      </c>
      <c r="F230" t="s">
        <v>7</v>
      </c>
      <c r="G230" t="s">
        <v>14</v>
      </c>
      <c r="H230" t="s">
        <v>10</v>
      </c>
      <c r="J230">
        <v>1584</v>
      </c>
      <c r="K230">
        <v>4</v>
      </c>
      <c r="L230" t="s">
        <v>18</v>
      </c>
    </row>
    <row r="231" spans="1:12">
      <c r="A231">
        <v>860</v>
      </c>
      <c r="B231">
        <v>2015100</v>
      </c>
      <c r="C231">
        <v>2907</v>
      </c>
      <c r="D231" s="53">
        <v>152</v>
      </c>
      <c r="E231" s="1">
        <v>42384</v>
      </c>
      <c r="F231" t="s">
        <v>7</v>
      </c>
      <c r="G231" t="s">
        <v>14</v>
      </c>
      <c r="H231" t="s">
        <v>10</v>
      </c>
      <c r="J231">
        <v>1584</v>
      </c>
      <c r="K231">
        <v>4</v>
      </c>
      <c r="L231" t="s">
        <v>18</v>
      </c>
    </row>
    <row r="232" spans="1:12">
      <c r="A232">
        <v>860</v>
      </c>
      <c r="B232">
        <v>2015100</v>
      </c>
      <c r="C232">
        <v>2907</v>
      </c>
      <c r="D232" s="53">
        <v>152</v>
      </c>
      <c r="E232" s="1">
        <v>42384</v>
      </c>
      <c r="F232" t="s">
        <v>7</v>
      </c>
      <c r="G232" t="s">
        <v>14</v>
      </c>
      <c r="H232" t="s">
        <v>10</v>
      </c>
      <c r="J232">
        <v>1584</v>
      </c>
      <c r="K232">
        <v>4</v>
      </c>
      <c r="L232" t="s">
        <v>18</v>
      </c>
    </row>
    <row r="233" spans="1:12">
      <c r="A233">
        <v>860</v>
      </c>
      <c r="B233">
        <v>2015100</v>
      </c>
      <c r="C233">
        <v>2907</v>
      </c>
      <c r="D233" s="53">
        <v>228</v>
      </c>
      <c r="E233" s="1">
        <v>42384</v>
      </c>
      <c r="F233" t="s">
        <v>7</v>
      </c>
      <c r="G233" t="s">
        <v>14</v>
      </c>
      <c r="H233" t="s">
        <v>10</v>
      </c>
      <c r="J233">
        <v>1584</v>
      </c>
      <c r="K233">
        <v>6</v>
      </c>
      <c r="L233" t="s">
        <v>18</v>
      </c>
    </row>
    <row r="234" spans="1:12">
      <c r="A234">
        <v>860</v>
      </c>
      <c r="B234">
        <v>2015100</v>
      </c>
      <c r="C234">
        <v>2907</v>
      </c>
      <c r="D234" s="53">
        <v>228</v>
      </c>
      <c r="E234" s="1">
        <v>42384</v>
      </c>
      <c r="F234" t="s">
        <v>7</v>
      </c>
      <c r="G234" t="s">
        <v>14</v>
      </c>
      <c r="H234" t="s">
        <v>10</v>
      </c>
      <c r="J234">
        <v>1584</v>
      </c>
      <c r="K234">
        <v>6</v>
      </c>
      <c r="L234" t="s">
        <v>18</v>
      </c>
    </row>
    <row r="235" spans="1:12">
      <c r="A235">
        <v>860</v>
      </c>
      <c r="B235">
        <v>2015100</v>
      </c>
      <c r="C235">
        <v>2907</v>
      </c>
      <c r="D235" s="53">
        <v>304</v>
      </c>
      <c r="E235" s="1">
        <v>42384</v>
      </c>
      <c r="F235" t="s">
        <v>7</v>
      </c>
      <c r="G235" t="s">
        <v>14</v>
      </c>
      <c r="H235" t="s">
        <v>10</v>
      </c>
      <c r="J235">
        <v>1584</v>
      </c>
      <c r="K235">
        <v>8</v>
      </c>
      <c r="L235" t="s">
        <v>18</v>
      </c>
    </row>
    <row r="236" spans="1:12">
      <c r="A236">
        <v>860</v>
      </c>
      <c r="B236">
        <v>2015100</v>
      </c>
      <c r="C236">
        <v>2907</v>
      </c>
      <c r="D236" s="53">
        <v>304</v>
      </c>
      <c r="E236" s="1">
        <v>42384</v>
      </c>
      <c r="F236" t="s">
        <v>7</v>
      </c>
      <c r="G236" t="s">
        <v>14</v>
      </c>
      <c r="H236" t="s">
        <v>10</v>
      </c>
      <c r="J236">
        <v>1584</v>
      </c>
      <c r="K236">
        <v>8</v>
      </c>
      <c r="L236" t="s">
        <v>18</v>
      </c>
    </row>
    <row r="237" spans="1:12">
      <c r="A237">
        <v>860</v>
      </c>
      <c r="B237">
        <v>2015100</v>
      </c>
      <c r="C237">
        <v>2907</v>
      </c>
      <c r="D237" s="53">
        <v>304</v>
      </c>
      <c r="E237" s="1">
        <v>42384</v>
      </c>
      <c r="F237" t="s">
        <v>7</v>
      </c>
      <c r="G237" t="s">
        <v>14</v>
      </c>
      <c r="H237" t="s">
        <v>10</v>
      </c>
      <c r="J237">
        <v>1584</v>
      </c>
      <c r="K237">
        <v>8</v>
      </c>
      <c r="L237" t="s">
        <v>18</v>
      </c>
    </row>
    <row r="238" spans="1:12">
      <c r="A238">
        <v>860</v>
      </c>
      <c r="B238">
        <v>2015100</v>
      </c>
      <c r="C238">
        <v>2907</v>
      </c>
      <c r="D238" s="53">
        <v>164.5</v>
      </c>
      <c r="E238" s="1">
        <v>42384</v>
      </c>
      <c r="F238" t="s">
        <v>7</v>
      </c>
      <c r="G238" t="s">
        <v>41</v>
      </c>
      <c r="H238" t="s">
        <v>10</v>
      </c>
      <c r="J238">
        <v>1584</v>
      </c>
      <c r="K238">
        <v>3.5</v>
      </c>
      <c r="L238" t="s">
        <v>18</v>
      </c>
    </row>
    <row r="239" spans="1:12">
      <c r="A239">
        <v>860</v>
      </c>
      <c r="B239">
        <v>2015100</v>
      </c>
      <c r="C239">
        <v>2907</v>
      </c>
      <c r="D239" s="53">
        <v>282</v>
      </c>
      <c r="E239" s="1">
        <v>42384</v>
      </c>
      <c r="F239" t="s">
        <v>7</v>
      </c>
      <c r="G239" t="s">
        <v>41</v>
      </c>
      <c r="H239" t="s">
        <v>10</v>
      </c>
      <c r="J239">
        <v>1584</v>
      </c>
      <c r="K239">
        <v>6</v>
      </c>
      <c r="L239" t="s">
        <v>18</v>
      </c>
    </row>
    <row r="240" spans="1:12">
      <c r="A240">
        <v>860</v>
      </c>
      <c r="B240">
        <v>2015100</v>
      </c>
      <c r="C240">
        <v>2907</v>
      </c>
      <c r="D240" s="53">
        <v>305.5</v>
      </c>
      <c r="E240" s="1">
        <v>42384</v>
      </c>
      <c r="F240" t="s">
        <v>7</v>
      </c>
      <c r="G240" t="s">
        <v>41</v>
      </c>
      <c r="H240" t="s">
        <v>10</v>
      </c>
      <c r="J240">
        <v>1584</v>
      </c>
      <c r="K240">
        <v>6.5</v>
      </c>
      <c r="L240" t="s">
        <v>18</v>
      </c>
    </row>
    <row r="241" spans="1:12">
      <c r="A241">
        <v>860</v>
      </c>
      <c r="B241">
        <v>2015100</v>
      </c>
      <c r="C241">
        <v>2907</v>
      </c>
      <c r="D241" s="53">
        <v>282</v>
      </c>
      <c r="E241" s="1">
        <v>42384</v>
      </c>
      <c r="F241" t="s">
        <v>7</v>
      </c>
      <c r="G241" t="s">
        <v>41</v>
      </c>
      <c r="H241" t="s">
        <v>10</v>
      </c>
      <c r="J241">
        <v>1584</v>
      </c>
      <c r="K241">
        <v>6</v>
      </c>
      <c r="L241" t="s">
        <v>18</v>
      </c>
    </row>
    <row r="242" spans="1:12">
      <c r="A242">
        <v>860</v>
      </c>
      <c r="B242">
        <v>2015100</v>
      </c>
      <c r="C242">
        <v>2907</v>
      </c>
      <c r="D242" s="53">
        <v>329</v>
      </c>
      <c r="E242" s="1">
        <v>42384</v>
      </c>
      <c r="F242" t="s">
        <v>7</v>
      </c>
      <c r="G242" t="s">
        <v>41</v>
      </c>
      <c r="H242" t="s">
        <v>10</v>
      </c>
      <c r="J242">
        <v>1584</v>
      </c>
      <c r="K242">
        <v>7</v>
      </c>
      <c r="L242" t="s">
        <v>18</v>
      </c>
    </row>
    <row r="243" spans="1:12">
      <c r="A243">
        <v>860</v>
      </c>
      <c r="B243">
        <v>2015100</v>
      </c>
      <c r="C243">
        <v>2907</v>
      </c>
      <c r="D243" s="53">
        <v>188</v>
      </c>
      <c r="E243" s="1">
        <v>42384</v>
      </c>
      <c r="F243" t="s">
        <v>7</v>
      </c>
      <c r="G243" t="s">
        <v>41</v>
      </c>
      <c r="H243" t="s">
        <v>10</v>
      </c>
      <c r="J243">
        <v>1584</v>
      </c>
      <c r="K243">
        <v>4</v>
      </c>
      <c r="L243" t="s">
        <v>18</v>
      </c>
    </row>
    <row r="244" spans="1:12">
      <c r="A244">
        <v>860</v>
      </c>
      <c r="B244">
        <v>2015100</v>
      </c>
      <c r="C244">
        <v>2907</v>
      </c>
      <c r="D244" s="53">
        <v>352.5</v>
      </c>
      <c r="E244" s="1">
        <v>42384</v>
      </c>
      <c r="F244" t="s">
        <v>7</v>
      </c>
      <c r="G244" t="s">
        <v>41</v>
      </c>
      <c r="H244" t="s">
        <v>10</v>
      </c>
      <c r="J244">
        <v>1584</v>
      </c>
      <c r="K244">
        <v>7.5</v>
      </c>
      <c r="L244" t="s">
        <v>18</v>
      </c>
    </row>
    <row r="245" spans="1:12">
      <c r="A245">
        <v>860</v>
      </c>
      <c r="B245">
        <v>2015100</v>
      </c>
      <c r="C245">
        <v>2907</v>
      </c>
      <c r="D245" s="53">
        <v>76</v>
      </c>
      <c r="E245" s="1">
        <v>42384</v>
      </c>
      <c r="F245" t="s">
        <v>7</v>
      </c>
      <c r="G245" t="s">
        <v>14</v>
      </c>
      <c r="H245" t="s">
        <v>10</v>
      </c>
      <c r="J245">
        <v>1584</v>
      </c>
      <c r="K245">
        <v>2</v>
      </c>
      <c r="L245" t="s">
        <v>18</v>
      </c>
    </row>
    <row r="246" spans="1:12">
      <c r="A246">
        <v>860</v>
      </c>
      <c r="B246">
        <v>2015100</v>
      </c>
      <c r="C246">
        <v>2907</v>
      </c>
      <c r="D246" s="53">
        <v>276</v>
      </c>
      <c r="E246" s="1">
        <v>42384</v>
      </c>
      <c r="F246" t="s">
        <v>7</v>
      </c>
      <c r="G246" t="s">
        <v>13</v>
      </c>
      <c r="H246" t="s">
        <v>10</v>
      </c>
      <c r="J246">
        <v>1584</v>
      </c>
      <c r="K246">
        <v>4</v>
      </c>
      <c r="L246" t="s">
        <v>18</v>
      </c>
    </row>
    <row r="247" spans="1:12">
      <c r="A247">
        <v>860</v>
      </c>
      <c r="B247">
        <v>2015100</v>
      </c>
      <c r="C247">
        <v>2907</v>
      </c>
      <c r="D247" s="53">
        <v>276</v>
      </c>
      <c r="E247" s="1">
        <v>42384</v>
      </c>
      <c r="F247" t="s">
        <v>7</v>
      </c>
      <c r="G247" t="s">
        <v>13</v>
      </c>
      <c r="H247" t="s">
        <v>10</v>
      </c>
      <c r="J247">
        <v>1584</v>
      </c>
      <c r="K247">
        <v>4</v>
      </c>
      <c r="L247" t="s">
        <v>18</v>
      </c>
    </row>
    <row r="248" spans="1:12">
      <c r="A248">
        <v>860</v>
      </c>
      <c r="B248">
        <v>2015100</v>
      </c>
      <c r="C248">
        <v>2907</v>
      </c>
      <c r="D248" s="53">
        <v>276</v>
      </c>
      <c r="E248" s="1">
        <v>42384</v>
      </c>
      <c r="F248" t="s">
        <v>7</v>
      </c>
      <c r="G248" t="s">
        <v>13</v>
      </c>
      <c r="H248" t="s">
        <v>10</v>
      </c>
      <c r="J248">
        <v>1584</v>
      </c>
      <c r="K248">
        <v>4</v>
      </c>
      <c r="L248" t="s">
        <v>18</v>
      </c>
    </row>
    <row r="249" spans="1:12">
      <c r="A249">
        <v>860</v>
      </c>
      <c r="B249">
        <v>2015100</v>
      </c>
      <c r="C249">
        <v>2907</v>
      </c>
      <c r="D249" s="53">
        <v>38.159999999999997</v>
      </c>
      <c r="E249" s="1">
        <v>42388</v>
      </c>
      <c r="F249" t="s">
        <v>7</v>
      </c>
      <c r="G249" t="s">
        <v>160</v>
      </c>
      <c r="H249" t="s">
        <v>10</v>
      </c>
      <c r="J249">
        <v>1587</v>
      </c>
      <c r="K249">
        <v>1</v>
      </c>
      <c r="L249" t="s">
        <v>18</v>
      </c>
    </row>
    <row r="250" spans="1:12">
      <c r="A250">
        <v>860</v>
      </c>
      <c r="B250">
        <v>2015100</v>
      </c>
      <c r="C250">
        <v>2907</v>
      </c>
      <c r="D250" s="53">
        <v>76.319999999999993</v>
      </c>
      <c r="E250" s="1">
        <v>42388</v>
      </c>
      <c r="F250" t="s">
        <v>7</v>
      </c>
      <c r="G250" t="s">
        <v>160</v>
      </c>
      <c r="H250" t="s">
        <v>10</v>
      </c>
      <c r="J250">
        <v>1587</v>
      </c>
      <c r="K250">
        <v>2</v>
      </c>
      <c r="L250" t="s">
        <v>18</v>
      </c>
    </row>
    <row r="251" spans="1:12">
      <c r="A251">
        <v>860</v>
      </c>
      <c r="B251">
        <v>2015100</v>
      </c>
      <c r="C251">
        <v>2907</v>
      </c>
      <c r="D251" s="53">
        <v>76.319999999999993</v>
      </c>
      <c r="E251" s="1">
        <v>42388</v>
      </c>
      <c r="F251" t="s">
        <v>7</v>
      </c>
      <c r="G251" t="s">
        <v>160</v>
      </c>
      <c r="H251" t="s">
        <v>10</v>
      </c>
      <c r="J251">
        <v>1587</v>
      </c>
      <c r="K251">
        <v>2</v>
      </c>
      <c r="L251" t="s">
        <v>18</v>
      </c>
    </row>
    <row r="252" spans="1:12">
      <c r="A252">
        <v>860</v>
      </c>
      <c r="B252">
        <v>2015100</v>
      </c>
      <c r="C252">
        <v>2907</v>
      </c>
      <c r="D252" s="53">
        <v>152.63999999999999</v>
      </c>
      <c r="E252" s="1">
        <v>42388</v>
      </c>
      <c r="F252" t="s">
        <v>7</v>
      </c>
      <c r="G252" t="s">
        <v>160</v>
      </c>
      <c r="H252" t="s">
        <v>10</v>
      </c>
      <c r="J252">
        <v>1587</v>
      </c>
      <c r="K252">
        <v>4</v>
      </c>
      <c r="L252" t="s">
        <v>18</v>
      </c>
    </row>
    <row r="253" spans="1:12">
      <c r="A253">
        <v>860</v>
      </c>
      <c r="B253">
        <v>2015100</v>
      </c>
      <c r="C253">
        <v>2907</v>
      </c>
      <c r="D253" s="53">
        <v>90</v>
      </c>
      <c r="E253" s="1">
        <v>42400</v>
      </c>
      <c r="F253" t="s">
        <v>7</v>
      </c>
      <c r="G253" t="s">
        <v>15</v>
      </c>
      <c r="H253" t="s">
        <v>164</v>
      </c>
      <c r="J253">
        <v>1590</v>
      </c>
      <c r="K253">
        <v>1</v>
      </c>
      <c r="L253" t="s">
        <v>18</v>
      </c>
    </row>
    <row r="254" spans="1:12">
      <c r="A254">
        <v>860</v>
      </c>
      <c r="B254">
        <v>2015100</v>
      </c>
      <c r="C254">
        <v>2907</v>
      </c>
      <c r="D254" s="53">
        <v>270</v>
      </c>
      <c r="E254" s="1">
        <v>42400</v>
      </c>
      <c r="F254" t="s">
        <v>7</v>
      </c>
      <c r="G254" t="s">
        <v>15</v>
      </c>
      <c r="H254" t="s">
        <v>164</v>
      </c>
      <c r="J254">
        <v>1590</v>
      </c>
      <c r="K254">
        <v>3</v>
      </c>
      <c r="L254" t="s">
        <v>18</v>
      </c>
    </row>
    <row r="255" spans="1:12">
      <c r="A255">
        <v>860</v>
      </c>
      <c r="B255">
        <v>2015100</v>
      </c>
      <c r="C255">
        <v>2907</v>
      </c>
      <c r="D255" s="53">
        <v>450</v>
      </c>
      <c r="E255" s="1">
        <v>42400</v>
      </c>
      <c r="F255" t="s">
        <v>7</v>
      </c>
      <c r="G255" t="s">
        <v>15</v>
      </c>
      <c r="H255" t="s">
        <v>164</v>
      </c>
      <c r="J255">
        <v>1590</v>
      </c>
      <c r="K255">
        <v>5</v>
      </c>
      <c r="L255" t="s">
        <v>18</v>
      </c>
    </row>
    <row r="256" spans="1:12">
      <c r="A256">
        <v>860</v>
      </c>
      <c r="B256">
        <v>2015100</v>
      </c>
      <c r="C256">
        <v>2907</v>
      </c>
      <c r="D256" s="53">
        <v>450</v>
      </c>
      <c r="E256" s="1">
        <v>42400</v>
      </c>
      <c r="F256" t="s">
        <v>7</v>
      </c>
      <c r="G256" t="s">
        <v>15</v>
      </c>
      <c r="H256" t="s">
        <v>164</v>
      </c>
      <c r="J256">
        <v>1590</v>
      </c>
      <c r="K256">
        <v>5</v>
      </c>
      <c r="L256" t="s">
        <v>18</v>
      </c>
    </row>
    <row r="257" spans="1:12">
      <c r="A257">
        <v>860</v>
      </c>
      <c r="B257">
        <v>2015100</v>
      </c>
      <c r="C257">
        <v>2907</v>
      </c>
      <c r="D257" s="53">
        <v>138</v>
      </c>
      <c r="E257" s="1">
        <v>42400</v>
      </c>
      <c r="F257" t="s">
        <v>7</v>
      </c>
      <c r="G257" t="s">
        <v>9</v>
      </c>
      <c r="H257" t="s">
        <v>10</v>
      </c>
      <c r="J257">
        <v>1590</v>
      </c>
      <c r="K257">
        <v>1</v>
      </c>
      <c r="L257" t="s">
        <v>18</v>
      </c>
    </row>
    <row r="258" spans="1:12">
      <c r="A258">
        <v>860</v>
      </c>
      <c r="B258">
        <v>2015100</v>
      </c>
      <c r="C258">
        <v>2907</v>
      </c>
      <c r="D258" s="53">
        <v>138</v>
      </c>
      <c r="E258" s="1">
        <v>42400</v>
      </c>
      <c r="F258" t="s">
        <v>7</v>
      </c>
      <c r="G258" t="s">
        <v>9</v>
      </c>
      <c r="H258" t="s">
        <v>10</v>
      </c>
      <c r="J258">
        <v>1590</v>
      </c>
      <c r="K258">
        <v>1</v>
      </c>
      <c r="L258" t="s">
        <v>18</v>
      </c>
    </row>
    <row r="259" spans="1:12">
      <c r="A259">
        <v>860</v>
      </c>
      <c r="B259">
        <v>2015100</v>
      </c>
      <c r="C259">
        <v>2907</v>
      </c>
      <c r="D259" s="53">
        <v>69</v>
      </c>
      <c r="E259" s="1">
        <v>42400</v>
      </c>
      <c r="F259" t="s">
        <v>7</v>
      </c>
      <c r="G259" t="s">
        <v>9</v>
      </c>
      <c r="H259" t="s">
        <v>10</v>
      </c>
      <c r="J259">
        <v>1590</v>
      </c>
      <c r="K259">
        <v>0.5</v>
      </c>
      <c r="L259" t="s">
        <v>18</v>
      </c>
    </row>
    <row r="260" spans="1:12">
      <c r="A260">
        <v>860</v>
      </c>
      <c r="B260">
        <v>2015100</v>
      </c>
      <c r="C260">
        <v>2907</v>
      </c>
      <c r="D260" s="53">
        <v>69</v>
      </c>
      <c r="E260" s="1">
        <v>42400</v>
      </c>
      <c r="F260" t="s">
        <v>7</v>
      </c>
      <c r="G260" t="s">
        <v>9</v>
      </c>
      <c r="H260" t="s">
        <v>10</v>
      </c>
      <c r="J260">
        <v>1590</v>
      </c>
      <c r="K260">
        <v>0.5</v>
      </c>
      <c r="L260" t="s">
        <v>18</v>
      </c>
    </row>
    <row r="261" spans="1:12">
      <c r="A261">
        <v>860</v>
      </c>
      <c r="B261">
        <v>2015100</v>
      </c>
      <c r="C261">
        <v>2907</v>
      </c>
      <c r="D261" s="53">
        <v>138</v>
      </c>
      <c r="E261" s="1">
        <v>42400</v>
      </c>
      <c r="F261" t="s">
        <v>7</v>
      </c>
      <c r="G261" t="s">
        <v>9</v>
      </c>
      <c r="H261" t="s">
        <v>10</v>
      </c>
      <c r="J261">
        <v>1590</v>
      </c>
      <c r="K261">
        <v>1</v>
      </c>
      <c r="L261" t="s">
        <v>18</v>
      </c>
    </row>
    <row r="262" spans="1:12">
      <c r="A262">
        <v>860</v>
      </c>
      <c r="B262">
        <v>2015100</v>
      </c>
      <c r="C262">
        <v>2907</v>
      </c>
      <c r="D262" s="53">
        <v>282</v>
      </c>
      <c r="E262" s="1">
        <v>42400</v>
      </c>
      <c r="F262" t="s">
        <v>7</v>
      </c>
      <c r="G262" t="s">
        <v>41</v>
      </c>
      <c r="H262" t="s">
        <v>10</v>
      </c>
      <c r="J262">
        <v>1590</v>
      </c>
      <c r="K262">
        <v>6</v>
      </c>
      <c r="L262" t="s">
        <v>18</v>
      </c>
    </row>
    <row r="263" spans="1:12">
      <c r="A263">
        <v>860</v>
      </c>
      <c r="B263">
        <v>2015100</v>
      </c>
      <c r="C263">
        <v>2907</v>
      </c>
      <c r="D263" s="53">
        <v>304</v>
      </c>
      <c r="E263" s="1">
        <v>42400</v>
      </c>
      <c r="F263" t="s">
        <v>7</v>
      </c>
      <c r="G263" t="s">
        <v>14</v>
      </c>
      <c r="H263" t="s">
        <v>10</v>
      </c>
      <c r="J263">
        <v>1590</v>
      </c>
      <c r="K263">
        <v>8</v>
      </c>
      <c r="L263" t="s">
        <v>18</v>
      </c>
    </row>
    <row r="264" spans="1:12">
      <c r="A264">
        <v>860</v>
      </c>
      <c r="B264">
        <v>2015100</v>
      </c>
      <c r="C264">
        <v>2907</v>
      </c>
      <c r="D264" s="53">
        <v>304</v>
      </c>
      <c r="E264" s="1">
        <v>42400</v>
      </c>
      <c r="F264" t="s">
        <v>7</v>
      </c>
      <c r="G264" t="s">
        <v>14</v>
      </c>
      <c r="H264" t="s">
        <v>10</v>
      </c>
      <c r="J264">
        <v>1590</v>
      </c>
      <c r="K264">
        <v>8</v>
      </c>
      <c r="L264" t="s">
        <v>18</v>
      </c>
    </row>
    <row r="265" spans="1:12">
      <c r="A265">
        <v>860</v>
      </c>
      <c r="B265">
        <v>2015100</v>
      </c>
      <c r="C265">
        <v>2907</v>
      </c>
      <c r="D265" s="53">
        <v>76</v>
      </c>
      <c r="E265" s="1">
        <v>42400</v>
      </c>
      <c r="F265" t="s">
        <v>7</v>
      </c>
      <c r="G265" t="s">
        <v>14</v>
      </c>
      <c r="H265" t="s">
        <v>10</v>
      </c>
      <c r="J265">
        <v>1590</v>
      </c>
      <c r="K265">
        <v>2</v>
      </c>
      <c r="L265" t="s">
        <v>18</v>
      </c>
    </row>
    <row r="266" spans="1:12">
      <c r="A266">
        <v>860</v>
      </c>
      <c r="B266">
        <v>2015100</v>
      </c>
      <c r="C266">
        <v>2907</v>
      </c>
      <c r="D266" s="53">
        <v>552</v>
      </c>
      <c r="E266" s="1">
        <v>42400</v>
      </c>
      <c r="F266" t="s">
        <v>7</v>
      </c>
      <c r="G266" t="s">
        <v>13</v>
      </c>
      <c r="H266" t="s">
        <v>10</v>
      </c>
      <c r="J266">
        <v>1590</v>
      </c>
      <c r="K266">
        <v>8</v>
      </c>
      <c r="L266" t="s">
        <v>18</v>
      </c>
    </row>
    <row r="267" spans="1:12">
      <c r="A267">
        <v>860</v>
      </c>
      <c r="B267">
        <v>2015100</v>
      </c>
      <c r="C267">
        <v>2907</v>
      </c>
      <c r="D267" s="53">
        <v>552</v>
      </c>
      <c r="E267" s="1">
        <v>42400</v>
      </c>
      <c r="F267" t="s">
        <v>7</v>
      </c>
      <c r="G267" t="s">
        <v>13</v>
      </c>
      <c r="H267" t="s">
        <v>10</v>
      </c>
      <c r="J267">
        <v>1590</v>
      </c>
      <c r="K267">
        <v>8</v>
      </c>
      <c r="L267" t="s">
        <v>18</v>
      </c>
    </row>
    <row r="268" spans="1:12">
      <c r="A268">
        <v>860</v>
      </c>
      <c r="B268">
        <v>2015100</v>
      </c>
      <c r="C268">
        <v>2907</v>
      </c>
      <c r="D268" s="53">
        <v>166.32</v>
      </c>
      <c r="E268" s="1">
        <v>42400</v>
      </c>
      <c r="F268" t="s">
        <v>7</v>
      </c>
      <c r="G268" t="s">
        <v>106</v>
      </c>
      <c r="H268" t="s">
        <v>10</v>
      </c>
      <c r="J268">
        <v>1590</v>
      </c>
      <c r="K268">
        <v>4</v>
      </c>
      <c r="L268" t="s">
        <v>18</v>
      </c>
    </row>
  </sheetData>
  <autoFilter ref="A5:L268"/>
  <sortState ref="A6:L514">
    <sortCondition ref="G6:G514"/>
    <sortCondition ref="E6:E514"/>
  </sortState>
  <pageMargins left="0.7" right="0.7" top="0.75" bottom="0.75" header="0.3" footer="0.3"/>
  <pageSetup scale="63" fitToHeight="999" orientation="portrait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view="pageBreakPreview" zoomScale="85" zoomScaleNormal="100" zoomScaleSheetLayoutView="85" workbookViewId="0"/>
  </sheetViews>
  <sheetFormatPr defaultRowHeight="15"/>
  <cols>
    <col min="1" max="1" width="22.140625" customWidth="1"/>
    <col min="2" max="2" width="14.140625" customWidth="1"/>
    <col min="3" max="3" width="32" customWidth="1"/>
    <col min="4" max="4" width="14.140625" customWidth="1"/>
    <col min="5" max="5" width="14.5703125" customWidth="1"/>
  </cols>
  <sheetData>
    <row r="1" spans="1:5">
      <c r="A1" s="64" t="str">
        <f>'RC Captime Data'!A1</f>
        <v>WATER SERVICE CORPORATION OF KENTUCKY</v>
      </c>
      <c r="B1" s="57"/>
    </row>
    <row r="2" spans="1:5">
      <c r="A2" s="65" t="s">
        <v>91</v>
      </c>
      <c r="B2" s="57"/>
    </row>
    <row r="3" spans="1:5" ht="5.25" customHeight="1">
      <c r="A3" s="57"/>
      <c r="B3" s="57"/>
      <c r="D3" s="59"/>
      <c r="E3" s="59"/>
    </row>
    <row r="4" spans="1:5">
      <c r="A4" s="58"/>
      <c r="B4" s="58"/>
      <c r="C4" s="52"/>
      <c r="D4" s="59" t="s">
        <v>82</v>
      </c>
      <c r="E4" s="59" t="s">
        <v>83</v>
      </c>
    </row>
    <row r="5" spans="1:5">
      <c r="A5" s="61" t="s">
        <v>65</v>
      </c>
      <c r="B5" s="61" t="s">
        <v>66</v>
      </c>
      <c r="C5" s="61" t="s">
        <v>67</v>
      </c>
      <c r="D5" s="62" t="s">
        <v>63</v>
      </c>
      <c r="E5" s="62" t="s">
        <v>63</v>
      </c>
    </row>
    <row r="6" spans="1:5" ht="30">
      <c r="A6" s="60" t="s">
        <v>41</v>
      </c>
      <c r="B6" s="60" t="s">
        <v>68</v>
      </c>
      <c r="C6" s="60" t="s">
        <v>74</v>
      </c>
      <c r="D6" s="63">
        <f ca="1">VLOOKUP(A6,'RC Captime Summary'!A:E,5,FALSE)</f>
        <v>250</v>
      </c>
      <c r="E6" s="63">
        <f>VLOOKUP(A6,'RC Captime Summary'!A:C,3,FALSE)</f>
        <v>71.5</v>
      </c>
    </row>
    <row r="7" spans="1:5" ht="195">
      <c r="A7" s="60" t="s">
        <v>15</v>
      </c>
      <c r="B7" s="60" t="s">
        <v>71</v>
      </c>
      <c r="C7" s="60" t="s">
        <v>76</v>
      </c>
      <c r="D7" s="63">
        <f ca="1">VLOOKUP(A7,'RC Captime Summary'!A:E,5,FALSE)</f>
        <v>130</v>
      </c>
      <c r="E7" s="63">
        <f>VLOOKUP(A7,'RC Captime Summary'!A:C,3,FALSE)</f>
        <v>62</v>
      </c>
    </row>
    <row r="8" spans="1:5" ht="210">
      <c r="A8" s="60" t="s">
        <v>14</v>
      </c>
      <c r="B8" s="60" t="s">
        <v>68</v>
      </c>
      <c r="C8" s="60" t="s">
        <v>73</v>
      </c>
      <c r="D8" s="63">
        <f ca="1">VLOOKUP(A8,'RC Captime Summary'!A:E,5,FALSE)</f>
        <v>600</v>
      </c>
      <c r="E8" s="63">
        <f>VLOOKUP(A8,'RC Captime Summary'!A:C,3,FALSE)</f>
        <v>327</v>
      </c>
    </row>
    <row r="9" spans="1:5" ht="210">
      <c r="A9" s="60" t="s">
        <v>13</v>
      </c>
      <c r="B9" s="60" t="s">
        <v>69</v>
      </c>
      <c r="C9" s="60" t="s">
        <v>75</v>
      </c>
      <c r="D9" s="63">
        <f ca="1">VLOOKUP(A9,'RC Captime Summary'!A:E,5,FALSE)</f>
        <v>400</v>
      </c>
      <c r="E9" s="63">
        <f>VLOOKUP(A9,'RC Captime Summary'!A:C,3,FALSE)</f>
        <v>162</v>
      </c>
    </row>
    <row r="10" spans="1:5" ht="240">
      <c r="A10" s="60" t="s">
        <v>9</v>
      </c>
      <c r="B10" s="60" t="s">
        <v>70</v>
      </c>
      <c r="C10" s="60" t="s">
        <v>72</v>
      </c>
      <c r="D10" s="63">
        <f ca="1">VLOOKUP(A10,'RC Captime Summary'!A:E,5,FALSE)</f>
        <v>150</v>
      </c>
      <c r="E10" s="63">
        <f>VLOOKUP(A10,'RC Captime Summary'!A:C,3,FALSE)</f>
        <v>29.5</v>
      </c>
    </row>
  </sheetData>
  <pageMargins left="0.7" right="0.7" top="0.5" bottom="0.5" header="0.3" footer="0.3"/>
  <pageSetup scale="93" fitToHeight="999" orientation="portrait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>
      <selection activeCell="L25" sqref="L2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RC Expense Update 2.11.16</vt:lpstr>
      <vt:lpstr>Rate Case Costs&gt;&gt;</vt:lpstr>
      <vt:lpstr>RC Costs Summary</vt:lpstr>
      <vt:lpstr>RC Costs Data</vt:lpstr>
      <vt:lpstr>Capitalized Time&gt;&gt;</vt:lpstr>
      <vt:lpstr>RC Captime Summary</vt:lpstr>
      <vt:lpstr>RC Captime Data</vt:lpstr>
      <vt:lpstr>Summary of Work</vt:lpstr>
      <vt:lpstr>Reference&gt;&gt;</vt:lpstr>
      <vt:lpstr>wp.d</vt:lpstr>
      <vt:lpstr>'RC Captime Data'!Print_Area</vt:lpstr>
      <vt:lpstr>'RC Captime Summary'!Print_Area</vt:lpstr>
      <vt:lpstr>'RC Costs Data'!Print_Area</vt:lpstr>
      <vt:lpstr>'RC Costs Summary'!Print_Area</vt:lpstr>
      <vt:lpstr>'RC Expense Update 2.11.16'!Print_Area</vt:lpstr>
      <vt:lpstr>'RC Captime Data'!Print_Titles</vt:lpstr>
      <vt:lpstr>'Summary of Work'!Print_Titles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Halloran</dc:creator>
  <cp:lastModifiedBy>jpkersey</cp:lastModifiedBy>
  <cp:lastPrinted>2015-07-17T13:43:43Z</cp:lastPrinted>
  <dcterms:created xsi:type="dcterms:W3CDTF">2014-11-25T18:52:12Z</dcterms:created>
  <dcterms:modified xsi:type="dcterms:W3CDTF">2016-02-11T16:31:25Z</dcterms:modified>
</cp:coreProperties>
</file>