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iwater.com\files\Rate Case\Kentucky\2015 WSCKY Rate Case\Data Requests\PSC Data Request 2 filed 2016.XX.XX\"/>
    </mc:Choice>
  </mc:AlternateContent>
  <bookViews>
    <workbookView xWindow="0" yWindow="0" windowWidth="21600" windowHeight="9135"/>
  </bookViews>
  <sheets>
    <sheet name="2.27 IS" sheetId="2" r:id="rId1"/>
    <sheet name="GL" sheetId="1" r:id="rId2"/>
    <sheet name="Invoices&gt;&gt;" sheetId="15" r:id="rId3"/>
    <sheet name="Jun 14" sheetId="3" r:id="rId4"/>
    <sheet name="Jul 14" sheetId="4" r:id="rId5"/>
    <sheet name="Aug 14" sheetId="5" r:id="rId6"/>
    <sheet name="Sep 14" sheetId="6" r:id="rId7"/>
    <sheet name="Oct 14" sheetId="7" r:id="rId8"/>
    <sheet name="Nov 14" sheetId="8" r:id="rId9"/>
    <sheet name="Dec 14" sheetId="9" r:id="rId10"/>
    <sheet name="Jan 15" sheetId="10" r:id="rId11"/>
    <sheet name="Feb 15" sheetId="11" r:id="rId12"/>
    <sheet name="Mar 15" sheetId="12" r:id="rId13"/>
    <sheet name="Apr 15" sheetId="13" r:id="rId14"/>
    <sheet name="May 15" sheetId="14" r:id="rId15"/>
  </sheets>
  <definedNames>
    <definedName name="_xlnm.Print_Area" localSheetId="13">'Apr 15'!$A$1:$J$35</definedName>
    <definedName name="_xlnm.Print_Area" localSheetId="5">'Aug 14'!$A$1:$K$35</definedName>
    <definedName name="_xlnm.Print_Area" localSheetId="3">'Jun 14'!$A$1:$K$39</definedName>
    <definedName name="_xlnm.Print_Area" localSheetId="8">'Nov 14'!$A$1:$J$33</definedName>
  </definedNames>
  <calcPr calcId="152511" calcMode="manual"/>
</workbook>
</file>

<file path=xl/calcChain.xml><?xml version="1.0" encoding="utf-8"?>
<calcChain xmlns="http://schemas.openxmlformats.org/spreadsheetml/2006/main">
  <c r="Q31" i="2" l="1"/>
  <c r="Q19" i="2"/>
  <c r="Q22" i="2"/>
  <c r="Q20" i="2"/>
  <c r="Q18" i="2"/>
  <c r="P20" i="2"/>
  <c r="P19" i="2"/>
  <c r="P18" i="2"/>
  <c r="Q11" i="2"/>
  <c r="Q16" i="2"/>
  <c r="Q23" i="2"/>
  <c r="Q36" i="2"/>
  <c r="P36" i="2"/>
  <c r="P11" i="2"/>
  <c r="P16" i="2"/>
  <c r="P23" i="2"/>
  <c r="O23" i="2"/>
  <c r="O19" i="2"/>
  <c r="O22" i="2"/>
  <c r="O20" i="2"/>
  <c r="O18" i="2"/>
  <c r="O16" i="2"/>
  <c r="O36" i="2"/>
  <c r="O11" i="2"/>
  <c r="N22" i="2"/>
  <c r="N20" i="2"/>
  <c r="N19" i="2"/>
  <c r="N18" i="2"/>
  <c r="N23" i="2"/>
  <c r="N36" i="2"/>
  <c r="N16" i="2"/>
  <c r="N11" i="2"/>
  <c r="M19" i="2"/>
  <c r="M20" i="2"/>
  <c r="M18" i="2"/>
  <c r="M22" i="2"/>
  <c r="M23" i="2"/>
  <c r="M36" i="2"/>
  <c r="M16" i="2"/>
  <c r="M11" i="2"/>
  <c r="L20" i="2"/>
  <c r="L19" i="2"/>
  <c r="L27" i="2" s="1"/>
  <c r="L22" i="2"/>
  <c r="L18" i="2"/>
  <c r="L23" i="2"/>
  <c r="L36" i="2"/>
  <c r="L16" i="2"/>
  <c r="K20" i="2"/>
  <c r="K18" i="2"/>
  <c r="K23" i="2"/>
  <c r="K36" i="2"/>
  <c r="K16" i="2"/>
  <c r="L11" i="2"/>
  <c r="K11" i="2"/>
  <c r="J19" i="2"/>
  <c r="J20" i="2"/>
  <c r="J22" i="2"/>
  <c r="J18" i="2"/>
  <c r="J23" i="2"/>
  <c r="J36" i="2"/>
  <c r="J16" i="2"/>
  <c r="J11" i="2"/>
  <c r="I19" i="2"/>
  <c r="I31" i="2"/>
  <c r="I22" i="2"/>
  <c r="I20" i="2"/>
  <c r="I18" i="2"/>
  <c r="I23" i="2"/>
  <c r="I36" i="2"/>
  <c r="I16" i="2"/>
  <c r="I11" i="2"/>
  <c r="H38" i="2"/>
  <c r="H31" i="2"/>
  <c r="H19" i="2"/>
  <c r="H22" i="2"/>
  <c r="H20" i="2"/>
  <c r="G19" i="2"/>
  <c r="G22" i="2"/>
  <c r="H18" i="2" l="1"/>
  <c r="H36" i="2"/>
  <c r="H23" i="2"/>
  <c r="H16" i="2"/>
  <c r="H11" i="2"/>
  <c r="G36" i="2"/>
  <c r="G20" i="2"/>
  <c r="G18" i="2"/>
  <c r="G23" i="2"/>
  <c r="G16" i="2"/>
  <c r="G11" i="2"/>
  <c r="F36" i="2"/>
  <c r="F20" i="2"/>
  <c r="F19" i="2"/>
  <c r="F18" i="2"/>
  <c r="F11" i="2"/>
  <c r="F23" i="2" l="1"/>
  <c r="F16" i="2"/>
  <c r="I18" i="14" l="1"/>
  <c r="I17" i="14"/>
  <c r="I16" i="14"/>
  <c r="I15" i="14"/>
  <c r="I19" i="14" s="1"/>
  <c r="F14" i="14" s="1"/>
  <c r="F24" i="14" s="1"/>
  <c r="F9" i="14"/>
  <c r="F11" i="14" s="1"/>
  <c r="F26" i="14" s="1"/>
  <c r="I17" i="13"/>
  <c r="I16" i="13"/>
  <c r="I18" i="13" s="1"/>
  <c r="F14" i="13" s="1"/>
  <c r="F24" i="13" s="1"/>
  <c r="I15" i="13"/>
  <c r="F9" i="13"/>
  <c r="F11" i="13" s="1"/>
  <c r="F26" i="13" s="1"/>
  <c r="I18" i="12"/>
  <c r="I19" i="12" s="1"/>
  <c r="F14" i="12" s="1"/>
  <c r="F25" i="12" s="1"/>
  <c r="I17" i="12"/>
  <c r="I15" i="12"/>
  <c r="F11" i="12"/>
  <c r="F27" i="12" s="1"/>
  <c r="F9" i="12"/>
  <c r="I18" i="11"/>
  <c r="I17" i="11"/>
  <c r="I16" i="11"/>
  <c r="I15" i="11"/>
  <c r="I19" i="11" s="1"/>
  <c r="F14" i="11" s="1"/>
  <c r="F25" i="11" s="1"/>
  <c r="F9" i="11"/>
  <c r="F11" i="11" s="1"/>
  <c r="F27" i="11" s="1"/>
  <c r="I18" i="10"/>
  <c r="I17" i="10"/>
  <c r="I16" i="10"/>
  <c r="I15" i="10"/>
  <c r="I19" i="10" s="1"/>
  <c r="F14" i="10" s="1"/>
  <c r="F25" i="10" s="1"/>
  <c r="F11" i="10"/>
  <c r="F27" i="10" s="1"/>
  <c r="F9" i="10"/>
  <c r="I18" i="9"/>
  <c r="I17" i="9"/>
  <c r="I16" i="9"/>
  <c r="I15" i="9"/>
  <c r="I19" i="9" s="1"/>
  <c r="F14" i="9" s="1"/>
  <c r="F25" i="9" s="1"/>
  <c r="F9" i="9"/>
  <c r="F11" i="9" s="1"/>
  <c r="I18" i="8"/>
  <c r="I17" i="8"/>
  <c r="I16" i="8"/>
  <c r="I15" i="8"/>
  <c r="I19" i="8" s="1"/>
  <c r="F14" i="8" s="1"/>
  <c r="F22" i="8" s="1"/>
  <c r="F11" i="8"/>
  <c r="F24" i="8" s="1"/>
  <c r="F9" i="8"/>
  <c r="I18" i="7"/>
  <c r="I17" i="7"/>
  <c r="I16" i="7"/>
  <c r="I15" i="7"/>
  <c r="I19" i="7" s="1"/>
  <c r="F14" i="7" s="1"/>
  <c r="F25" i="7" s="1"/>
  <c r="F9" i="7"/>
  <c r="F11" i="7" s="1"/>
  <c r="F27" i="7" s="1"/>
  <c r="I18" i="6"/>
  <c r="I17" i="6"/>
  <c r="I16" i="6"/>
  <c r="I15" i="6"/>
  <c r="I19" i="6" s="1"/>
  <c r="F14" i="6" s="1"/>
  <c r="F25" i="6" s="1"/>
  <c r="F11" i="6"/>
  <c r="F9" i="6"/>
  <c r="F24" i="5"/>
  <c r="I18" i="5"/>
  <c r="I17" i="5"/>
  <c r="I16" i="5"/>
  <c r="I15" i="5"/>
  <c r="I19" i="5" s="1"/>
  <c r="F14" i="5" s="1"/>
  <c r="F25" i="5" s="1"/>
  <c r="F9" i="5"/>
  <c r="F11" i="5" s="1"/>
  <c r="F27" i="5" s="1"/>
  <c r="F20" i="4"/>
  <c r="I18" i="4"/>
  <c r="I17" i="4"/>
  <c r="I16" i="4"/>
  <c r="I15" i="4"/>
  <c r="I19" i="4" s="1"/>
  <c r="F14" i="4" s="1"/>
  <c r="F29" i="4" s="1"/>
  <c r="F9" i="4"/>
  <c r="F11" i="4" s="1"/>
  <c r="F31" i="4" s="1"/>
  <c r="J18" i="3"/>
  <c r="J17" i="3"/>
  <c r="J16" i="3"/>
  <c r="J15" i="3"/>
  <c r="J19" i="3" s="1"/>
  <c r="F14" i="3" s="1"/>
  <c r="F27" i="3" s="1"/>
  <c r="F11" i="3"/>
  <c r="F29" i="3" s="1"/>
  <c r="F9" i="3"/>
  <c r="F27" i="6" l="1"/>
  <c r="F27" i="9"/>
  <c r="Q4" i="2"/>
  <c r="P4" i="2"/>
  <c r="O4" i="2"/>
  <c r="N4" i="2"/>
  <c r="M4" i="2"/>
  <c r="L4" i="2"/>
  <c r="K4" i="2"/>
  <c r="J4" i="2"/>
  <c r="I4" i="2"/>
  <c r="H4" i="2"/>
  <c r="G4" i="2"/>
  <c r="F4" i="2"/>
  <c r="R50" i="2"/>
  <c r="R40" i="2"/>
  <c r="R41" i="2" s="1"/>
  <c r="R27" i="2"/>
  <c r="R28" i="2" s="1"/>
  <c r="R13" i="2"/>
  <c r="R14" i="2" s="1"/>
  <c r="Q50" i="2"/>
  <c r="Q40" i="2"/>
  <c r="Q41" i="2" s="1"/>
  <c r="Q27" i="2"/>
  <c r="Q28" i="2" s="1"/>
  <c r="Q13" i="2"/>
  <c r="Q14" i="2" s="1"/>
  <c r="P50" i="2"/>
  <c r="P40" i="2"/>
  <c r="P41" i="2" s="1"/>
  <c r="P27" i="2"/>
  <c r="P28" i="2" s="1"/>
  <c r="P13" i="2"/>
  <c r="P14" i="2" s="1"/>
  <c r="O50" i="2"/>
  <c r="O40" i="2"/>
  <c r="O41" i="2" s="1"/>
  <c r="O27" i="2"/>
  <c r="O28" i="2" s="1"/>
  <c r="O13" i="2"/>
  <c r="O14" i="2" s="1"/>
  <c r="N50" i="2"/>
  <c r="N40" i="2"/>
  <c r="N41" i="2" s="1"/>
  <c r="N27" i="2"/>
  <c r="N28" i="2" s="1"/>
  <c r="N13" i="2"/>
  <c r="N14" i="2" s="1"/>
  <c r="M50" i="2"/>
  <c r="M40" i="2"/>
  <c r="M41" i="2" s="1"/>
  <c r="M27" i="2"/>
  <c r="M28" i="2" s="1"/>
  <c r="M13" i="2"/>
  <c r="M14" i="2" s="1"/>
  <c r="L50" i="2"/>
  <c r="L40" i="2"/>
  <c r="L41" i="2" s="1"/>
  <c r="L28" i="2"/>
  <c r="L13" i="2"/>
  <c r="L14" i="2" s="1"/>
  <c r="K50" i="2"/>
  <c r="K40" i="2"/>
  <c r="K41" i="2" s="1"/>
  <c r="K27" i="2"/>
  <c r="K28" i="2" s="1"/>
  <c r="K13" i="2"/>
  <c r="K14" i="2" s="1"/>
  <c r="J50" i="2"/>
  <c r="J40" i="2"/>
  <c r="J41" i="2" s="1"/>
  <c r="J27" i="2"/>
  <c r="J28" i="2" s="1"/>
  <c r="J13" i="2"/>
  <c r="J14" i="2" s="1"/>
  <c r="I50" i="2"/>
  <c r="I40" i="2"/>
  <c r="I41" i="2" s="1"/>
  <c r="I27" i="2"/>
  <c r="I28" i="2" s="1"/>
  <c r="I14" i="2"/>
  <c r="I13" i="2"/>
  <c r="H50" i="2"/>
  <c r="H40" i="2"/>
  <c r="H41" i="2" s="1"/>
  <c r="H27" i="2"/>
  <c r="H28" i="2" s="1"/>
  <c r="H13" i="2"/>
  <c r="H14" i="2" s="1"/>
  <c r="G50" i="2"/>
  <c r="G40" i="2"/>
  <c r="G41" i="2" s="1"/>
  <c r="G27" i="2"/>
  <c r="G28" i="2" s="1"/>
  <c r="G13" i="2"/>
  <c r="G14" i="2" s="1"/>
  <c r="P52" i="2" l="1"/>
  <c r="P54" i="2" s="1"/>
  <c r="P60" i="2" s="1"/>
  <c r="I5" i="2"/>
  <c r="L52" i="2"/>
  <c r="H52" i="2"/>
  <c r="H54" i="2" s="1"/>
  <c r="H60" i="2" s="1"/>
  <c r="J52" i="2"/>
  <c r="R52" i="2"/>
  <c r="N52" i="2"/>
  <c r="N54" i="2" s="1"/>
  <c r="N60" i="2" s="1"/>
  <c r="G52" i="2"/>
  <c r="G54" i="2" s="1"/>
  <c r="G60" i="2" s="1"/>
  <c r="I52" i="2"/>
  <c r="I54" i="2" s="1"/>
  <c r="I60" i="2" s="1"/>
  <c r="K52" i="2"/>
  <c r="K54" i="2" s="1"/>
  <c r="K60" i="2" s="1"/>
  <c r="M52" i="2"/>
  <c r="M54" i="2" s="1"/>
  <c r="M60" i="2" s="1"/>
  <c r="O52" i="2"/>
  <c r="O54" i="2" s="1"/>
  <c r="O60" i="2" s="1"/>
  <c r="Q52" i="2"/>
  <c r="Q54" i="2" s="1"/>
  <c r="Q60" i="2" s="1"/>
  <c r="J54" i="2"/>
  <c r="J60" i="2" s="1"/>
  <c r="L54" i="2"/>
  <c r="L60" i="2" s="1"/>
  <c r="R54" i="2"/>
  <c r="R60" i="2" s="1"/>
  <c r="F50" i="2"/>
  <c r="F40" i="2"/>
  <c r="F41" i="2" s="1"/>
  <c r="F27" i="2"/>
  <c r="F28" i="2" s="1"/>
  <c r="F13" i="2"/>
  <c r="F14" i="2" s="1"/>
  <c r="Q5" i="2" l="1"/>
  <c r="P5" i="2"/>
  <c r="O5" i="2"/>
  <c r="N5" i="2"/>
  <c r="M5" i="2"/>
  <c r="K5" i="2"/>
  <c r="L5" i="2"/>
  <c r="J5" i="2"/>
  <c r="H5" i="2"/>
  <c r="G5" i="2"/>
  <c r="F52" i="2"/>
  <c r="F54" i="2"/>
  <c r="F60" i="2" l="1"/>
  <c r="F5" i="2"/>
</calcChain>
</file>

<file path=xl/sharedStrings.xml><?xml version="1.0" encoding="utf-8"?>
<sst xmlns="http://schemas.openxmlformats.org/spreadsheetml/2006/main" count="543" uniqueCount="200">
  <si>
    <t>Co</t>
  </si>
  <si>
    <t>Business Unit</t>
  </si>
  <si>
    <t>Obj Acct</t>
  </si>
  <si>
    <t>Amount</t>
  </si>
  <si>
    <t>G/L Date</t>
  </si>
  <si>
    <t>Region</t>
  </si>
  <si>
    <t>Explanation Alpha Name</t>
  </si>
  <si>
    <t>Explanation -Remark-</t>
  </si>
  <si>
    <t>Asset ID</t>
  </si>
  <si>
    <t>Document Number</t>
  </si>
  <si>
    <t>Batch Number</t>
  </si>
  <si>
    <t>Purchase Order</t>
  </si>
  <si>
    <t>PO Originator</t>
  </si>
  <si>
    <t>PO Do Ty</t>
  </si>
  <si>
    <t>Rev Void</t>
  </si>
  <si>
    <t>Do Ty</t>
  </si>
  <si>
    <t>Sub</t>
  </si>
  <si>
    <t>Sub Type</t>
  </si>
  <si>
    <t>Sub- ledger</t>
  </si>
  <si>
    <t>Per No</t>
  </si>
  <si>
    <t>FY</t>
  </si>
  <si>
    <t>Units</t>
  </si>
  <si>
    <t>Address Number</t>
  </si>
  <si>
    <t>LT</t>
  </si>
  <si>
    <t>Doc Co</t>
  </si>
  <si>
    <t>Bth Ty</t>
  </si>
  <si>
    <t>Posted Code</t>
  </si>
  <si>
    <t>JE Line Number</t>
  </si>
  <si>
    <t>Line Extension</t>
  </si>
  <si>
    <t>Reconciled</t>
  </si>
  <si>
    <t>Midwest</t>
  </si>
  <si>
    <t>JE</t>
  </si>
  <si>
    <t>AA</t>
  </si>
  <si>
    <t>G</t>
  </si>
  <si>
    <t>P</t>
  </si>
  <si>
    <t>CLINTON MGMNT FEE 06/14</t>
  </si>
  <si>
    <t>CLINTON MGMNT JUNE. 2014</t>
  </si>
  <si>
    <t>JULY CLINTON MGMNT FEE</t>
  </si>
  <si>
    <t>CLINTON MGMNT JULY. 2014</t>
  </si>
  <si>
    <t>CLINTON MGMNT FEE AUGUST 2014</t>
  </si>
  <si>
    <t>CLINTON MGMNT AUGUST 2014</t>
  </si>
  <si>
    <t>CLINTON MGMNT FEE SEP. 2014</t>
  </si>
  <si>
    <t>CLINTON MGMNT SEPTEMBER 2014</t>
  </si>
  <si>
    <t>CLINTON MGMNT FEE OCT. 2014</t>
  </si>
  <si>
    <t>CLINTON MGMNT FEE  OCTOBER 201</t>
  </si>
  <si>
    <t>CLINTON MGMNT FEE  NOVEMBER 20</t>
  </si>
  <si>
    <t>CLINTON MGMNT FEE DEC 2014</t>
  </si>
  <si>
    <t>CLINTON MGMNT FEE  DECEMBER 20</t>
  </si>
  <si>
    <t>CLINTON MGMNT FEE JANUARY 2015</t>
  </si>
  <si>
    <t>CLINTON MGMNT FEE FEBRUARY 201</t>
  </si>
  <si>
    <t>CLINTON MGMNT MARCH 2015</t>
  </si>
  <si>
    <t>CLINTON MGMNT FEE MARCH 2015</t>
  </si>
  <si>
    <t>MWR MISC RCL MAY</t>
  </si>
  <si>
    <t>RCL FIRST COM B CK#8479</t>
  </si>
  <si>
    <t>RCL FIRST COM B CK#8585</t>
  </si>
  <si>
    <t>RCL FIRST COM B CK#8834</t>
  </si>
  <si>
    <t>RCL FIRST COM B CK#8704</t>
  </si>
  <si>
    <t>CLINTON MGMNT FEE APRIL 2015</t>
  </si>
  <si>
    <t>CLINTON MGMNT FEE MAY 2015</t>
  </si>
  <si>
    <t>MISC CHECKS JUNE 2015</t>
  </si>
  <si>
    <t>FIRST COMMUNITY BANK #9071</t>
  </si>
  <si>
    <t>FIRST COMMUNITY BANK #8956</t>
  </si>
  <si>
    <t>A</t>
  </si>
  <si>
    <t>B</t>
  </si>
  <si>
    <t>Line No.</t>
  </si>
  <si>
    <t>Operating Revenues</t>
  </si>
  <si>
    <t>Service Revenues - Sewer</t>
  </si>
  <si>
    <t>Miscellaneous Revenues</t>
  </si>
  <si>
    <t>Total Operating Revenues</t>
  </si>
  <si>
    <t>Maintenance Expenses</t>
  </si>
  <si>
    <t>Salaries and Wages</t>
  </si>
  <si>
    <t>Purchase Water/Sewer</t>
  </si>
  <si>
    <t>Purchased Power</t>
  </si>
  <si>
    <t>Maintenance and Repair</t>
  </si>
  <si>
    <t>Maintenance Testing</t>
  </si>
  <si>
    <t>Meter Reading</t>
  </si>
  <si>
    <t>Chemicals</t>
  </si>
  <si>
    <t>Transportation</t>
  </si>
  <si>
    <t>Operating Exp. Charged to Plant</t>
  </si>
  <si>
    <t>Outside Services - Other</t>
  </si>
  <si>
    <t xml:space="preserve">Total </t>
  </si>
  <si>
    <t>General Expenses</t>
  </si>
  <si>
    <t>Office Supplies &amp; Other Office Exp.</t>
  </si>
  <si>
    <t>Regulatory Commission Exp.</t>
  </si>
  <si>
    <t>Pension &amp; Other Benefits</t>
  </si>
  <si>
    <t>Rent</t>
  </si>
  <si>
    <t>Insurance</t>
  </si>
  <si>
    <t>Office Utilities</t>
  </si>
  <si>
    <t>Uncollectible Accounts</t>
  </si>
  <si>
    <t>Miscellaneous</t>
  </si>
  <si>
    <t>Depreciation</t>
  </si>
  <si>
    <t>Amortization of PAA</t>
  </si>
  <si>
    <t>Taxes Other Than Income</t>
  </si>
  <si>
    <t>Expense Reduction Related to Clinton Sewer Operations</t>
  </si>
  <si>
    <t>Income Taxes - Federal</t>
  </si>
  <si>
    <t>Income Taxes - State</t>
  </si>
  <si>
    <t>Amortization of CIAC</t>
  </si>
  <si>
    <t>Total</t>
  </si>
  <si>
    <t>Total Operating Expenses</t>
  </si>
  <si>
    <t>Net Operating Income</t>
  </si>
  <si>
    <t>Other Income</t>
  </si>
  <si>
    <t>Interest During Construction</t>
  </si>
  <si>
    <t>Interest on Debt</t>
  </si>
  <si>
    <t>Net Income</t>
  </si>
  <si>
    <t>Response to Staff DR 2.27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</si>
  <si>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</si>
  <si>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</si>
  <si>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</si>
  <si>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</si>
  <si>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</si>
  <si>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</si>
  <si>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</si>
  <si>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</si>
  <si>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</si>
  <si>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</si>
  <si>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</si>
  <si>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</si>
  <si>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</si>
  <si>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</si>
  <si>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</si>
  <si>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</si>
  <si>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</si>
  <si>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</si>
  <si>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</si>
  <si>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</si>
  <si>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</si>
  <si>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</si>
  <si>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</si>
  <si>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</si>
  <si>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Per Books</t>
  </si>
  <si>
    <t>Utilities, Inc.</t>
  </si>
  <si>
    <t>Invoice for Management Services City of Clinton Wastewater</t>
  </si>
  <si>
    <t>Management Fee</t>
  </si>
  <si>
    <t>Flat Fee</t>
  </si>
  <si>
    <t>Gross Systems Revenues 3%</t>
  </si>
  <si>
    <t>Sub Total Management Fee</t>
  </si>
  <si>
    <t>Reimbursement of Costs</t>
  </si>
  <si>
    <t>Direct Labor and Benefits</t>
  </si>
  <si>
    <t>Hours</t>
  </si>
  <si>
    <t>Rate</t>
  </si>
  <si>
    <t>Office Expenses (phone, computer, fax lines, etc)</t>
  </si>
  <si>
    <t>James Leonard</t>
  </si>
  <si>
    <t>Transportation Expense</t>
  </si>
  <si>
    <t>John Turner</t>
  </si>
  <si>
    <t>Ronald G. Rushing</t>
  </si>
  <si>
    <t>Kentucky Utilities - Lift Station</t>
  </si>
  <si>
    <t>Billy Nelms Jr.</t>
  </si>
  <si>
    <t>Kentucky Utilities - Lagoon</t>
  </si>
  <si>
    <t>McCoy &amp; McCoy Lab #1251612</t>
  </si>
  <si>
    <t>Clinton Hardware</t>
  </si>
  <si>
    <t>USA Bluebook #361708</t>
  </si>
  <si>
    <t>Ray Farms</t>
  </si>
  <si>
    <t>Hach Corp. #8870003</t>
  </si>
  <si>
    <t>Sub Total Reimbursement of Costs</t>
  </si>
  <si>
    <t>Total Fee for Month</t>
  </si>
  <si>
    <t>Paid by check number _______ on ________________</t>
  </si>
  <si>
    <t>Kentucky Utilities - Lift Station (Adjustment from Jan, Feb, Apr)</t>
  </si>
  <si>
    <t>McCoy &amp; McCoy Lab #1253675</t>
  </si>
  <si>
    <t>Clear Distributing #3715</t>
  </si>
  <si>
    <t>Clinton Hardware ( Included in Feb. and Mar)</t>
  </si>
  <si>
    <t>Car Quest #5184-95800</t>
  </si>
  <si>
    <t>G&amp;C Supply Co. #6536588</t>
  </si>
  <si>
    <t xml:space="preserve"> </t>
  </si>
  <si>
    <t>McCoy &amp; McCoy Lab #1255388</t>
  </si>
  <si>
    <t>Clear Distributing #3772</t>
  </si>
  <si>
    <t>Jewel</t>
  </si>
  <si>
    <t>McCoy &amp; McCoy Lab #1257306</t>
  </si>
  <si>
    <t>Clear Distributing #3820</t>
  </si>
  <si>
    <t>Agri-Chem #004564</t>
  </si>
  <si>
    <t>Badger Meeting #1012589</t>
  </si>
  <si>
    <t>McCoy &amp; McCoy Lab #1259190</t>
  </si>
  <si>
    <t>Clear Distributing #3873</t>
  </si>
  <si>
    <t>Cummins Crosspoint</t>
  </si>
  <si>
    <t>McCoy &amp; McCoy Lab #1260931</t>
  </si>
  <si>
    <t>McCoy &amp; McCoy Lab #1262935</t>
  </si>
  <si>
    <t>Clear Distributing #3916</t>
  </si>
  <si>
    <t>L&amp;L environmental #RH59038</t>
  </si>
  <si>
    <t>Clinton Hardware #21499</t>
  </si>
  <si>
    <t>McCoy &amp; McCoy Lab #1264776</t>
  </si>
  <si>
    <t>Clear Distributing #3957</t>
  </si>
  <si>
    <t>USA Bluebook #539616</t>
  </si>
  <si>
    <t>Clinton Hardware #21370</t>
  </si>
  <si>
    <t>Hach #9211709</t>
  </si>
  <si>
    <t>McCoy &amp; McCoy Lab #1266785</t>
  </si>
  <si>
    <t>Clear Distributing #4005</t>
  </si>
  <si>
    <t>Clinton Hardware #21596</t>
  </si>
  <si>
    <t>McCoy &amp; McCoy Lab #1269099</t>
  </si>
  <si>
    <t>Clear Distributing #4050</t>
  </si>
  <si>
    <t>Jim's Auto Parts #157510</t>
  </si>
  <si>
    <t>Clinton Hardware #21635</t>
  </si>
  <si>
    <t>Vaughn Electric #Cari-1425</t>
  </si>
  <si>
    <t>McCoy &amp; McCoy Lab #1271522</t>
  </si>
  <si>
    <t>USA Bluebook #608266</t>
  </si>
  <si>
    <t>Clinton Hardware #21081</t>
  </si>
  <si>
    <t>Vaughn Electric #Cari-1456</t>
  </si>
  <si>
    <t>McCoy &amp; McCoy Lab #1273607</t>
  </si>
  <si>
    <t>WSCK #486599</t>
  </si>
  <si>
    <t xml:space="preserve">Clinton Hardware </t>
  </si>
  <si>
    <t>Clear Distributing #4089</t>
  </si>
  <si>
    <t>Service Revenues -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</si>
</sst>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#,##0\ ;\(#,##0\)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14" fontId="0" fillId="0" borderId="0" xfId="0" applyNumberFormat="1"/>
    <xf numFmtId="43" fontId="0" fillId="0" borderId="0" xfId="1" applyFont="1"/>
    <xf numFmtId="164" fontId="18" fillId="0" borderId="0" xfId="0" applyNumberFormat="1" applyFont="1" applyFill="1"/>
    <xf numFmtId="165" fontId="19" fillId="0" borderId="0" xfId="0" applyNumberFormat="1" applyFont="1" applyFill="1"/>
    <xf numFmtId="165" fontId="18" fillId="0" borderId="0" xfId="0" applyNumberFormat="1" applyFont="1" applyFill="1"/>
    <xf numFmtId="166" fontId="18" fillId="0" borderId="0" xfId="1" applyNumberFormat="1" applyFont="1" applyFill="1"/>
    <xf numFmtId="164" fontId="19" fillId="0" borderId="0" xfId="0" applyNumberFormat="1" applyFont="1" applyFill="1" applyAlignment="1">
      <alignment horizontal="center"/>
    </xf>
    <xf numFmtId="165" fontId="19" fillId="0" borderId="0" xfId="0" applyNumberFormat="1" applyFont="1" applyFill="1" applyAlignment="1">
      <alignment horizontal="center"/>
    </xf>
    <xf numFmtId="166" fontId="19" fillId="0" borderId="0" xfId="1" applyNumberFormat="1" applyFont="1" applyFill="1" applyAlignment="1">
      <alignment horizontal="center"/>
    </xf>
    <xf numFmtId="165" fontId="18" fillId="0" borderId="0" xfId="0" applyNumberFormat="1" applyFont="1" applyFill="1" applyAlignment="1">
      <alignment horizontal="center"/>
    </xf>
    <xf numFmtId="166" fontId="18" fillId="0" borderId="0" xfId="1" applyNumberFormat="1" applyFont="1" applyFill="1" applyAlignment="1">
      <alignment horizontal="center"/>
    </xf>
    <xf numFmtId="166" fontId="18" fillId="0" borderId="10" xfId="1" applyNumberFormat="1" applyFont="1" applyFill="1" applyBorder="1" applyAlignment="1">
      <alignment horizontal="center"/>
    </xf>
    <xf numFmtId="0" fontId="19" fillId="0" borderId="0" xfId="1" applyNumberFormat="1" applyFont="1" applyFill="1" applyAlignment="1">
      <alignment horizontal="center"/>
    </xf>
    <xf numFmtId="165" fontId="18" fillId="0" borderId="10" xfId="0" applyNumberFormat="1" applyFont="1" applyFill="1" applyBorder="1"/>
    <xf numFmtId="165" fontId="18" fillId="0" borderId="0" xfId="0" applyNumberFormat="1" applyFont="1" applyFill="1" applyAlignment="1">
      <alignment horizontal="right"/>
    </xf>
    <xf numFmtId="166" fontId="18" fillId="0" borderId="11" xfId="1" applyNumberFormat="1" applyFont="1" applyFill="1" applyBorder="1"/>
    <xf numFmtId="166" fontId="18" fillId="0" borderId="10" xfId="1" applyNumberFormat="1" applyFont="1" applyFill="1" applyBorder="1"/>
    <xf numFmtId="166" fontId="20" fillId="0" borderId="0" xfId="1" applyNumberFormat="1" applyFont="1" applyFill="1"/>
    <xf numFmtId="166" fontId="20" fillId="0" borderId="0" xfId="1" applyNumberFormat="1" applyFont="1" applyFill="1" applyAlignment="1">
      <alignment horizontal="fill"/>
    </xf>
    <xf numFmtId="166" fontId="18" fillId="0" borderId="0" xfId="1" applyNumberFormat="1" applyFont="1" applyFill="1" applyAlignment="1">
      <alignment horizontal="fill"/>
    </xf>
    <xf numFmtId="165" fontId="18" fillId="0" borderId="0" xfId="0" applyNumberFormat="1" applyFont="1" applyFill="1" applyBorder="1"/>
    <xf numFmtId="166" fontId="18" fillId="0" borderId="12" xfId="1" applyNumberFormat="1" applyFont="1" applyFill="1" applyBorder="1"/>
    <xf numFmtId="0" fontId="16" fillId="0" borderId="0" xfId="0" applyFont="1"/>
    <xf numFmtId="166" fontId="18" fillId="0" borderId="10" xfId="1" quotePrefix="1" applyNumberFormat="1" applyFont="1" applyFill="1" applyBorder="1" applyAlignment="1">
      <alignment horizontal="center"/>
    </xf>
    <xf numFmtId="17" fontId="21" fillId="0" borderId="0" xfId="1" applyNumberFormat="1" applyFont="1"/>
    <xf numFmtId="44" fontId="0" fillId="0" borderId="0" xfId="1" applyNumberFormat="1" applyFont="1"/>
    <xf numFmtId="43" fontId="0" fillId="0" borderId="10" xfId="1" applyFont="1" applyBorder="1"/>
    <xf numFmtId="44" fontId="0" fillId="0" borderId="10" xfId="1" applyNumberFormat="1" applyFont="1" applyBorder="1"/>
    <xf numFmtId="43" fontId="0" fillId="0" borderId="13" xfId="1" applyFont="1" applyBorder="1"/>
    <xf numFmtId="44" fontId="0" fillId="0" borderId="12" xfId="1" applyNumberFormat="1" applyFont="1" applyBorder="1"/>
    <xf numFmtId="43" fontId="0" fillId="0" borderId="0" xfId="1" applyFont="1" applyFill="1"/>
    <xf numFmtId="43" fontId="0" fillId="0" borderId="10" xfId="1" applyFont="1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abSelected="1" zoomScale="85" zoomScaleNormal="85" workbookViewId="0"/>
  </sheetViews>
  <sheetFormatPr defaultRowHeight="15" x14ac:dyDescent="0.25"/>
  <cols>
    <col min="2" max="2" width="2" customWidth="1"/>
    <col min="3" max="3" width="1.140625" customWidth="1"/>
    <col min="4" max="4" width="28.28515625" bestFit="1" customWidth="1"/>
    <col min="5" max="5" width="8.7109375" bestFit="1" customWidth="1"/>
    <col min="6" max="6" width="9.5703125" bestFit="1" customWidth="1"/>
    <col min="8" max="8" width="11.85546875" bestFit="1" customWidth="1"/>
    <col min="9" max="9" width="14.140625" bestFit="1" customWidth="1"/>
    <col min="10" max="10" width="12.140625" bestFit="1" customWidth="1"/>
    <col min="11" max="11" width="14" bestFit="1" customWidth="1"/>
    <col min="12" max="12" width="13.7109375" bestFit="1" customWidth="1"/>
    <col min="13" max="13" width="12" bestFit="1" customWidth="1"/>
    <col min="14" max="14" width="12.85546875" bestFit="1" customWidth="1"/>
    <col min="15" max="15" width="11" bestFit="1" customWidth="1"/>
    <col min="16" max="17" width="9.85546875" bestFit="1" customWidth="1"/>
    <col min="18" max="18" width="9.5703125" bestFit="1" customWidth="1"/>
  </cols>
  <sheetData>
    <row r="1" spans="1:18" x14ac:dyDescent="0.25">
      <c r="A1" s="23" t="s">
        <v>104</v>
      </c>
    </row>
    <row r="2" spans="1:18" x14ac:dyDescent="0.25">
      <c r="A2" s="3"/>
      <c r="B2" s="4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x14ac:dyDescent="0.25">
      <c r="A3" s="7"/>
      <c r="B3" s="8"/>
      <c r="C3" s="8"/>
      <c r="D3" s="8" t="s">
        <v>62</v>
      </c>
      <c r="E3" s="8"/>
      <c r="F3" s="9" t="s">
        <v>63</v>
      </c>
      <c r="G3" s="9" t="s">
        <v>118</v>
      </c>
      <c r="H3" s="9" t="s">
        <v>119</v>
      </c>
      <c r="I3" s="9" t="s">
        <v>120</v>
      </c>
      <c r="J3" s="9" t="s">
        <v>121</v>
      </c>
      <c r="K3" s="9" t="s">
        <v>33</v>
      </c>
      <c r="L3" s="9" t="s">
        <v>122</v>
      </c>
      <c r="M3" s="9" t="s">
        <v>123</v>
      </c>
      <c r="N3" s="9" t="s">
        <v>124</v>
      </c>
      <c r="O3" s="9" t="s">
        <v>125</v>
      </c>
      <c r="P3" s="9" t="s">
        <v>126</v>
      </c>
      <c r="Q3" s="9" t="s">
        <v>127</v>
      </c>
      <c r="R3" s="9" t="s">
        <v>128</v>
      </c>
    </row>
    <row r="4" spans="1:18" x14ac:dyDescent="0.25">
      <c r="A4" s="3"/>
      <c r="B4" s="4"/>
      <c r="C4" s="5"/>
      <c r="D4" s="5"/>
      <c r="E4" s="5" t="s">
        <v>129</v>
      </c>
      <c r="F4" s="6">
        <f>GL!D2</f>
        <v>-13886.21</v>
      </c>
      <c r="G4" s="6">
        <f>GL!D3</f>
        <v>-12470.88</v>
      </c>
      <c r="H4" s="6">
        <f>GL!D4</f>
        <v>-13967.15</v>
      </c>
      <c r="I4" s="6">
        <f>GL!D5</f>
        <v>-13166.33</v>
      </c>
      <c r="J4" s="6">
        <f>GL!D6</f>
        <v>-10763.79</v>
      </c>
      <c r="K4" s="6">
        <f>GL!D7</f>
        <v>-8584.52</v>
      </c>
      <c r="L4" s="6">
        <f>GL!D8</f>
        <v>-12872.49</v>
      </c>
      <c r="M4" s="6">
        <f>GL!D9</f>
        <v>-14494.7</v>
      </c>
      <c r="N4" s="6">
        <f>GL!D10</f>
        <v>-11181.78</v>
      </c>
      <c r="O4" s="6">
        <f>GL!D11</f>
        <v>-17667.419999999998</v>
      </c>
      <c r="P4" s="6">
        <f>GL!D16</f>
        <v>-10512.62</v>
      </c>
      <c r="Q4" s="6">
        <f>GL!D17</f>
        <v>-12976.13</v>
      </c>
      <c r="R4" s="6"/>
    </row>
    <row r="5" spans="1:18" x14ac:dyDescent="0.25">
      <c r="A5" s="3"/>
      <c r="B5" s="4"/>
      <c r="C5" s="5"/>
      <c r="D5" s="5"/>
      <c r="E5" s="5"/>
      <c r="F5" s="6">
        <f>F4-F54</f>
        <v>-4.4999999990977813E-3</v>
      </c>
      <c r="G5" s="6">
        <f t="shared" ref="G5:Q5" si="0">G4-G54</f>
        <v>-3.9999999989959178E-3</v>
      </c>
      <c r="H5" s="6">
        <f t="shared" si="0"/>
        <v>-2.1999999989930075E-3</v>
      </c>
      <c r="I5" s="6">
        <f t="shared" si="0"/>
        <v>3.099999998084968E-3</v>
      </c>
      <c r="J5" s="6">
        <f t="shared" si="0"/>
        <v>-1.5999999995983671E-3</v>
      </c>
      <c r="K5" s="6">
        <f t="shared" si="0"/>
        <v>3.099999998084968E-3</v>
      </c>
      <c r="L5" s="6">
        <f t="shared" si="0"/>
        <v>-11.526799999999639</v>
      </c>
      <c r="M5" s="6">
        <f t="shared" si="0"/>
        <v>1.9999999858555384E-4</v>
      </c>
      <c r="N5" s="6">
        <f t="shared" si="0"/>
        <v>1.8999999992956873E-3</v>
      </c>
      <c r="O5" s="6">
        <f t="shared" si="0"/>
        <v>-3.099999998084968E-3</v>
      </c>
      <c r="P5" s="6">
        <f t="shared" si="0"/>
        <v>-2.2000000008119969E-3</v>
      </c>
      <c r="Q5" s="6">
        <f t="shared" si="0"/>
        <v>-1.0999999994965037E-3</v>
      </c>
      <c r="R5" s="6"/>
    </row>
    <row r="6" spans="1:18" x14ac:dyDescent="0.25">
      <c r="A6" s="3"/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x14ac:dyDescent="0.25">
      <c r="A7" s="12" t="s">
        <v>64</v>
      </c>
      <c r="B7" s="10"/>
      <c r="C7" s="10"/>
      <c r="D7" s="10"/>
      <c r="E7" s="10"/>
      <c r="F7" s="24" t="s">
        <v>105</v>
      </c>
      <c r="G7" s="24" t="s">
        <v>106</v>
      </c>
      <c r="H7" s="24" t="s">
        <v>107</v>
      </c>
      <c r="I7" s="24" t="s">
        <v>108</v>
      </c>
      <c r="J7" s="24" t="s">
        <v>109</v>
      </c>
      <c r="K7" s="24" t="s">
        <v>110</v>
      </c>
      <c r="L7" s="24" t="s">
        <v>111</v>
      </c>
      <c r="M7" s="24" t="s">
        <v>112</v>
      </c>
      <c r="N7" s="24" t="s">
        <v>113</v>
      </c>
      <c r="O7" s="24" t="s">
        <v>114</v>
      </c>
      <c r="P7" s="24" t="s">
        <v>115</v>
      </c>
      <c r="Q7" s="24" t="s">
        <v>116</v>
      </c>
      <c r="R7" s="24" t="s">
        <v>117</v>
      </c>
    </row>
    <row r="8" spans="1:18" x14ac:dyDescent="0.25">
      <c r="A8" s="13">
        <v>1</v>
      </c>
      <c r="B8" s="14" t="s">
        <v>65</v>
      </c>
      <c r="C8" s="14"/>
      <c r="D8" s="14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5">
      <c r="A9" s="13">
        <v>2</v>
      </c>
      <c r="B9" s="3"/>
      <c r="C9" s="3"/>
      <c r="D9" s="5" t="s">
        <v>199</v>
      </c>
      <c r="E9" s="1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x14ac:dyDescent="0.25">
      <c r="A10" s="13">
        <v>3</v>
      </c>
      <c r="B10" s="3"/>
      <c r="C10" s="3"/>
      <c r="D10" s="5" t="s">
        <v>66</v>
      </c>
      <c r="E10" s="1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25">
      <c r="A11" s="13">
        <v>4</v>
      </c>
      <c r="B11" s="3"/>
      <c r="C11" s="3"/>
      <c r="D11" s="5" t="s">
        <v>67</v>
      </c>
      <c r="E11" s="5"/>
      <c r="F11" s="6">
        <f>-'Jun 14'!F11</f>
        <v>-2591.5855000000001</v>
      </c>
      <c r="G11" s="6">
        <f>-'Jul 14'!F11</f>
        <v>-2527.306</v>
      </c>
      <c r="H11" s="6">
        <f>-'Aug 14'!F11</f>
        <v>-2605.1278000000002</v>
      </c>
      <c r="I11" s="6">
        <f>-'Sep 14'!F11</f>
        <v>-2610.5731000000001</v>
      </c>
      <c r="J11" s="6">
        <f>-'Oct 14'!F11</f>
        <v>-2521.1884</v>
      </c>
      <c r="K11" s="6">
        <f>-'Nov 14'!F11</f>
        <v>-2606.4830999999999</v>
      </c>
      <c r="L11" s="6">
        <f>-'Dec 14'!F11</f>
        <v>-2627.0232000000001</v>
      </c>
      <c r="M11" s="6">
        <f>-'Jan 15'!F11</f>
        <v>-2597.1102000000001</v>
      </c>
      <c r="N11" s="6">
        <f>-'Feb 15'!F11</f>
        <v>-2573.2718999999997</v>
      </c>
      <c r="O11" s="6">
        <f>-'Mar 15'!F11</f>
        <v>-2959.7768999999998</v>
      </c>
      <c r="P11" s="6">
        <f>-'Apr 15'!F11</f>
        <v>-3401.9778000000001</v>
      </c>
      <c r="Q11" s="6">
        <f>-'May 15'!F11</f>
        <v>-2595.8289</v>
      </c>
      <c r="R11" s="6"/>
    </row>
    <row r="12" spans="1:18" x14ac:dyDescent="0.25">
      <c r="A12" s="13">
        <v>5</v>
      </c>
      <c r="B12" s="5"/>
      <c r="C12" s="5"/>
      <c r="D12" s="5"/>
      <c r="E12" s="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5">
      <c r="A13" s="13">
        <v>6</v>
      </c>
      <c r="B13" s="5" t="s">
        <v>68</v>
      </c>
      <c r="C13" s="5"/>
      <c r="D13" s="5"/>
      <c r="E13" s="15"/>
      <c r="F13" s="17">
        <f t="shared" ref="F13:R13" si="1">SUM(F8:F11)</f>
        <v>-2591.5855000000001</v>
      </c>
      <c r="G13" s="17">
        <f t="shared" si="1"/>
        <v>-2527.306</v>
      </c>
      <c r="H13" s="17">
        <f t="shared" si="1"/>
        <v>-2605.1278000000002</v>
      </c>
      <c r="I13" s="17">
        <f t="shared" si="1"/>
        <v>-2610.5731000000001</v>
      </c>
      <c r="J13" s="17">
        <f t="shared" si="1"/>
        <v>-2521.1884</v>
      </c>
      <c r="K13" s="17">
        <f t="shared" si="1"/>
        <v>-2606.4830999999999</v>
      </c>
      <c r="L13" s="17">
        <f t="shared" si="1"/>
        <v>-2627.0232000000001</v>
      </c>
      <c r="M13" s="17">
        <f t="shared" si="1"/>
        <v>-2597.1102000000001</v>
      </c>
      <c r="N13" s="17">
        <f t="shared" si="1"/>
        <v>-2573.2718999999997</v>
      </c>
      <c r="O13" s="17">
        <f t="shared" si="1"/>
        <v>-2959.7768999999998</v>
      </c>
      <c r="P13" s="17">
        <f t="shared" si="1"/>
        <v>-3401.9778000000001</v>
      </c>
      <c r="Q13" s="17">
        <f t="shared" si="1"/>
        <v>-2595.8289</v>
      </c>
      <c r="R13" s="17">
        <f t="shared" si="1"/>
        <v>0</v>
      </c>
    </row>
    <row r="14" spans="1:18" x14ac:dyDescent="0.25">
      <c r="A14" s="13">
        <v>7</v>
      </c>
      <c r="B14" s="5"/>
      <c r="C14" s="5"/>
      <c r="D14" s="5"/>
      <c r="E14" s="5"/>
      <c r="F14" s="18">
        <f t="shared" ref="F14:R14" si="2">+F13-F75-F137</f>
        <v>-2591.5855000000001</v>
      </c>
      <c r="G14" s="18">
        <f t="shared" si="2"/>
        <v>-2527.306</v>
      </c>
      <c r="H14" s="18">
        <f t="shared" si="2"/>
        <v>-2605.1278000000002</v>
      </c>
      <c r="I14" s="18">
        <f t="shared" si="2"/>
        <v>-2610.5731000000001</v>
      </c>
      <c r="J14" s="18">
        <f t="shared" si="2"/>
        <v>-2521.1884</v>
      </c>
      <c r="K14" s="18">
        <f t="shared" si="2"/>
        <v>-2606.4830999999999</v>
      </c>
      <c r="L14" s="18">
        <f t="shared" si="2"/>
        <v>-2627.0232000000001</v>
      </c>
      <c r="M14" s="18">
        <f t="shared" si="2"/>
        <v>-2597.1102000000001</v>
      </c>
      <c r="N14" s="18">
        <f t="shared" si="2"/>
        <v>-2573.2718999999997</v>
      </c>
      <c r="O14" s="18">
        <f t="shared" si="2"/>
        <v>-2959.7768999999998</v>
      </c>
      <c r="P14" s="18">
        <f t="shared" si="2"/>
        <v>-3401.9778000000001</v>
      </c>
      <c r="Q14" s="18">
        <f t="shared" si="2"/>
        <v>-2595.8289</v>
      </c>
      <c r="R14" s="18">
        <f t="shared" si="2"/>
        <v>0</v>
      </c>
    </row>
    <row r="15" spans="1:18" x14ac:dyDescent="0.25">
      <c r="A15" s="13">
        <v>8</v>
      </c>
      <c r="B15" s="14" t="s">
        <v>69</v>
      </c>
      <c r="C15" s="14"/>
      <c r="D15" s="14"/>
      <c r="E15" s="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x14ac:dyDescent="0.25">
      <c r="A16" s="13">
        <v>9</v>
      </c>
      <c r="B16" s="5"/>
      <c r="C16" s="3"/>
      <c r="D16" s="5" t="s">
        <v>70</v>
      </c>
      <c r="E16" s="5"/>
      <c r="F16" s="6">
        <f>'Jun 14'!F14</f>
        <v>6982.74</v>
      </c>
      <c r="G16" s="6">
        <f>'Jul 14'!F14</f>
        <v>6295.32</v>
      </c>
      <c r="H16" s="6">
        <f>'Aug 14'!F14</f>
        <v>7742.5199999999995</v>
      </c>
      <c r="I16" s="6">
        <f>'Sep 14'!F14</f>
        <v>6295.32</v>
      </c>
      <c r="J16" s="6">
        <f>'Oct 14'!F14</f>
        <v>5535.54</v>
      </c>
      <c r="K16" s="6">
        <f>'Nov 14'!F14</f>
        <v>5029.0199999999995</v>
      </c>
      <c r="L16" s="6">
        <f>'Dec 14'!F14</f>
        <v>6367.68</v>
      </c>
      <c r="M16" s="6">
        <f>'Jan 15'!F14</f>
        <v>6295.32</v>
      </c>
      <c r="N16" s="6">
        <f>'Feb 15'!F14</f>
        <v>5788.8</v>
      </c>
      <c r="O16" s="6">
        <f>'Mar 15'!F14</f>
        <v>6331.5</v>
      </c>
      <c r="P16" s="6">
        <f>'Apr 15'!F14</f>
        <v>4015.98</v>
      </c>
      <c r="Q16" s="6">
        <f>'May 15'!F14</f>
        <v>5716.44</v>
      </c>
      <c r="R16" s="6"/>
    </row>
    <row r="17" spans="1:18" x14ac:dyDescent="0.25">
      <c r="A17" s="13">
        <v>10</v>
      </c>
      <c r="B17" s="5"/>
      <c r="C17" s="3"/>
      <c r="D17" s="5" t="s">
        <v>71</v>
      </c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5">
      <c r="A18" s="13">
        <v>11</v>
      </c>
      <c r="B18" s="5"/>
      <c r="C18" s="3"/>
      <c r="D18" s="5" t="s">
        <v>72</v>
      </c>
      <c r="E18" s="5"/>
      <c r="F18" s="6">
        <f>'Jun 14'!F18+'Jun 14'!F19</f>
        <v>1848.15</v>
      </c>
      <c r="G18" s="6">
        <f>'Jul 14'!F18+'Jul 14'!F19+'Jul 14'!F20</f>
        <v>845.15</v>
      </c>
      <c r="H18" s="6">
        <f>'Aug 14'!F18+'Aug 14'!F19</f>
        <v>1080.6600000000001</v>
      </c>
      <c r="I18" s="6">
        <f>'Sep 14'!F18+'Sep 14'!F19</f>
        <v>246.53</v>
      </c>
      <c r="J18" s="6">
        <f>'Oct 14'!F18+'Oct 14'!F19</f>
        <v>364.23</v>
      </c>
      <c r="K18" s="6">
        <f>'Nov 14'!F18+'Nov 14'!F19</f>
        <v>334.02</v>
      </c>
      <c r="L18" s="6">
        <f>'Dec 14'!F18+'Dec 14'!F19</f>
        <v>841.39</v>
      </c>
      <c r="M18" s="6">
        <f>'Jan 15'!F18+'Jan 15'!F19</f>
        <v>1119.6099999999999</v>
      </c>
      <c r="N18" s="6">
        <f>'Feb 15'!F18+'Feb 15'!F19</f>
        <v>1234.73</v>
      </c>
      <c r="O18" s="6">
        <f>'Mar 15'!F18+'Mar 15'!F19</f>
        <v>641.27</v>
      </c>
      <c r="P18" s="6">
        <f>'Apr 15'!F18+'Apr 15'!F19</f>
        <v>1150.71</v>
      </c>
      <c r="Q18" s="6">
        <f>'May 15'!F18+'May 15'!F19</f>
        <v>1201.06</v>
      </c>
      <c r="R18" s="6"/>
    </row>
    <row r="19" spans="1:18" x14ac:dyDescent="0.25">
      <c r="A19" s="13">
        <v>12</v>
      </c>
      <c r="B19" s="5"/>
      <c r="C19" s="3"/>
      <c r="D19" s="5" t="s">
        <v>73</v>
      </c>
      <c r="E19" s="5"/>
      <c r="F19" s="6">
        <f>'Jun 14'!F21+'Jun 14'!F22</f>
        <v>330.51</v>
      </c>
      <c r="G19" s="6">
        <f>'Jul 14'!F23+'Jul 14'!F26+'Jul 14'!F27+'Jul 14'!F24+'Jul 14'!F25</f>
        <v>233.84999999999997</v>
      </c>
      <c r="H19" s="6">
        <f>'Aug 14'!F22</f>
        <v>19.190000000000001</v>
      </c>
      <c r="I19" s="6">
        <f>'Sep 14'!F24</f>
        <v>1944.03</v>
      </c>
      <c r="J19" s="6">
        <f>'Oct 14'!F22+'Oct 14'!F23</f>
        <v>786.57999999999993</v>
      </c>
      <c r="K19" s="6"/>
      <c r="L19" s="6">
        <f>'Dec 14'!F23</f>
        <v>16.62</v>
      </c>
      <c r="M19" s="6">
        <f>'Jan 15'!F22+'Jan 15'!F23+'Jan 15'!F24</f>
        <v>2268.66</v>
      </c>
      <c r="N19" s="6">
        <f>'Feb 15'!F22+'Feb 15'!F23</f>
        <v>120.98</v>
      </c>
      <c r="O19" s="6">
        <f>'Mar 15'!F23+'Mar 15'!F24</f>
        <v>5792.27</v>
      </c>
      <c r="P19" s="6">
        <f>'Apr 15'!F21+'Apr 15'!F22+'Apr 15'!F23</f>
        <v>1061.95</v>
      </c>
      <c r="Q19" s="6">
        <f>'May 15'!F22</f>
        <v>10.8</v>
      </c>
      <c r="R19" s="6"/>
    </row>
    <row r="20" spans="1:18" x14ac:dyDescent="0.25">
      <c r="A20" s="13">
        <v>13</v>
      </c>
      <c r="B20" s="5"/>
      <c r="C20" s="3"/>
      <c r="D20" s="5" t="s">
        <v>74</v>
      </c>
      <c r="E20" s="5"/>
      <c r="F20" s="6">
        <f>'Jun 14'!F20+'Jun 14'!F24</f>
        <v>1208.22</v>
      </c>
      <c r="G20" s="6">
        <f>'Jul 14'!F21</f>
        <v>1154.25</v>
      </c>
      <c r="H20" s="6">
        <f>'Aug 14'!F20</f>
        <v>597.25</v>
      </c>
      <c r="I20" s="6">
        <f>'Sep 14'!F20</f>
        <v>190</v>
      </c>
      <c r="J20" s="6">
        <f>'Oct 14'!F20</f>
        <v>231.25</v>
      </c>
      <c r="K20" s="6">
        <f>'Nov 14'!F20</f>
        <v>190</v>
      </c>
      <c r="L20" s="6">
        <f>'Dec 14'!F20+'Dec 14'!F22</f>
        <v>1683.25</v>
      </c>
      <c r="M20" s="6">
        <f>'Jan 15'!F20</f>
        <v>889</v>
      </c>
      <c r="N20" s="6">
        <f>'Feb 15'!F20</f>
        <v>589</v>
      </c>
      <c r="O20" s="6">
        <f>'Mar 15'!F20</f>
        <v>501</v>
      </c>
      <c r="P20" s="6">
        <f>'Apr 15'!F20</f>
        <v>457</v>
      </c>
      <c r="Q20" s="6">
        <f>'May 15'!F20</f>
        <v>1537</v>
      </c>
      <c r="R20" s="6"/>
    </row>
    <row r="21" spans="1:18" x14ac:dyDescent="0.25">
      <c r="A21" s="13">
        <v>14</v>
      </c>
      <c r="B21" s="5"/>
      <c r="C21" s="3"/>
      <c r="D21" s="5" t="s">
        <v>75</v>
      </c>
      <c r="E21" s="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13">
        <v>15</v>
      </c>
      <c r="B22" s="5"/>
      <c r="C22" s="3"/>
      <c r="D22" s="5" t="s">
        <v>76</v>
      </c>
      <c r="E22" s="5"/>
      <c r="F22" s="6"/>
      <c r="G22" s="6">
        <f>'Jul 14'!F22</f>
        <v>990</v>
      </c>
      <c r="H22" s="6">
        <f>'Aug 14'!F21</f>
        <v>990</v>
      </c>
      <c r="I22" s="6">
        <f>'Sep 14'!F21+'Sep 14'!F22</f>
        <v>954.88</v>
      </c>
      <c r="J22" s="6">
        <f>'Oct 14'!F21</f>
        <v>900</v>
      </c>
      <c r="K22" s="6"/>
      <c r="L22" s="6">
        <f>'Dec 14'!F21</f>
        <v>900</v>
      </c>
      <c r="M22" s="6">
        <f>'Jan 15'!F21</f>
        <v>900</v>
      </c>
      <c r="N22" s="6">
        <f>'Feb 15'!F21</f>
        <v>450</v>
      </c>
      <c r="O22" s="6">
        <f>'Mar 15'!F21</f>
        <v>900</v>
      </c>
      <c r="P22" s="6"/>
      <c r="Q22" s="6">
        <f>'May 15'!F23</f>
        <v>990</v>
      </c>
      <c r="R22" s="6"/>
    </row>
    <row r="23" spans="1:18" x14ac:dyDescent="0.25">
      <c r="A23" s="13">
        <v>16</v>
      </c>
      <c r="B23" s="5"/>
      <c r="C23" s="3"/>
      <c r="D23" s="5" t="s">
        <v>77</v>
      </c>
      <c r="E23" s="5"/>
      <c r="F23" s="6">
        <f>'Jun 14'!F16</f>
        <v>275</v>
      </c>
      <c r="G23" s="6">
        <f>'Jul 14'!F16</f>
        <v>275</v>
      </c>
      <c r="H23" s="6">
        <f>'Aug 14'!F16</f>
        <v>275</v>
      </c>
      <c r="I23" s="6">
        <f>'Sep 14'!F16</f>
        <v>275</v>
      </c>
      <c r="J23" s="6">
        <f>'Oct 14'!F16</f>
        <v>275</v>
      </c>
      <c r="K23" s="6">
        <f>'Nov 14'!F16</f>
        <v>275</v>
      </c>
      <c r="L23" s="6">
        <f>'Dec 14'!F16</f>
        <v>275</v>
      </c>
      <c r="M23" s="6">
        <f>'Jan 15'!F16</f>
        <v>275</v>
      </c>
      <c r="N23" s="6">
        <f>'Feb 15'!F16</f>
        <v>275</v>
      </c>
      <c r="O23" s="6">
        <f>'Mar 15'!F16+'Mar 15'!F22</f>
        <v>391.6</v>
      </c>
      <c r="P23" s="6">
        <f>'Apr 15'!F16</f>
        <v>275</v>
      </c>
      <c r="Q23" s="6">
        <f>'May 15'!F16</f>
        <v>275</v>
      </c>
      <c r="R23" s="6"/>
    </row>
    <row r="24" spans="1:18" x14ac:dyDescent="0.25">
      <c r="A24" s="13">
        <v>17</v>
      </c>
      <c r="B24" s="5"/>
      <c r="C24" s="3"/>
      <c r="D24" s="5" t="s">
        <v>78</v>
      </c>
      <c r="E24" s="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13">
        <v>18</v>
      </c>
      <c r="B25" s="5"/>
      <c r="C25" s="3"/>
      <c r="D25" s="5" t="s">
        <v>79</v>
      </c>
      <c r="E25" s="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13">
        <v>19</v>
      </c>
      <c r="B26" s="5"/>
      <c r="C26" s="5"/>
      <c r="D26" s="5"/>
      <c r="E26" s="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3">
        <v>20</v>
      </c>
      <c r="B27" s="5"/>
      <c r="C27" s="5" t="s">
        <v>80</v>
      </c>
      <c r="D27" s="5"/>
      <c r="E27" s="15"/>
      <c r="F27" s="17">
        <f t="shared" ref="F27:R27" si="3">SUM(F16:F25)</f>
        <v>10644.619999999999</v>
      </c>
      <c r="G27" s="17">
        <f t="shared" si="3"/>
        <v>9793.57</v>
      </c>
      <c r="H27" s="17">
        <f t="shared" si="3"/>
        <v>10704.62</v>
      </c>
      <c r="I27" s="17">
        <f t="shared" si="3"/>
        <v>9905.7599999999984</v>
      </c>
      <c r="J27" s="17">
        <f t="shared" si="3"/>
        <v>8092.6</v>
      </c>
      <c r="K27" s="17">
        <f t="shared" si="3"/>
        <v>5828.0399999999991</v>
      </c>
      <c r="L27" s="17">
        <f>SUM(L16:L25)</f>
        <v>10083.94</v>
      </c>
      <c r="M27" s="17">
        <f t="shared" si="3"/>
        <v>11747.59</v>
      </c>
      <c r="N27" s="17">
        <f t="shared" si="3"/>
        <v>8458.51</v>
      </c>
      <c r="O27" s="17">
        <f t="shared" si="3"/>
        <v>14557.640000000001</v>
      </c>
      <c r="P27" s="17">
        <f t="shared" si="3"/>
        <v>6960.64</v>
      </c>
      <c r="Q27" s="17">
        <f t="shared" si="3"/>
        <v>9730.2999999999993</v>
      </c>
      <c r="R27" s="17">
        <f t="shared" si="3"/>
        <v>0</v>
      </c>
    </row>
    <row r="28" spans="1:18" x14ac:dyDescent="0.25">
      <c r="A28" s="13">
        <v>21</v>
      </c>
      <c r="B28" s="5"/>
      <c r="C28" s="5"/>
      <c r="D28" s="5"/>
      <c r="E28" s="5"/>
      <c r="F28" s="19">
        <f t="shared" ref="F28:R28" si="4">+F27-F89-F151</f>
        <v>10644.619999999999</v>
      </c>
      <c r="G28" s="19">
        <f t="shared" si="4"/>
        <v>9793.57</v>
      </c>
      <c r="H28" s="19">
        <f t="shared" si="4"/>
        <v>10704.62</v>
      </c>
      <c r="I28" s="19">
        <f t="shared" si="4"/>
        <v>9905.7599999999984</v>
      </c>
      <c r="J28" s="19">
        <f t="shared" si="4"/>
        <v>8092.6</v>
      </c>
      <c r="K28" s="19">
        <f t="shared" si="4"/>
        <v>5828.0399999999991</v>
      </c>
      <c r="L28" s="19">
        <f t="shared" si="4"/>
        <v>10083.94</v>
      </c>
      <c r="M28" s="19">
        <f t="shared" si="4"/>
        <v>11747.59</v>
      </c>
      <c r="N28" s="19">
        <f t="shared" si="4"/>
        <v>8458.51</v>
      </c>
      <c r="O28" s="19">
        <f t="shared" si="4"/>
        <v>14557.640000000001</v>
      </c>
      <c r="P28" s="19">
        <f t="shared" si="4"/>
        <v>6960.64</v>
      </c>
      <c r="Q28" s="19">
        <f t="shared" si="4"/>
        <v>9730.2999999999993</v>
      </c>
      <c r="R28" s="19">
        <f t="shared" si="4"/>
        <v>0</v>
      </c>
    </row>
    <row r="29" spans="1:18" x14ac:dyDescent="0.25">
      <c r="A29" s="13">
        <v>22</v>
      </c>
      <c r="B29" s="14" t="s">
        <v>81</v>
      </c>
      <c r="C29" s="14"/>
      <c r="D29" s="14"/>
      <c r="E29" s="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13">
        <v>23</v>
      </c>
      <c r="B30" s="5"/>
      <c r="C30" s="3"/>
      <c r="D30" s="5" t="s">
        <v>70</v>
      </c>
      <c r="E30" s="1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13">
        <v>24</v>
      </c>
      <c r="B31" s="5"/>
      <c r="C31" s="3"/>
      <c r="D31" s="5" t="s">
        <v>82</v>
      </c>
      <c r="E31" s="5"/>
      <c r="F31" s="6"/>
      <c r="G31" s="6"/>
      <c r="H31" s="6">
        <f>'Aug 14'!F23</f>
        <v>500</v>
      </c>
      <c r="I31" s="6">
        <f>'Sep 14'!F23</f>
        <v>500</v>
      </c>
      <c r="J31" s="6"/>
      <c r="K31" s="6"/>
      <c r="L31" s="6"/>
      <c r="M31" s="6"/>
      <c r="N31" s="6"/>
      <c r="O31" s="6"/>
      <c r="P31" s="6"/>
      <c r="Q31" s="6">
        <f>'May 15'!F21</f>
        <v>500</v>
      </c>
      <c r="R31" s="6"/>
    </row>
    <row r="32" spans="1:18" x14ac:dyDescent="0.25">
      <c r="A32" s="13">
        <v>25</v>
      </c>
      <c r="B32" s="5"/>
      <c r="C32" s="3"/>
      <c r="D32" s="5" t="s">
        <v>83</v>
      </c>
      <c r="E32" s="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13">
        <v>26</v>
      </c>
      <c r="B33" s="5"/>
      <c r="C33" s="3"/>
      <c r="D33" s="5" t="s">
        <v>84</v>
      </c>
      <c r="E33" s="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13">
        <v>27</v>
      </c>
      <c r="B34" s="5"/>
      <c r="C34" s="3"/>
      <c r="D34" s="5" t="s">
        <v>85</v>
      </c>
      <c r="E34" s="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13">
        <v>28</v>
      </c>
      <c r="B35" s="5"/>
      <c r="C35" s="3"/>
      <c r="D35" s="5" t="s">
        <v>86</v>
      </c>
      <c r="E35" s="5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13">
        <v>29</v>
      </c>
      <c r="B36" s="5"/>
      <c r="C36" s="3"/>
      <c r="D36" s="5" t="s">
        <v>87</v>
      </c>
      <c r="E36" s="5"/>
      <c r="F36" s="6">
        <f>'Jun 14'!F23+'Jun 14'!F15</f>
        <v>650</v>
      </c>
      <c r="G36" s="6">
        <f>'Jul 14'!F15</f>
        <v>150</v>
      </c>
      <c r="H36" s="6">
        <f>'Aug 14'!F15</f>
        <v>150</v>
      </c>
      <c r="I36" s="6">
        <f>'Sep 14'!F15</f>
        <v>150</v>
      </c>
      <c r="J36" s="6">
        <f>'Oct 14'!F15</f>
        <v>150</v>
      </c>
      <c r="K36" s="6">
        <f>'Nov 14'!F15</f>
        <v>150</v>
      </c>
      <c r="L36" s="6">
        <f>'Dec 14'!F15</f>
        <v>150</v>
      </c>
      <c r="M36" s="6">
        <f>'Jan 15'!F15</f>
        <v>150</v>
      </c>
      <c r="N36" s="6">
        <f>'Feb 15'!F15</f>
        <v>150</v>
      </c>
      <c r="O36" s="6">
        <f>'Mar 15'!F15</f>
        <v>150</v>
      </c>
      <c r="P36" s="6">
        <f>'Apr 15'!F15</f>
        <v>150</v>
      </c>
      <c r="Q36" s="6">
        <f>'May 15'!F15</f>
        <v>150</v>
      </c>
      <c r="R36" s="6"/>
    </row>
    <row r="37" spans="1:18" x14ac:dyDescent="0.25">
      <c r="A37" s="13">
        <v>30</v>
      </c>
      <c r="B37" s="3"/>
      <c r="C37" s="3"/>
      <c r="D37" s="5" t="s">
        <v>88</v>
      </c>
      <c r="E37" s="5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13">
        <v>31</v>
      </c>
      <c r="B38" s="5"/>
      <c r="C38" s="3"/>
      <c r="D38" s="5" t="s">
        <v>89</v>
      </c>
      <c r="E38" s="5"/>
      <c r="F38" s="6"/>
      <c r="G38" s="6"/>
      <c r="H38" s="6">
        <f>'Aug 14'!F24</f>
        <v>7.4</v>
      </c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13">
        <v>32</v>
      </c>
      <c r="B39" s="5"/>
      <c r="C39" s="5"/>
      <c r="D39" s="5"/>
      <c r="E39" s="5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5">
      <c r="A40" s="13">
        <v>33</v>
      </c>
      <c r="B40" s="5"/>
      <c r="C40" s="5" t="s">
        <v>80</v>
      </c>
      <c r="D40" s="5"/>
      <c r="E40" s="15"/>
      <c r="F40" s="17">
        <f t="shared" ref="F40:R40" si="5">SUM(F30:F39)</f>
        <v>650</v>
      </c>
      <c r="G40" s="17">
        <f t="shared" si="5"/>
        <v>150</v>
      </c>
      <c r="H40" s="17">
        <f t="shared" si="5"/>
        <v>657.4</v>
      </c>
      <c r="I40" s="17">
        <f t="shared" si="5"/>
        <v>650</v>
      </c>
      <c r="J40" s="17">
        <f t="shared" si="5"/>
        <v>150</v>
      </c>
      <c r="K40" s="17">
        <f t="shared" si="5"/>
        <v>150</v>
      </c>
      <c r="L40" s="17">
        <f t="shared" si="5"/>
        <v>150</v>
      </c>
      <c r="M40" s="17">
        <f t="shared" si="5"/>
        <v>150</v>
      </c>
      <c r="N40" s="17">
        <f t="shared" si="5"/>
        <v>150</v>
      </c>
      <c r="O40" s="17">
        <f t="shared" si="5"/>
        <v>150</v>
      </c>
      <c r="P40" s="17">
        <f t="shared" si="5"/>
        <v>150</v>
      </c>
      <c r="Q40" s="17">
        <f t="shared" si="5"/>
        <v>650</v>
      </c>
      <c r="R40" s="17">
        <f t="shared" si="5"/>
        <v>0</v>
      </c>
    </row>
    <row r="41" spans="1:18" x14ac:dyDescent="0.25">
      <c r="A41" s="13">
        <v>34</v>
      </c>
      <c r="B41" s="5"/>
      <c r="C41" s="5"/>
      <c r="D41" s="5"/>
      <c r="E41" s="5"/>
      <c r="F41" s="19">
        <f t="shared" ref="F41:R41" si="6">+F40-F102-F164</f>
        <v>650</v>
      </c>
      <c r="G41" s="19">
        <f t="shared" si="6"/>
        <v>150</v>
      </c>
      <c r="H41" s="19">
        <f t="shared" si="6"/>
        <v>657.4</v>
      </c>
      <c r="I41" s="19">
        <f t="shared" si="6"/>
        <v>650</v>
      </c>
      <c r="J41" s="19">
        <f t="shared" si="6"/>
        <v>150</v>
      </c>
      <c r="K41" s="19">
        <f t="shared" si="6"/>
        <v>150</v>
      </c>
      <c r="L41" s="19">
        <f t="shared" si="6"/>
        <v>150</v>
      </c>
      <c r="M41" s="19">
        <f t="shared" si="6"/>
        <v>150</v>
      </c>
      <c r="N41" s="19">
        <f t="shared" si="6"/>
        <v>150</v>
      </c>
      <c r="O41" s="19">
        <f t="shared" si="6"/>
        <v>150</v>
      </c>
      <c r="P41" s="19">
        <f t="shared" si="6"/>
        <v>150</v>
      </c>
      <c r="Q41" s="19">
        <f t="shared" si="6"/>
        <v>650</v>
      </c>
      <c r="R41" s="19">
        <f t="shared" si="6"/>
        <v>0</v>
      </c>
    </row>
    <row r="42" spans="1:18" x14ac:dyDescent="0.25">
      <c r="A42" s="13">
        <v>35</v>
      </c>
      <c r="B42" s="5" t="s">
        <v>90</v>
      </c>
      <c r="C42" s="5"/>
      <c r="D42" s="5"/>
      <c r="E42" s="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13">
        <v>36</v>
      </c>
      <c r="B43" s="5" t="s">
        <v>91</v>
      </c>
      <c r="C43" s="5"/>
      <c r="D43" s="5"/>
      <c r="E43" s="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5">
      <c r="A44" s="13">
        <v>37</v>
      </c>
      <c r="B44" s="5" t="s">
        <v>92</v>
      </c>
      <c r="C44" s="5"/>
      <c r="D44" s="5"/>
      <c r="E44" s="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5">
      <c r="A45" s="13">
        <v>38</v>
      </c>
      <c r="B45" s="5" t="s">
        <v>93</v>
      </c>
      <c r="C45" s="5"/>
      <c r="D45" s="5"/>
      <c r="E45" s="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25">
      <c r="A46" s="13">
        <v>39</v>
      </c>
      <c r="B46" s="5" t="s">
        <v>94</v>
      </c>
      <c r="C46" s="5"/>
      <c r="D46" s="5"/>
      <c r="E46" s="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25">
      <c r="A47" s="13">
        <v>40</v>
      </c>
      <c r="B47" s="5" t="s">
        <v>95</v>
      </c>
      <c r="C47" s="5"/>
      <c r="D47" s="5"/>
      <c r="E47" s="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25">
      <c r="A48" s="13">
        <v>41</v>
      </c>
      <c r="B48" s="5" t="s">
        <v>96</v>
      </c>
      <c r="C48" s="5"/>
      <c r="D48" s="5"/>
      <c r="E48" s="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25">
      <c r="A49" s="13">
        <v>42</v>
      </c>
      <c r="B49" s="5"/>
      <c r="C49" s="5"/>
      <c r="D49" s="5"/>
      <c r="E49" s="5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 x14ac:dyDescent="0.25">
      <c r="A50" s="13">
        <v>43</v>
      </c>
      <c r="B50" s="5"/>
      <c r="C50" s="5" t="s">
        <v>97</v>
      </c>
      <c r="D50" s="5"/>
      <c r="E50" s="15"/>
      <c r="F50" s="17">
        <f t="shared" ref="F50:R50" si="7">SUM(F42:F49)</f>
        <v>0</v>
      </c>
      <c r="G50" s="17">
        <f t="shared" si="7"/>
        <v>0</v>
      </c>
      <c r="H50" s="17">
        <f t="shared" si="7"/>
        <v>0</v>
      </c>
      <c r="I50" s="17">
        <f t="shared" si="7"/>
        <v>0</v>
      </c>
      <c r="J50" s="17">
        <f t="shared" si="7"/>
        <v>0</v>
      </c>
      <c r="K50" s="17">
        <f t="shared" si="7"/>
        <v>0</v>
      </c>
      <c r="L50" s="17">
        <f t="shared" si="7"/>
        <v>0</v>
      </c>
      <c r="M50" s="17">
        <f t="shared" si="7"/>
        <v>0</v>
      </c>
      <c r="N50" s="17">
        <f t="shared" si="7"/>
        <v>0</v>
      </c>
      <c r="O50" s="17">
        <f t="shared" si="7"/>
        <v>0</v>
      </c>
      <c r="P50" s="17">
        <f t="shared" si="7"/>
        <v>0</v>
      </c>
      <c r="Q50" s="17">
        <f t="shared" si="7"/>
        <v>0</v>
      </c>
      <c r="R50" s="17">
        <f t="shared" si="7"/>
        <v>0</v>
      </c>
    </row>
    <row r="51" spans="1:18" x14ac:dyDescent="0.25">
      <c r="A51" s="13">
        <v>44</v>
      </c>
      <c r="B51" s="5"/>
      <c r="C51" s="5"/>
      <c r="D51" s="5"/>
      <c r="E51" s="5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</row>
    <row r="52" spans="1:18" x14ac:dyDescent="0.25">
      <c r="A52" s="13">
        <v>45</v>
      </c>
      <c r="B52" s="5" t="s">
        <v>98</v>
      </c>
      <c r="C52" s="5"/>
      <c r="D52" s="5"/>
      <c r="E52" s="15"/>
      <c r="F52" s="17">
        <f t="shared" ref="F52:R52" si="8">F50+F40+F27</f>
        <v>11294.619999999999</v>
      </c>
      <c r="G52" s="17">
        <f t="shared" si="8"/>
        <v>9943.57</v>
      </c>
      <c r="H52" s="17">
        <f t="shared" si="8"/>
        <v>11362.02</v>
      </c>
      <c r="I52" s="17">
        <f t="shared" si="8"/>
        <v>10555.759999999998</v>
      </c>
      <c r="J52" s="17">
        <f t="shared" si="8"/>
        <v>8242.6</v>
      </c>
      <c r="K52" s="17">
        <f t="shared" si="8"/>
        <v>5978.0399999999991</v>
      </c>
      <c r="L52" s="17">
        <f t="shared" si="8"/>
        <v>10233.94</v>
      </c>
      <c r="M52" s="17">
        <f t="shared" si="8"/>
        <v>11897.59</v>
      </c>
      <c r="N52" s="17">
        <f t="shared" si="8"/>
        <v>8608.51</v>
      </c>
      <c r="O52" s="17">
        <f t="shared" si="8"/>
        <v>14707.640000000001</v>
      </c>
      <c r="P52" s="17">
        <f t="shared" si="8"/>
        <v>7110.64</v>
      </c>
      <c r="Q52" s="17">
        <f t="shared" si="8"/>
        <v>10380.299999999999</v>
      </c>
      <c r="R52" s="17">
        <f t="shared" si="8"/>
        <v>0</v>
      </c>
    </row>
    <row r="53" spans="1:18" x14ac:dyDescent="0.25">
      <c r="A53" s="13">
        <v>46</v>
      </c>
      <c r="B53" s="5"/>
      <c r="C53" s="5"/>
      <c r="D53" s="5"/>
      <c r="E53" s="5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4" spans="1:18" x14ac:dyDescent="0.25">
      <c r="A54" s="13">
        <v>47</v>
      </c>
      <c r="B54" s="14" t="s">
        <v>99</v>
      </c>
      <c r="C54" s="14"/>
      <c r="D54" s="14"/>
      <c r="E54" s="15"/>
      <c r="F54" s="17">
        <f t="shared" ref="F54:R54" si="9">F13-F52</f>
        <v>-13886.2055</v>
      </c>
      <c r="G54" s="17">
        <f t="shared" si="9"/>
        <v>-12470.876</v>
      </c>
      <c r="H54" s="17">
        <f t="shared" si="9"/>
        <v>-13967.147800000001</v>
      </c>
      <c r="I54" s="17">
        <f t="shared" si="9"/>
        <v>-13166.333099999998</v>
      </c>
      <c r="J54" s="17">
        <f t="shared" si="9"/>
        <v>-10763.788400000001</v>
      </c>
      <c r="K54" s="17">
        <f t="shared" si="9"/>
        <v>-8584.5230999999985</v>
      </c>
      <c r="L54" s="17">
        <f t="shared" si="9"/>
        <v>-12860.9632</v>
      </c>
      <c r="M54" s="17">
        <f t="shared" si="9"/>
        <v>-14494.700199999999</v>
      </c>
      <c r="N54" s="17">
        <f t="shared" si="9"/>
        <v>-11181.7819</v>
      </c>
      <c r="O54" s="17">
        <f t="shared" si="9"/>
        <v>-17667.4169</v>
      </c>
      <c r="P54" s="17">
        <f t="shared" si="9"/>
        <v>-10512.6178</v>
      </c>
      <c r="Q54" s="17">
        <f t="shared" si="9"/>
        <v>-12976.1289</v>
      </c>
      <c r="R54" s="17">
        <f t="shared" si="9"/>
        <v>0</v>
      </c>
    </row>
    <row r="55" spans="1:18" x14ac:dyDescent="0.25">
      <c r="A55" s="13">
        <v>48</v>
      </c>
      <c r="B55" s="5"/>
      <c r="C55" s="5"/>
      <c r="D55" s="5"/>
      <c r="E55" s="5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</row>
    <row r="56" spans="1:18" x14ac:dyDescent="0.25">
      <c r="A56" s="13">
        <v>49</v>
      </c>
      <c r="B56" s="5" t="s">
        <v>100</v>
      </c>
      <c r="C56" s="5"/>
      <c r="D56" s="5"/>
      <c r="E56" s="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25">
      <c r="A57" s="13">
        <v>50</v>
      </c>
      <c r="B57" s="5" t="s">
        <v>101</v>
      </c>
      <c r="C57" s="5"/>
      <c r="D57" s="5"/>
      <c r="E57" s="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5">
      <c r="A58" s="13">
        <v>51</v>
      </c>
      <c r="B58" s="5" t="s">
        <v>102</v>
      </c>
      <c r="C58" s="5"/>
      <c r="D58" s="5"/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25">
      <c r="A59" s="13">
        <v>52</v>
      </c>
      <c r="B59" s="5"/>
      <c r="C59" s="5"/>
      <c r="D59" s="5"/>
      <c r="E59" s="5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spans="1:18" ht="15.75" thickBot="1" x14ac:dyDescent="0.3">
      <c r="A60" s="13">
        <v>53</v>
      </c>
      <c r="B60" s="21" t="s">
        <v>103</v>
      </c>
      <c r="C60" s="21"/>
      <c r="D60" s="5"/>
      <c r="E60" s="15"/>
      <c r="F60" s="22">
        <f t="shared" ref="F60:R60" si="10">F54-F57-F58-F56</f>
        <v>-13886.2055</v>
      </c>
      <c r="G60" s="22">
        <f t="shared" si="10"/>
        <v>-12470.876</v>
      </c>
      <c r="H60" s="22">
        <f t="shared" si="10"/>
        <v>-13967.147800000001</v>
      </c>
      <c r="I60" s="22">
        <f t="shared" si="10"/>
        <v>-13166.333099999998</v>
      </c>
      <c r="J60" s="22">
        <f t="shared" si="10"/>
        <v>-10763.788400000001</v>
      </c>
      <c r="K60" s="22">
        <f t="shared" si="10"/>
        <v>-8584.5230999999985</v>
      </c>
      <c r="L60" s="22">
        <f t="shared" si="10"/>
        <v>-12860.9632</v>
      </c>
      <c r="M60" s="22">
        <f t="shared" si="10"/>
        <v>-14494.700199999999</v>
      </c>
      <c r="N60" s="22">
        <f t="shared" si="10"/>
        <v>-11181.7819</v>
      </c>
      <c r="O60" s="22">
        <f t="shared" si="10"/>
        <v>-17667.4169</v>
      </c>
      <c r="P60" s="22">
        <f t="shared" si="10"/>
        <v>-10512.6178</v>
      </c>
      <c r="Q60" s="22">
        <f t="shared" si="10"/>
        <v>-12976.1289</v>
      </c>
      <c r="R60" s="22">
        <f t="shared" si="10"/>
        <v>0</v>
      </c>
    </row>
    <row r="61" spans="1:18" ht="15.75" thickTop="1" x14ac:dyDescent="0.25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F36" sqref="F36"/>
    </sheetView>
  </sheetViews>
  <sheetFormatPr defaultRowHeight="15" x14ac:dyDescent="0.25"/>
  <cols>
    <col min="1" max="1" width="12.7109375" style="2" customWidth="1"/>
    <col min="2" max="2" width="5.7109375" style="2" customWidth="1"/>
    <col min="3" max="3" width="27.85546875" style="2" bestFit="1" customWidth="1"/>
    <col min="4" max="4" width="29" style="2" customWidth="1"/>
    <col min="5" max="5" width="2.5703125" style="2" customWidth="1"/>
    <col min="6" max="6" width="12.28515625" style="2" bestFit="1" customWidth="1"/>
    <col min="7" max="7" width="9.140625" style="2"/>
    <col min="8" max="8" width="17.5703125" style="2" customWidth="1"/>
    <col min="9" max="255" width="9.140625" style="2"/>
    <col min="256" max="256" width="6" style="2" customWidth="1"/>
    <col min="257" max="257" width="5.7109375" style="2" customWidth="1"/>
    <col min="258" max="258" width="27.85546875" style="2" bestFit="1" customWidth="1"/>
    <col min="259" max="259" width="10.28515625" style="2" bestFit="1" customWidth="1"/>
    <col min="260" max="260" width="2.5703125" style="2" customWidth="1"/>
    <col min="261" max="261" width="11.28515625" style="2" bestFit="1" customWidth="1"/>
    <col min="262" max="511" width="9.140625" style="2"/>
    <col min="512" max="512" width="6" style="2" customWidth="1"/>
    <col min="513" max="513" width="5.7109375" style="2" customWidth="1"/>
    <col min="514" max="514" width="27.85546875" style="2" bestFit="1" customWidth="1"/>
    <col min="515" max="515" width="10.28515625" style="2" bestFit="1" customWidth="1"/>
    <col min="516" max="516" width="2.5703125" style="2" customWidth="1"/>
    <col min="517" max="517" width="11.28515625" style="2" bestFit="1" customWidth="1"/>
    <col min="518" max="767" width="9.140625" style="2"/>
    <col min="768" max="768" width="6" style="2" customWidth="1"/>
    <col min="769" max="769" width="5.7109375" style="2" customWidth="1"/>
    <col min="770" max="770" width="27.85546875" style="2" bestFit="1" customWidth="1"/>
    <col min="771" max="771" width="10.28515625" style="2" bestFit="1" customWidth="1"/>
    <col min="772" max="772" width="2.5703125" style="2" customWidth="1"/>
    <col min="773" max="773" width="11.28515625" style="2" bestFit="1" customWidth="1"/>
    <col min="774" max="1023" width="9.140625" style="2"/>
    <col min="1024" max="1024" width="6" style="2" customWidth="1"/>
    <col min="1025" max="1025" width="5.7109375" style="2" customWidth="1"/>
    <col min="1026" max="1026" width="27.85546875" style="2" bestFit="1" customWidth="1"/>
    <col min="1027" max="1027" width="10.28515625" style="2" bestFit="1" customWidth="1"/>
    <col min="1028" max="1028" width="2.5703125" style="2" customWidth="1"/>
    <col min="1029" max="1029" width="11.28515625" style="2" bestFit="1" customWidth="1"/>
    <col min="1030" max="1279" width="9.140625" style="2"/>
    <col min="1280" max="1280" width="6" style="2" customWidth="1"/>
    <col min="1281" max="1281" width="5.7109375" style="2" customWidth="1"/>
    <col min="1282" max="1282" width="27.85546875" style="2" bestFit="1" customWidth="1"/>
    <col min="1283" max="1283" width="10.28515625" style="2" bestFit="1" customWidth="1"/>
    <col min="1284" max="1284" width="2.5703125" style="2" customWidth="1"/>
    <col min="1285" max="1285" width="11.28515625" style="2" bestFit="1" customWidth="1"/>
    <col min="1286" max="1535" width="9.140625" style="2"/>
    <col min="1536" max="1536" width="6" style="2" customWidth="1"/>
    <col min="1537" max="1537" width="5.7109375" style="2" customWidth="1"/>
    <col min="1538" max="1538" width="27.85546875" style="2" bestFit="1" customWidth="1"/>
    <col min="1539" max="1539" width="10.28515625" style="2" bestFit="1" customWidth="1"/>
    <col min="1540" max="1540" width="2.5703125" style="2" customWidth="1"/>
    <col min="1541" max="1541" width="11.28515625" style="2" bestFit="1" customWidth="1"/>
    <col min="1542" max="1791" width="9.140625" style="2"/>
    <col min="1792" max="1792" width="6" style="2" customWidth="1"/>
    <col min="1793" max="1793" width="5.7109375" style="2" customWidth="1"/>
    <col min="1794" max="1794" width="27.85546875" style="2" bestFit="1" customWidth="1"/>
    <col min="1795" max="1795" width="10.28515625" style="2" bestFit="1" customWidth="1"/>
    <col min="1796" max="1796" width="2.5703125" style="2" customWidth="1"/>
    <col min="1797" max="1797" width="11.28515625" style="2" bestFit="1" customWidth="1"/>
    <col min="1798" max="2047" width="9.140625" style="2"/>
    <col min="2048" max="2048" width="6" style="2" customWidth="1"/>
    <col min="2049" max="2049" width="5.7109375" style="2" customWidth="1"/>
    <col min="2050" max="2050" width="27.85546875" style="2" bestFit="1" customWidth="1"/>
    <col min="2051" max="2051" width="10.28515625" style="2" bestFit="1" customWidth="1"/>
    <col min="2052" max="2052" width="2.5703125" style="2" customWidth="1"/>
    <col min="2053" max="2053" width="11.28515625" style="2" bestFit="1" customWidth="1"/>
    <col min="2054" max="2303" width="9.140625" style="2"/>
    <col min="2304" max="2304" width="6" style="2" customWidth="1"/>
    <col min="2305" max="2305" width="5.7109375" style="2" customWidth="1"/>
    <col min="2306" max="2306" width="27.85546875" style="2" bestFit="1" customWidth="1"/>
    <col min="2307" max="2307" width="10.28515625" style="2" bestFit="1" customWidth="1"/>
    <col min="2308" max="2308" width="2.5703125" style="2" customWidth="1"/>
    <col min="2309" max="2309" width="11.28515625" style="2" bestFit="1" customWidth="1"/>
    <col min="2310" max="2559" width="9.140625" style="2"/>
    <col min="2560" max="2560" width="6" style="2" customWidth="1"/>
    <col min="2561" max="2561" width="5.7109375" style="2" customWidth="1"/>
    <col min="2562" max="2562" width="27.85546875" style="2" bestFit="1" customWidth="1"/>
    <col min="2563" max="2563" width="10.28515625" style="2" bestFit="1" customWidth="1"/>
    <col min="2564" max="2564" width="2.5703125" style="2" customWidth="1"/>
    <col min="2565" max="2565" width="11.28515625" style="2" bestFit="1" customWidth="1"/>
    <col min="2566" max="2815" width="9.140625" style="2"/>
    <col min="2816" max="2816" width="6" style="2" customWidth="1"/>
    <col min="2817" max="2817" width="5.7109375" style="2" customWidth="1"/>
    <col min="2818" max="2818" width="27.85546875" style="2" bestFit="1" customWidth="1"/>
    <col min="2819" max="2819" width="10.28515625" style="2" bestFit="1" customWidth="1"/>
    <col min="2820" max="2820" width="2.5703125" style="2" customWidth="1"/>
    <col min="2821" max="2821" width="11.28515625" style="2" bestFit="1" customWidth="1"/>
    <col min="2822" max="3071" width="9.140625" style="2"/>
    <col min="3072" max="3072" width="6" style="2" customWidth="1"/>
    <col min="3073" max="3073" width="5.7109375" style="2" customWidth="1"/>
    <col min="3074" max="3074" width="27.85546875" style="2" bestFit="1" customWidth="1"/>
    <col min="3075" max="3075" width="10.28515625" style="2" bestFit="1" customWidth="1"/>
    <col min="3076" max="3076" width="2.5703125" style="2" customWidth="1"/>
    <col min="3077" max="3077" width="11.28515625" style="2" bestFit="1" customWidth="1"/>
    <col min="3078" max="3327" width="9.140625" style="2"/>
    <col min="3328" max="3328" width="6" style="2" customWidth="1"/>
    <col min="3329" max="3329" width="5.7109375" style="2" customWidth="1"/>
    <col min="3330" max="3330" width="27.85546875" style="2" bestFit="1" customWidth="1"/>
    <col min="3331" max="3331" width="10.28515625" style="2" bestFit="1" customWidth="1"/>
    <col min="3332" max="3332" width="2.5703125" style="2" customWidth="1"/>
    <col min="3333" max="3333" width="11.28515625" style="2" bestFit="1" customWidth="1"/>
    <col min="3334" max="3583" width="9.140625" style="2"/>
    <col min="3584" max="3584" width="6" style="2" customWidth="1"/>
    <col min="3585" max="3585" width="5.7109375" style="2" customWidth="1"/>
    <col min="3586" max="3586" width="27.85546875" style="2" bestFit="1" customWidth="1"/>
    <col min="3587" max="3587" width="10.28515625" style="2" bestFit="1" customWidth="1"/>
    <col min="3588" max="3588" width="2.5703125" style="2" customWidth="1"/>
    <col min="3589" max="3589" width="11.28515625" style="2" bestFit="1" customWidth="1"/>
    <col min="3590" max="3839" width="9.140625" style="2"/>
    <col min="3840" max="3840" width="6" style="2" customWidth="1"/>
    <col min="3841" max="3841" width="5.7109375" style="2" customWidth="1"/>
    <col min="3842" max="3842" width="27.85546875" style="2" bestFit="1" customWidth="1"/>
    <col min="3843" max="3843" width="10.28515625" style="2" bestFit="1" customWidth="1"/>
    <col min="3844" max="3844" width="2.5703125" style="2" customWidth="1"/>
    <col min="3845" max="3845" width="11.28515625" style="2" bestFit="1" customWidth="1"/>
    <col min="3846" max="4095" width="9.140625" style="2"/>
    <col min="4096" max="4096" width="6" style="2" customWidth="1"/>
    <col min="4097" max="4097" width="5.7109375" style="2" customWidth="1"/>
    <col min="4098" max="4098" width="27.85546875" style="2" bestFit="1" customWidth="1"/>
    <col min="4099" max="4099" width="10.28515625" style="2" bestFit="1" customWidth="1"/>
    <col min="4100" max="4100" width="2.5703125" style="2" customWidth="1"/>
    <col min="4101" max="4101" width="11.28515625" style="2" bestFit="1" customWidth="1"/>
    <col min="4102" max="4351" width="9.140625" style="2"/>
    <col min="4352" max="4352" width="6" style="2" customWidth="1"/>
    <col min="4353" max="4353" width="5.7109375" style="2" customWidth="1"/>
    <col min="4354" max="4354" width="27.85546875" style="2" bestFit="1" customWidth="1"/>
    <col min="4355" max="4355" width="10.28515625" style="2" bestFit="1" customWidth="1"/>
    <col min="4356" max="4356" width="2.5703125" style="2" customWidth="1"/>
    <col min="4357" max="4357" width="11.28515625" style="2" bestFit="1" customWidth="1"/>
    <col min="4358" max="4607" width="9.140625" style="2"/>
    <col min="4608" max="4608" width="6" style="2" customWidth="1"/>
    <col min="4609" max="4609" width="5.7109375" style="2" customWidth="1"/>
    <col min="4610" max="4610" width="27.85546875" style="2" bestFit="1" customWidth="1"/>
    <col min="4611" max="4611" width="10.28515625" style="2" bestFit="1" customWidth="1"/>
    <col min="4612" max="4612" width="2.5703125" style="2" customWidth="1"/>
    <col min="4613" max="4613" width="11.28515625" style="2" bestFit="1" customWidth="1"/>
    <col min="4614" max="4863" width="9.140625" style="2"/>
    <col min="4864" max="4864" width="6" style="2" customWidth="1"/>
    <col min="4865" max="4865" width="5.7109375" style="2" customWidth="1"/>
    <col min="4866" max="4866" width="27.85546875" style="2" bestFit="1" customWidth="1"/>
    <col min="4867" max="4867" width="10.28515625" style="2" bestFit="1" customWidth="1"/>
    <col min="4868" max="4868" width="2.5703125" style="2" customWidth="1"/>
    <col min="4869" max="4869" width="11.28515625" style="2" bestFit="1" customWidth="1"/>
    <col min="4870" max="5119" width="9.140625" style="2"/>
    <col min="5120" max="5120" width="6" style="2" customWidth="1"/>
    <col min="5121" max="5121" width="5.7109375" style="2" customWidth="1"/>
    <col min="5122" max="5122" width="27.85546875" style="2" bestFit="1" customWidth="1"/>
    <col min="5123" max="5123" width="10.28515625" style="2" bestFit="1" customWidth="1"/>
    <col min="5124" max="5124" width="2.5703125" style="2" customWidth="1"/>
    <col min="5125" max="5125" width="11.28515625" style="2" bestFit="1" customWidth="1"/>
    <col min="5126" max="5375" width="9.140625" style="2"/>
    <col min="5376" max="5376" width="6" style="2" customWidth="1"/>
    <col min="5377" max="5377" width="5.7109375" style="2" customWidth="1"/>
    <col min="5378" max="5378" width="27.85546875" style="2" bestFit="1" customWidth="1"/>
    <col min="5379" max="5379" width="10.28515625" style="2" bestFit="1" customWidth="1"/>
    <col min="5380" max="5380" width="2.5703125" style="2" customWidth="1"/>
    <col min="5381" max="5381" width="11.28515625" style="2" bestFit="1" customWidth="1"/>
    <col min="5382" max="5631" width="9.140625" style="2"/>
    <col min="5632" max="5632" width="6" style="2" customWidth="1"/>
    <col min="5633" max="5633" width="5.7109375" style="2" customWidth="1"/>
    <col min="5634" max="5634" width="27.85546875" style="2" bestFit="1" customWidth="1"/>
    <col min="5635" max="5635" width="10.28515625" style="2" bestFit="1" customWidth="1"/>
    <col min="5636" max="5636" width="2.5703125" style="2" customWidth="1"/>
    <col min="5637" max="5637" width="11.28515625" style="2" bestFit="1" customWidth="1"/>
    <col min="5638" max="5887" width="9.140625" style="2"/>
    <col min="5888" max="5888" width="6" style="2" customWidth="1"/>
    <col min="5889" max="5889" width="5.7109375" style="2" customWidth="1"/>
    <col min="5890" max="5890" width="27.85546875" style="2" bestFit="1" customWidth="1"/>
    <col min="5891" max="5891" width="10.28515625" style="2" bestFit="1" customWidth="1"/>
    <col min="5892" max="5892" width="2.5703125" style="2" customWidth="1"/>
    <col min="5893" max="5893" width="11.28515625" style="2" bestFit="1" customWidth="1"/>
    <col min="5894" max="6143" width="9.140625" style="2"/>
    <col min="6144" max="6144" width="6" style="2" customWidth="1"/>
    <col min="6145" max="6145" width="5.7109375" style="2" customWidth="1"/>
    <col min="6146" max="6146" width="27.85546875" style="2" bestFit="1" customWidth="1"/>
    <col min="6147" max="6147" width="10.28515625" style="2" bestFit="1" customWidth="1"/>
    <col min="6148" max="6148" width="2.5703125" style="2" customWidth="1"/>
    <col min="6149" max="6149" width="11.28515625" style="2" bestFit="1" customWidth="1"/>
    <col min="6150" max="6399" width="9.140625" style="2"/>
    <col min="6400" max="6400" width="6" style="2" customWidth="1"/>
    <col min="6401" max="6401" width="5.7109375" style="2" customWidth="1"/>
    <col min="6402" max="6402" width="27.85546875" style="2" bestFit="1" customWidth="1"/>
    <col min="6403" max="6403" width="10.28515625" style="2" bestFit="1" customWidth="1"/>
    <col min="6404" max="6404" width="2.5703125" style="2" customWidth="1"/>
    <col min="6405" max="6405" width="11.28515625" style="2" bestFit="1" customWidth="1"/>
    <col min="6406" max="6655" width="9.140625" style="2"/>
    <col min="6656" max="6656" width="6" style="2" customWidth="1"/>
    <col min="6657" max="6657" width="5.7109375" style="2" customWidth="1"/>
    <col min="6658" max="6658" width="27.85546875" style="2" bestFit="1" customWidth="1"/>
    <col min="6659" max="6659" width="10.28515625" style="2" bestFit="1" customWidth="1"/>
    <col min="6660" max="6660" width="2.5703125" style="2" customWidth="1"/>
    <col min="6661" max="6661" width="11.28515625" style="2" bestFit="1" customWidth="1"/>
    <col min="6662" max="6911" width="9.140625" style="2"/>
    <col min="6912" max="6912" width="6" style="2" customWidth="1"/>
    <col min="6913" max="6913" width="5.7109375" style="2" customWidth="1"/>
    <col min="6914" max="6914" width="27.85546875" style="2" bestFit="1" customWidth="1"/>
    <col min="6915" max="6915" width="10.28515625" style="2" bestFit="1" customWidth="1"/>
    <col min="6916" max="6916" width="2.5703125" style="2" customWidth="1"/>
    <col min="6917" max="6917" width="11.28515625" style="2" bestFit="1" customWidth="1"/>
    <col min="6918" max="7167" width="9.140625" style="2"/>
    <col min="7168" max="7168" width="6" style="2" customWidth="1"/>
    <col min="7169" max="7169" width="5.7109375" style="2" customWidth="1"/>
    <col min="7170" max="7170" width="27.85546875" style="2" bestFit="1" customWidth="1"/>
    <col min="7171" max="7171" width="10.28515625" style="2" bestFit="1" customWidth="1"/>
    <col min="7172" max="7172" width="2.5703125" style="2" customWidth="1"/>
    <col min="7173" max="7173" width="11.28515625" style="2" bestFit="1" customWidth="1"/>
    <col min="7174" max="7423" width="9.140625" style="2"/>
    <col min="7424" max="7424" width="6" style="2" customWidth="1"/>
    <col min="7425" max="7425" width="5.7109375" style="2" customWidth="1"/>
    <col min="7426" max="7426" width="27.85546875" style="2" bestFit="1" customWidth="1"/>
    <col min="7427" max="7427" width="10.28515625" style="2" bestFit="1" customWidth="1"/>
    <col min="7428" max="7428" width="2.5703125" style="2" customWidth="1"/>
    <col min="7429" max="7429" width="11.28515625" style="2" bestFit="1" customWidth="1"/>
    <col min="7430" max="7679" width="9.140625" style="2"/>
    <col min="7680" max="7680" width="6" style="2" customWidth="1"/>
    <col min="7681" max="7681" width="5.7109375" style="2" customWidth="1"/>
    <col min="7682" max="7682" width="27.85546875" style="2" bestFit="1" customWidth="1"/>
    <col min="7683" max="7683" width="10.28515625" style="2" bestFit="1" customWidth="1"/>
    <col min="7684" max="7684" width="2.5703125" style="2" customWidth="1"/>
    <col min="7685" max="7685" width="11.28515625" style="2" bestFit="1" customWidth="1"/>
    <col min="7686" max="7935" width="9.140625" style="2"/>
    <col min="7936" max="7936" width="6" style="2" customWidth="1"/>
    <col min="7937" max="7937" width="5.7109375" style="2" customWidth="1"/>
    <col min="7938" max="7938" width="27.85546875" style="2" bestFit="1" customWidth="1"/>
    <col min="7939" max="7939" width="10.28515625" style="2" bestFit="1" customWidth="1"/>
    <col min="7940" max="7940" width="2.5703125" style="2" customWidth="1"/>
    <col min="7941" max="7941" width="11.28515625" style="2" bestFit="1" customWidth="1"/>
    <col min="7942" max="8191" width="9.140625" style="2"/>
    <col min="8192" max="8192" width="6" style="2" customWidth="1"/>
    <col min="8193" max="8193" width="5.7109375" style="2" customWidth="1"/>
    <col min="8194" max="8194" width="27.85546875" style="2" bestFit="1" customWidth="1"/>
    <col min="8195" max="8195" width="10.28515625" style="2" bestFit="1" customWidth="1"/>
    <col min="8196" max="8196" width="2.5703125" style="2" customWidth="1"/>
    <col min="8197" max="8197" width="11.28515625" style="2" bestFit="1" customWidth="1"/>
    <col min="8198" max="8447" width="9.140625" style="2"/>
    <col min="8448" max="8448" width="6" style="2" customWidth="1"/>
    <col min="8449" max="8449" width="5.7109375" style="2" customWidth="1"/>
    <col min="8450" max="8450" width="27.85546875" style="2" bestFit="1" customWidth="1"/>
    <col min="8451" max="8451" width="10.28515625" style="2" bestFit="1" customWidth="1"/>
    <col min="8452" max="8452" width="2.5703125" style="2" customWidth="1"/>
    <col min="8453" max="8453" width="11.28515625" style="2" bestFit="1" customWidth="1"/>
    <col min="8454" max="8703" width="9.140625" style="2"/>
    <col min="8704" max="8704" width="6" style="2" customWidth="1"/>
    <col min="8705" max="8705" width="5.7109375" style="2" customWidth="1"/>
    <col min="8706" max="8706" width="27.85546875" style="2" bestFit="1" customWidth="1"/>
    <col min="8707" max="8707" width="10.28515625" style="2" bestFit="1" customWidth="1"/>
    <col min="8708" max="8708" width="2.5703125" style="2" customWidth="1"/>
    <col min="8709" max="8709" width="11.28515625" style="2" bestFit="1" customWidth="1"/>
    <col min="8710" max="8959" width="9.140625" style="2"/>
    <col min="8960" max="8960" width="6" style="2" customWidth="1"/>
    <col min="8961" max="8961" width="5.7109375" style="2" customWidth="1"/>
    <col min="8962" max="8962" width="27.85546875" style="2" bestFit="1" customWidth="1"/>
    <col min="8963" max="8963" width="10.28515625" style="2" bestFit="1" customWidth="1"/>
    <col min="8964" max="8964" width="2.5703125" style="2" customWidth="1"/>
    <col min="8965" max="8965" width="11.28515625" style="2" bestFit="1" customWidth="1"/>
    <col min="8966" max="9215" width="9.140625" style="2"/>
    <col min="9216" max="9216" width="6" style="2" customWidth="1"/>
    <col min="9217" max="9217" width="5.7109375" style="2" customWidth="1"/>
    <col min="9218" max="9218" width="27.85546875" style="2" bestFit="1" customWidth="1"/>
    <col min="9219" max="9219" width="10.28515625" style="2" bestFit="1" customWidth="1"/>
    <col min="9220" max="9220" width="2.5703125" style="2" customWidth="1"/>
    <col min="9221" max="9221" width="11.28515625" style="2" bestFit="1" customWidth="1"/>
    <col min="9222" max="9471" width="9.140625" style="2"/>
    <col min="9472" max="9472" width="6" style="2" customWidth="1"/>
    <col min="9473" max="9473" width="5.7109375" style="2" customWidth="1"/>
    <col min="9474" max="9474" width="27.85546875" style="2" bestFit="1" customWidth="1"/>
    <col min="9475" max="9475" width="10.28515625" style="2" bestFit="1" customWidth="1"/>
    <col min="9476" max="9476" width="2.5703125" style="2" customWidth="1"/>
    <col min="9477" max="9477" width="11.28515625" style="2" bestFit="1" customWidth="1"/>
    <col min="9478" max="9727" width="9.140625" style="2"/>
    <col min="9728" max="9728" width="6" style="2" customWidth="1"/>
    <col min="9729" max="9729" width="5.7109375" style="2" customWidth="1"/>
    <col min="9730" max="9730" width="27.85546875" style="2" bestFit="1" customWidth="1"/>
    <col min="9731" max="9731" width="10.28515625" style="2" bestFit="1" customWidth="1"/>
    <col min="9732" max="9732" width="2.5703125" style="2" customWidth="1"/>
    <col min="9733" max="9733" width="11.28515625" style="2" bestFit="1" customWidth="1"/>
    <col min="9734" max="9983" width="9.140625" style="2"/>
    <col min="9984" max="9984" width="6" style="2" customWidth="1"/>
    <col min="9985" max="9985" width="5.7109375" style="2" customWidth="1"/>
    <col min="9986" max="9986" width="27.85546875" style="2" bestFit="1" customWidth="1"/>
    <col min="9987" max="9987" width="10.28515625" style="2" bestFit="1" customWidth="1"/>
    <col min="9988" max="9988" width="2.5703125" style="2" customWidth="1"/>
    <col min="9989" max="9989" width="11.28515625" style="2" bestFit="1" customWidth="1"/>
    <col min="9990" max="10239" width="9.140625" style="2"/>
    <col min="10240" max="10240" width="6" style="2" customWidth="1"/>
    <col min="10241" max="10241" width="5.7109375" style="2" customWidth="1"/>
    <col min="10242" max="10242" width="27.85546875" style="2" bestFit="1" customWidth="1"/>
    <col min="10243" max="10243" width="10.28515625" style="2" bestFit="1" customWidth="1"/>
    <col min="10244" max="10244" width="2.5703125" style="2" customWidth="1"/>
    <col min="10245" max="10245" width="11.28515625" style="2" bestFit="1" customWidth="1"/>
    <col min="10246" max="10495" width="9.140625" style="2"/>
    <col min="10496" max="10496" width="6" style="2" customWidth="1"/>
    <col min="10497" max="10497" width="5.7109375" style="2" customWidth="1"/>
    <col min="10498" max="10498" width="27.85546875" style="2" bestFit="1" customWidth="1"/>
    <col min="10499" max="10499" width="10.28515625" style="2" bestFit="1" customWidth="1"/>
    <col min="10500" max="10500" width="2.5703125" style="2" customWidth="1"/>
    <col min="10501" max="10501" width="11.28515625" style="2" bestFit="1" customWidth="1"/>
    <col min="10502" max="10751" width="9.140625" style="2"/>
    <col min="10752" max="10752" width="6" style="2" customWidth="1"/>
    <col min="10753" max="10753" width="5.7109375" style="2" customWidth="1"/>
    <col min="10754" max="10754" width="27.85546875" style="2" bestFit="1" customWidth="1"/>
    <col min="10755" max="10755" width="10.28515625" style="2" bestFit="1" customWidth="1"/>
    <col min="10756" max="10756" width="2.5703125" style="2" customWidth="1"/>
    <col min="10757" max="10757" width="11.28515625" style="2" bestFit="1" customWidth="1"/>
    <col min="10758" max="11007" width="9.140625" style="2"/>
    <col min="11008" max="11008" width="6" style="2" customWidth="1"/>
    <col min="11009" max="11009" width="5.7109375" style="2" customWidth="1"/>
    <col min="11010" max="11010" width="27.85546875" style="2" bestFit="1" customWidth="1"/>
    <col min="11011" max="11011" width="10.28515625" style="2" bestFit="1" customWidth="1"/>
    <col min="11012" max="11012" width="2.5703125" style="2" customWidth="1"/>
    <col min="11013" max="11013" width="11.28515625" style="2" bestFit="1" customWidth="1"/>
    <col min="11014" max="11263" width="9.140625" style="2"/>
    <col min="11264" max="11264" width="6" style="2" customWidth="1"/>
    <col min="11265" max="11265" width="5.7109375" style="2" customWidth="1"/>
    <col min="11266" max="11266" width="27.85546875" style="2" bestFit="1" customWidth="1"/>
    <col min="11267" max="11267" width="10.28515625" style="2" bestFit="1" customWidth="1"/>
    <col min="11268" max="11268" width="2.5703125" style="2" customWidth="1"/>
    <col min="11269" max="11269" width="11.28515625" style="2" bestFit="1" customWidth="1"/>
    <col min="11270" max="11519" width="9.140625" style="2"/>
    <col min="11520" max="11520" width="6" style="2" customWidth="1"/>
    <col min="11521" max="11521" width="5.7109375" style="2" customWidth="1"/>
    <col min="11522" max="11522" width="27.85546875" style="2" bestFit="1" customWidth="1"/>
    <col min="11523" max="11523" width="10.28515625" style="2" bestFit="1" customWidth="1"/>
    <col min="11524" max="11524" width="2.5703125" style="2" customWidth="1"/>
    <col min="11525" max="11525" width="11.28515625" style="2" bestFit="1" customWidth="1"/>
    <col min="11526" max="11775" width="9.140625" style="2"/>
    <col min="11776" max="11776" width="6" style="2" customWidth="1"/>
    <col min="11777" max="11777" width="5.7109375" style="2" customWidth="1"/>
    <col min="11778" max="11778" width="27.85546875" style="2" bestFit="1" customWidth="1"/>
    <col min="11779" max="11779" width="10.28515625" style="2" bestFit="1" customWidth="1"/>
    <col min="11780" max="11780" width="2.5703125" style="2" customWidth="1"/>
    <col min="11781" max="11781" width="11.28515625" style="2" bestFit="1" customWidth="1"/>
    <col min="11782" max="12031" width="9.140625" style="2"/>
    <col min="12032" max="12032" width="6" style="2" customWidth="1"/>
    <col min="12033" max="12033" width="5.7109375" style="2" customWidth="1"/>
    <col min="12034" max="12034" width="27.85546875" style="2" bestFit="1" customWidth="1"/>
    <col min="12035" max="12035" width="10.28515625" style="2" bestFit="1" customWidth="1"/>
    <col min="12036" max="12036" width="2.5703125" style="2" customWidth="1"/>
    <col min="12037" max="12037" width="11.28515625" style="2" bestFit="1" customWidth="1"/>
    <col min="12038" max="12287" width="9.140625" style="2"/>
    <col min="12288" max="12288" width="6" style="2" customWidth="1"/>
    <col min="12289" max="12289" width="5.7109375" style="2" customWidth="1"/>
    <col min="12290" max="12290" width="27.85546875" style="2" bestFit="1" customWidth="1"/>
    <col min="12291" max="12291" width="10.28515625" style="2" bestFit="1" customWidth="1"/>
    <col min="12292" max="12292" width="2.5703125" style="2" customWidth="1"/>
    <col min="12293" max="12293" width="11.28515625" style="2" bestFit="1" customWidth="1"/>
    <col min="12294" max="12543" width="9.140625" style="2"/>
    <col min="12544" max="12544" width="6" style="2" customWidth="1"/>
    <col min="12545" max="12545" width="5.7109375" style="2" customWidth="1"/>
    <col min="12546" max="12546" width="27.85546875" style="2" bestFit="1" customWidth="1"/>
    <col min="12547" max="12547" width="10.28515625" style="2" bestFit="1" customWidth="1"/>
    <col min="12548" max="12548" width="2.5703125" style="2" customWidth="1"/>
    <col min="12549" max="12549" width="11.28515625" style="2" bestFit="1" customWidth="1"/>
    <col min="12550" max="12799" width="9.140625" style="2"/>
    <col min="12800" max="12800" width="6" style="2" customWidth="1"/>
    <col min="12801" max="12801" width="5.7109375" style="2" customWidth="1"/>
    <col min="12802" max="12802" width="27.85546875" style="2" bestFit="1" customWidth="1"/>
    <col min="12803" max="12803" width="10.28515625" style="2" bestFit="1" customWidth="1"/>
    <col min="12804" max="12804" width="2.5703125" style="2" customWidth="1"/>
    <col min="12805" max="12805" width="11.28515625" style="2" bestFit="1" customWidth="1"/>
    <col min="12806" max="13055" width="9.140625" style="2"/>
    <col min="13056" max="13056" width="6" style="2" customWidth="1"/>
    <col min="13057" max="13057" width="5.7109375" style="2" customWidth="1"/>
    <col min="13058" max="13058" width="27.85546875" style="2" bestFit="1" customWidth="1"/>
    <col min="13059" max="13059" width="10.28515625" style="2" bestFit="1" customWidth="1"/>
    <col min="13060" max="13060" width="2.5703125" style="2" customWidth="1"/>
    <col min="13061" max="13061" width="11.28515625" style="2" bestFit="1" customWidth="1"/>
    <col min="13062" max="13311" width="9.140625" style="2"/>
    <col min="13312" max="13312" width="6" style="2" customWidth="1"/>
    <col min="13313" max="13313" width="5.7109375" style="2" customWidth="1"/>
    <col min="13314" max="13314" width="27.85546875" style="2" bestFit="1" customWidth="1"/>
    <col min="13315" max="13315" width="10.28515625" style="2" bestFit="1" customWidth="1"/>
    <col min="13316" max="13316" width="2.5703125" style="2" customWidth="1"/>
    <col min="13317" max="13317" width="11.28515625" style="2" bestFit="1" customWidth="1"/>
    <col min="13318" max="13567" width="9.140625" style="2"/>
    <col min="13568" max="13568" width="6" style="2" customWidth="1"/>
    <col min="13569" max="13569" width="5.7109375" style="2" customWidth="1"/>
    <col min="13570" max="13570" width="27.85546875" style="2" bestFit="1" customWidth="1"/>
    <col min="13571" max="13571" width="10.28515625" style="2" bestFit="1" customWidth="1"/>
    <col min="13572" max="13572" width="2.5703125" style="2" customWidth="1"/>
    <col min="13573" max="13573" width="11.28515625" style="2" bestFit="1" customWidth="1"/>
    <col min="13574" max="13823" width="9.140625" style="2"/>
    <col min="13824" max="13824" width="6" style="2" customWidth="1"/>
    <col min="13825" max="13825" width="5.7109375" style="2" customWidth="1"/>
    <col min="13826" max="13826" width="27.85546875" style="2" bestFit="1" customWidth="1"/>
    <col min="13827" max="13827" width="10.28515625" style="2" bestFit="1" customWidth="1"/>
    <col min="13828" max="13828" width="2.5703125" style="2" customWidth="1"/>
    <col min="13829" max="13829" width="11.28515625" style="2" bestFit="1" customWidth="1"/>
    <col min="13830" max="14079" width="9.140625" style="2"/>
    <col min="14080" max="14080" width="6" style="2" customWidth="1"/>
    <col min="14081" max="14081" width="5.7109375" style="2" customWidth="1"/>
    <col min="14082" max="14082" width="27.85546875" style="2" bestFit="1" customWidth="1"/>
    <col min="14083" max="14083" width="10.28515625" style="2" bestFit="1" customWidth="1"/>
    <col min="14084" max="14084" width="2.5703125" style="2" customWidth="1"/>
    <col min="14085" max="14085" width="11.28515625" style="2" bestFit="1" customWidth="1"/>
    <col min="14086" max="14335" width="9.140625" style="2"/>
    <col min="14336" max="14336" width="6" style="2" customWidth="1"/>
    <col min="14337" max="14337" width="5.7109375" style="2" customWidth="1"/>
    <col min="14338" max="14338" width="27.85546875" style="2" bestFit="1" customWidth="1"/>
    <col min="14339" max="14339" width="10.28515625" style="2" bestFit="1" customWidth="1"/>
    <col min="14340" max="14340" width="2.5703125" style="2" customWidth="1"/>
    <col min="14341" max="14341" width="11.28515625" style="2" bestFit="1" customWidth="1"/>
    <col min="14342" max="14591" width="9.140625" style="2"/>
    <col min="14592" max="14592" width="6" style="2" customWidth="1"/>
    <col min="14593" max="14593" width="5.7109375" style="2" customWidth="1"/>
    <col min="14594" max="14594" width="27.85546875" style="2" bestFit="1" customWidth="1"/>
    <col min="14595" max="14595" width="10.28515625" style="2" bestFit="1" customWidth="1"/>
    <col min="14596" max="14596" width="2.5703125" style="2" customWidth="1"/>
    <col min="14597" max="14597" width="11.28515625" style="2" bestFit="1" customWidth="1"/>
    <col min="14598" max="14847" width="9.140625" style="2"/>
    <col min="14848" max="14848" width="6" style="2" customWidth="1"/>
    <col min="14849" max="14849" width="5.7109375" style="2" customWidth="1"/>
    <col min="14850" max="14850" width="27.85546875" style="2" bestFit="1" customWidth="1"/>
    <col min="14851" max="14851" width="10.28515625" style="2" bestFit="1" customWidth="1"/>
    <col min="14852" max="14852" width="2.5703125" style="2" customWidth="1"/>
    <col min="14853" max="14853" width="11.28515625" style="2" bestFit="1" customWidth="1"/>
    <col min="14854" max="15103" width="9.140625" style="2"/>
    <col min="15104" max="15104" width="6" style="2" customWidth="1"/>
    <col min="15105" max="15105" width="5.7109375" style="2" customWidth="1"/>
    <col min="15106" max="15106" width="27.85546875" style="2" bestFit="1" customWidth="1"/>
    <col min="15107" max="15107" width="10.28515625" style="2" bestFit="1" customWidth="1"/>
    <col min="15108" max="15108" width="2.5703125" style="2" customWidth="1"/>
    <col min="15109" max="15109" width="11.28515625" style="2" bestFit="1" customWidth="1"/>
    <col min="15110" max="15359" width="9.140625" style="2"/>
    <col min="15360" max="15360" width="6" style="2" customWidth="1"/>
    <col min="15361" max="15361" width="5.7109375" style="2" customWidth="1"/>
    <col min="15362" max="15362" width="27.85546875" style="2" bestFit="1" customWidth="1"/>
    <col min="15363" max="15363" width="10.28515625" style="2" bestFit="1" customWidth="1"/>
    <col min="15364" max="15364" width="2.5703125" style="2" customWidth="1"/>
    <col min="15365" max="15365" width="11.28515625" style="2" bestFit="1" customWidth="1"/>
    <col min="15366" max="15615" width="9.140625" style="2"/>
    <col min="15616" max="15616" width="6" style="2" customWidth="1"/>
    <col min="15617" max="15617" width="5.7109375" style="2" customWidth="1"/>
    <col min="15618" max="15618" width="27.85546875" style="2" bestFit="1" customWidth="1"/>
    <col min="15619" max="15619" width="10.28515625" style="2" bestFit="1" customWidth="1"/>
    <col min="15620" max="15620" width="2.5703125" style="2" customWidth="1"/>
    <col min="15621" max="15621" width="11.28515625" style="2" bestFit="1" customWidth="1"/>
    <col min="15622" max="15871" width="9.140625" style="2"/>
    <col min="15872" max="15872" width="6" style="2" customWidth="1"/>
    <col min="15873" max="15873" width="5.7109375" style="2" customWidth="1"/>
    <col min="15874" max="15874" width="27.85546875" style="2" bestFit="1" customWidth="1"/>
    <col min="15875" max="15875" width="10.28515625" style="2" bestFit="1" customWidth="1"/>
    <col min="15876" max="15876" width="2.5703125" style="2" customWidth="1"/>
    <col min="15877" max="15877" width="11.28515625" style="2" bestFit="1" customWidth="1"/>
    <col min="15878" max="16127" width="9.140625" style="2"/>
    <col min="16128" max="16128" width="6" style="2" customWidth="1"/>
    <col min="16129" max="16129" width="5.7109375" style="2" customWidth="1"/>
    <col min="16130" max="16130" width="27.85546875" style="2" bestFit="1" customWidth="1"/>
    <col min="16131" max="16131" width="10.28515625" style="2" bestFit="1" customWidth="1"/>
    <col min="16132" max="16132" width="2.5703125" style="2" customWidth="1"/>
    <col min="16133" max="16133" width="11.28515625" style="2" bestFit="1" customWidth="1"/>
    <col min="16134" max="16384" width="9.140625" style="2"/>
  </cols>
  <sheetData>
    <row r="1" spans="1:10" x14ac:dyDescent="0.25">
      <c r="A1" s="2" t="s">
        <v>130</v>
      </c>
    </row>
    <row r="2" spans="1:10" x14ac:dyDescent="0.25">
      <c r="A2" s="2" t="s">
        <v>131</v>
      </c>
    </row>
    <row r="3" spans="1:10" x14ac:dyDescent="0.25">
      <c r="A3" s="25">
        <v>41974</v>
      </c>
    </row>
    <row r="7" spans="1:10" x14ac:dyDescent="0.25">
      <c r="A7" s="2" t="s">
        <v>132</v>
      </c>
    </row>
    <row r="8" spans="1:10" x14ac:dyDescent="0.25">
      <c r="B8" s="2" t="s">
        <v>133</v>
      </c>
      <c r="F8" s="26">
        <v>2010</v>
      </c>
    </row>
    <row r="9" spans="1:10" x14ac:dyDescent="0.25">
      <c r="B9" s="2" t="s">
        <v>134</v>
      </c>
      <c r="D9" s="2">
        <v>20567.439999999999</v>
      </c>
      <c r="F9" s="27">
        <f>D9*0.03</f>
        <v>617.02319999999997</v>
      </c>
    </row>
    <row r="10" spans="1:10" x14ac:dyDescent="0.25">
      <c r="D10" s="2" t="s">
        <v>162</v>
      </c>
    </row>
    <row r="11" spans="1:10" x14ac:dyDescent="0.25">
      <c r="B11" s="2" t="s">
        <v>135</v>
      </c>
      <c r="F11" s="28">
        <f>SUM(F8:F10)</f>
        <v>2627.0232000000001</v>
      </c>
    </row>
    <row r="13" spans="1:10" x14ac:dyDescent="0.25">
      <c r="A13" s="2" t="s">
        <v>136</v>
      </c>
    </row>
    <row r="14" spans="1:10" x14ac:dyDescent="0.25">
      <c r="B14" s="2" t="s">
        <v>137</v>
      </c>
      <c r="F14" s="2">
        <f>+I19*J15</f>
        <v>6367.68</v>
      </c>
      <c r="I14" s="27" t="s">
        <v>138</v>
      </c>
      <c r="J14" s="27" t="s">
        <v>139</v>
      </c>
    </row>
    <row r="15" spans="1:10" x14ac:dyDescent="0.25">
      <c r="B15" s="2" t="s">
        <v>140</v>
      </c>
      <c r="F15" s="2">
        <v>150</v>
      </c>
      <c r="H15" s="2" t="s">
        <v>141</v>
      </c>
      <c r="I15" s="2">
        <f>2+1+2</f>
        <v>5</v>
      </c>
      <c r="J15" s="2">
        <v>36.18</v>
      </c>
    </row>
    <row r="16" spans="1:10" x14ac:dyDescent="0.25">
      <c r="B16" s="2" t="s">
        <v>142</v>
      </c>
      <c r="F16" s="2">
        <v>275</v>
      </c>
      <c r="H16" s="2" t="s">
        <v>143</v>
      </c>
      <c r="I16" s="2">
        <f>8+32+35</f>
        <v>75</v>
      </c>
    </row>
    <row r="17" spans="1:9" x14ac:dyDescent="0.25">
      <c r="H17" s="2" t="s">
        <v>144</v>
      </c>
      <c r="I17" s="2">
        <f>16+44+29</f>
        <v>89</v>
      </c>
    </row>
    <row r="18" spans="1:9" x14ac:dyDescent="0.25">
      <c r="C18" s="2" t="s">
        <v>145</v>
      </c>
      <c r="F18" s="31">
        <v>290.98</v>
      </c>
      <c r="H18" s="2" t="s">
        <v>146</v>
      </c>
      <c r="I18" s="2">
        <f>3+4</f>
        <v>7</v>
      </c>
    </row>
    <row r="19" spans="1:9" ht="15.75" thickBot="1" x14ac:dyDescent="0.3">
      <c r="C19" s="2" t="s">
        <v>147</v>
      </c>
      <c r="F19" s="31">
        <v>550.41</v>
      </c>
      <c r="I19" s="29">
        <f>SUM(I15:I18)</f>
        <v>176</v>
      </c>
    </row>
    <row r="20" spans="1:9" ht="15.75" thickTop="1" x14ac:dyDescent="0.25">
      <c r="C20" s="2" t="s">
        <v>174</v>
      </c>
      <c r="F20" s="31">
        <v>808.25</v>
      </c>
    </row>
    <row r="21" spans="1:9" x14ac:dyDescent="0.25">
      <c r="C21" s="2" t="s">
        <v>175</v>
      </c>
      <c r="F21" s="31">
        <v>900</v>
      </c>
    </row>
    <row r="22" spans="1:9" x14ac:dyDescent="0.25">
      <c r="C22" s="2" t="s">
        <v>176</v>
      </c>
      <c r="F22" s="31">
        <v>875</v>
      </c>
    </row>
    <row r="23" spans="1:9" x14ac:dyDescent="0.25">
      <c r="C23" s="2" t="s">
        <v>177</v>
      </c>
      <c r="F23" s="31">
        <v>16.62</v>
      </c>
    </row>
    <row r="25" spans="1:9" x14ac:dyDescent="0.25">
      <c r="B25" s="2" t="s">
        <v>153</v>
      </c>
      <c r="F25" s="28">
        <f>SUM(F14:F23)</f>
        <v>10233.94</v>
      </c>
    </row>
    <row r="27" spans="1:9" ht="15.75" thickBot="1" x14ac:dyDescent="0.3">
      <c r="A27" s="2" t="s">
        <v>154</v>
      </c>
      <c r="F27" s="30">
        <f>F11+F25</f>
        <v>12860.9632</v>
      </c>
    </row>
    <row r="28" spans="1:9" ht="15.75" thickTop="1" x14ac:dyDescent="0.25"/>
    <row r="32" spans="1:9" x14ac:dyDescent="0.25">
      <c r="A32" s="2" t="s">
        <v>155</v>
      </c>
    </row>
  </sheetData>
  <pageMargins left="0.7" right="0.7" top="0.75" bottom="0.75" header="0.3" footer="0.3"/>
  <pageSetup scale="65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F36" sqref="F36"/>
    </sheetView>
  </sheetViews>
  <sheetFormatPr defaultRowHeight="15" x14ac:dyDescent="0.25"/>
  <cols>
    <col min="1" max="1" width="12.7109375" style="2" customWidth="1"/>
    <col min="2" max="2" width="5.7109375" style="2" customWidth="1"/>
    <col min="3" max="3" width="27.85546875" style="2" bestFit="1" customWidth="1"/>
    <col min="4" max="4" width="29" style="2" customWidth="1"/>
    <col min="5" max="5" width="2.5703125" style="2" customWidth="1"/>
    <col min="6" max="6" width="12.28515625" style="2" bestFit="1" customWidth="1"/>
    <col min="7" max="7" width="9.140625" style="2"/>
    <col min="8" max="8" width="17.5703125" style="2" customWidth="1"/>
    <col min="9" max="255" width="9.140625" style="2"/>
    <col min="256" max="256" width="6" style="2" customWidth="1"/>
    <col min="257" max="257" width="5.7109375" style="2" customWidth="1"/>
    <col min="258" max="258" width="27.85546875" style="2" bestFit="1" customWidth="1"/>
    <col min="259" max="259" width="10.28515625" style="2" bestFit="1" customWidth="1"/>
    <col min="260" max="260" width="2.5703125" style="2" customWidth="1"/>
    <col min="261" max="261" width="11.28515625" style="2" bestFit="1" customWidth="1"/>
    <col min="262" max="511" width="9.140625" style="2"/>
    <col min="512" max="512" width="6" style="2" customWidth="1"/>
    <col min="513" max="513" width="5.7109375" style="2" customWidth="1"/>
    <col min="514" max="514" width="27.85546875" style="2" bestFit="1" customWidth="1"/>
    <col min="515" max="515" width="10.28515625" style="2" bestFit="1" customWidth="1"/>
    <col min="516" max="516" width="2.5703125" style="2" customWidth="1"/>
    <col min="517" max="517" width="11.28515625" style="2" bestFit="1" customWidth="1"/>
    <col min="518" max="767" width="9.140625" style="2"/>
    <col min="768" max="768" width="6" style="2" customWidth="1"/>
    <col min="769" max="769" width="5.7109375" style="2" customWidth="1"/>
    <col min="770" max="770" width="27.85546875" style="2" bestFit="1" customWidth="1"/>
    <col min="771" max="771" width="10.28515625" style="2" bestFit="1" customWidth="1"/>
    <col min="772" max="772" width="2.5703125" style="2" customWidth="1"/>
    <col min="773" max="773" width="11.28515625" style="2" bestFit="1" customWidth="1"/>
    <col min="774" max="1023" width="9.140625" style="2"/>
    <col min="1024" max="1024" width="6" style="2" customWidth="1"/>
    <col min="1025" max="1025" width="5.7109375" style="2" customWidth="1"/>
    <col min="1026" max="1026" width="27.85546875" style="2" bestFit="1" customWidth="1"/>
    <col min="1027" max="1027" width="10.28515625" style="2" bestFit="1" customWidth="1"/>
    <col min="1028" max="1028" width="2.5703125" style="2" customWidth="1"/>
    <col min="1029" max="1029" width="11.28515625" style="2" bestFit="1" customWidth="1"/>
    <col min="1030" max="1279" width="9.140625" style="2"/>
    <col min="1280" max="1280" width="6" style="2" customWidth="1"/>
    <col min="1281" max="1281" width="5.7109375" style="2" customWidth="1"/>
    <col min="1282" max="1282" width="27.85546875" style="2" bestFit="1" customWidth="1"/>
    <col min="1283" max="1283" width="10.28515625" style="2" bestFit="1" customWidth="1"/>
    <col min="1284" max="1284" width="2.5703125" style="2" customWidth="1"/>
    <col min="1285" max="1285" width="11.28515625" style="2" bestFit="1" customWidth="1"/>
    <col min="1286" max="1535" width="9.140625" style="2"/>
    <col min="1536" max="1536" width="6" style="2" customWidth="1"/>
    <col min="1537" max="1537" width="5.7109375" style="2" customWidth="1"/>
    <col min="1538" max="1538" width="27.85546875" style="2" bestFit="1" customWidth="1"/>
    <col min="1539" max="1539" width="10.28515625" style="2" bestFit="1" customWidth="1"/>
    <col min="1540" max="1540" width="2.5703125" style="2" customWidth="1"/>
    <col min="1541" max="1541" width="11.28515625" style="2" bestFit="1" customWidth="1"/>
    <col min="1542" max="1791" width="9.140625" style="2"/>
    <col min="1792" max="1792" width="6" style="2" customWidth="1"/>
    <col min="1793" max="1793" width="5.7109375" style="2" customWidth="1"/>
    <col min="1794" max="1794" width="27.85546875" style="2" bestFit="1" customWidth="1"/>
    <col min="1795" max="1795" width="10.28515625" style="2" bestFit="1" customWidth="1"/>
    <col min="1796" max="1796" width="2.5703125" style="2" customWidth="1"/>
    <col min="1797" max="1797" width="11.28515625" style="2" bestFit="1" customWidth="1"/>
    <col min="1798" max="2047" width="9.140625" style="2"/>
    <col min="2048" max="2048" width="6" style="2" customWidth="1"/>
    <col min="2049" max="2049" width="5.7109375" style="2" customWidth="1"/>
    <col min="2050" max="2050" width="27.85546875" style="2" bestFit="1" customWidth="1"/>
    <col min="2051" max="2051" width="10.28515625" style="2" bestFit="1" customWidth="1"/>
    <col min="2052" max="2052" width="2.5703125" style="2" customWidth="1"/>
    <col min="2053" max="2053" width="11.28515625" style="2" bestFit="1" customWidth="1"/>
    <col min="2054" max="2303" width="9.140625" style="2"/>
    <col min="2304" max="2304" width="6" style="2" customWidth="1"/>
    <col min="2305" max="2305" width="5.7109375" style="2" customWidth="1"/>
    <col min="2306" max="2306" width="27.85546875" style="2" bestFit="1" customWidth="1"/>
    <col min="2307" max="2307" width="10.28515625" style="2" bestFit="1" customWidth="1"/>
    <col min="2308" max="2308" width="2.5703125" style="2" customWidth="1"/>
    <col min="2309" max="2309" width="11.28515625" style="2" bestFit="1" customWidth="1"/>
    <col min="2310" max="2559" width="9.140625" style="2"/>
    <col min="2560" max="2560" width="6" style="2" customWidth="1"/>
    <col min="2561" max="2561" width="5.7109375" style="2" customWidth="1"/>
    <col min="2562" max="2562" width="27.85546875" style="2" bestFit="1" customWidth="1"/>
    <col min="2563" max="2563" width="10.28515625" style="2" bestFit="1" customWidth="1"/>
    <col min="2564" max="2564" width="2.5703125" style="2" customWidth="1"/>
    <col min="2565" max="2565" width="11.28515625" style="2" bestFit="1" customWidth="1"/>
    <col min="2566" max="2815" width="9.140625" style="2"/>
    <col min="2816" max="2816" width="6" style="2" customWidth="1"/>
    <col min="2817" max="2817" width="5.7109375" style="2" customWidth="1"/>
    <col min="2818" max="2818" width="27.85546875" style="2" bestFit="1" customWidth="1"/>
    <col min="2819" max="2819" width="10.28515625" style="2" bestFit="1" customWidth="1"/>
    <col min="2820" max="2820" width="2.5703125" style="2" customWidth="1"/>
    <col min="2821" max="2821" width="11.28515625" style="2" bestFit="1" customWidth="1"/>
    <col min="2822" max="3071" width="9.140625" style="2"/>
    <col min="3072" max="3072" width="6" style="2" customWidth="1"/>
    <col min="3073" max="3073" width="5.7109375" style="2" customWidth="1"/>
    <col min="3074" max="3074" width="27.85546875" style="2" bestFit="1" customWidth="1"/>
    <col min="3075" max="3075" width="10.28515625" style="2" bestFit="1" customWidth="1"/>
    <col min="3076" max="3076" width="2.5703125" style="2" customWidth="1"/>
    <col min="3077" max="3077" width="11.28515625" style="2" bestFit="1" customWidth="1"/>
    <col min="3078" max="3327" width="9.140625" style="2"/>
    <col min="3328" max="3328" width="6" style="2" customWidth="1"/>
    <col min="3329" max="3329" width="5.7109375" style="2" customWidth="1"/>
    <col min="3330" max="3330" width="27.85546875" style="2" bestFit="1" customWidth="1"/>
    <col min="3331" max="3331" width="10.28515625" style="2" bestFit="1" customWidth="1"/>
    <col min="3332" max="3332" width="2.5703125" style="2" customWidth="1"/>
    <col min="3333" max="3333" width="11.28515625" style="2" bestFit="1" customWidth="1"/>
    <col min="3334" max="3583" width="9.140625" style="2"/>
    <col min="3584" max="3584" width="6" style="2" customWidth="1"/>
    <col min="3585" max="3585" width="5.7109375" style="2" customWidth="1"/>
    <col min="3586" max="3586" width="27.85546875" style="2" bestFit="1" customWidth="1"/>
    <col min="3587" max="3587" width="10.28515625" style="2" bestFit="1" customWidth="1"/>
    <col min="3588" max="3588" width="2.5703125" style="2" customWidth="1"/>
    <col min="3589" max="3589" width="11.28515625" style="2" bestFit="1" customWidth="1"/>
    <col min="3590" max="3839" width="9.140625" style="2"/>
    <col min="3840" max="3840" width="6" style="2" customWidth="1"/>
    <col min="3841" max="3841" width="5.7109375" style="2" customWidth="1"/>
    <col min="3842" max="3842" width="27.85546875" style="2" bestFit="1" customWidth="1"/>
    <col min="3843" max="3843" width="10.28515625" style="2" bestFit="1" customWidth="1"/>
    <col min="3844" max="3844" width="2.5703125" style="2" customWidth="1"/>
    <col min="3845" max="3845" width="11.28515625" style="2" bestFit="1" customWidth="1"/>
    <col min="3846" max="4095" width="9.140625" style="2"/>
    <col min="4096" max="4096" width="6" style="2" customWidth="1"/>
    <col min="4097" max="4097" width="5.7109375" style="2" customWidth="1"/>
    <col min="4098" max="4098" width="27.85546875" style="2" bestFit="1" customWidth="1"/>
    <col min="4099" max="4099" width="10.28515625" style="2" bestFit="1" customWidth="1"/>
    <col min="4100" max="4100" width="2.5703125" style="2" customWidth="1"/>
    <col min="4101" max="4101" width="11.28515625" style="2" bestFit="1" customWidth="1"/>
    <col min="4102" max="4351" width="9.140625" style="2"/>
    <col min="4352" max="4352" width="6" style="2" customWidth="1"/>
    <col min="4353" max="4353" width="5.7109375" style="2" customWidth="1"/>
    <col min="4354" max="4354" width="27.85546875" style="2" bestFit="1" customWidth="1"/>
    <col min="4355" max="4355" width="10.28515625" style="2" bestFit="1" customWidth="1"/>
    <col min="4356" max="4356" width="2.5703125" style="2" customWidth="1"/>
    <col min="4357" max="4357" width="11.28515625" style="2" bestFit="1" customWidth="1"/>
    <col min="4358" max="4607" width="9.140625" style="2"/>
    <col min="4608" max="4608" width="6" style="2" customWidth="1"/>
    <col min="4609" max="4609" width="5.7109375" style="2" customWidth="1"/>
    <col min="4610" max="4610" width="27.85546875" style="2" bestFit="1" customWidth="1"/>
    <col min="4611" max="4611" width="10.28515625" style="2" bestFit="1" customWidth="1"/>
    <col min="4612" max="4612" width="2.5703125" style="2" customWidth="1"/>
    <col min="4613" max="4613" width="11.28515625" style="2" bestFit="1" customWidth="1"/>
    <col min="4614" max="4863" width="9.140625" style="2"/>
    <col min="4864" max="4864" width="6" style="2" customWidth="1"/>
    <col min="4865" max="4865" width="5.7109375" style="2" customWidth="1"/>
    <col min="4866" max="4866" width="27.85546875" style="2" bestFit="1" customWidth="1"/>
    <col min="4867" max="4867" width="10.28515625" style="2" bestFit="1" customWidth="1"/>
    <col min="4868" max="4868" width="2.5703125" style="2" customWidth="1"/>
    <col min="4869" max="4869" width="11.28515625" style="2" bestFit="1" customWidth="1"/>
    <col min="4870" max="5119" width="9.140625" style="2"/>
    <col min="5120" max="5120" width="6" style="2" customWidth="1"/>
    <col min="5121" max="5121" width="5.7109375" style="2" customWidth="1"/>
    <col min="5122" max="5122" width="27.85546875" style="2" bestFit="1" customWidth="1"/>
    <col min="5123" max="5123" width="10.28515625" style="2" bestFit="1" customWidth="1"/>
    <col min="5124" max="5124" width="2.5703125" style="2" customWidth="1"/>
    <col min="5125" max="5125" width="11.28515625" style="2" bestFit="1" customWidth="1"/>
    <col min="5126" max="5375" width="9.140625" style="2"/>
    <col min="5376" max="5376" width="6" style="2" customWidth="1"/>
    <col min="5377" max="5377" width="5.7109375" style="2" customWidth="1"/>
    <col min="5378" max="5378" width="27.85546875" style="2" bestFit="1" customWidth="1"/>
    <col min="5379" max="5379" width="10.28515625" style="2" bestFit="1" customWidth="1"/>
    <col min="5380" max="5380" width="2.5703125" style="2" customWidth="1"/>
    <col min="5381" max="5381" width="11.28515625" style="2" bestFit="1" customWidth="1"/>
    <col min="5382" max="5631" width="9.140625" style="2"/>
    <col min="5632" max="5632" width="6" style="2" customWidth="1"/>
    <col min="5633" max="5633" width="5.7109375" style="2" customWidth="1"/>
    <col min="5634" max="5634" width="27.85546875" style="2" bestFit="1" customWidth="1"/>
    <col min="5635" max="5635" width="10.28515625" style="2" bestFit="1" customWidth="1"/>
    <col min="5636" max="5636" width="2.5703125" style="2" customWidth="1"/>
    <col min="5637" max="5637" width="11.28515625" style="2" bestFit="1" customWidth="1"/>
    <col min="5638" max="5887" width="9.140625" style="2"/>
    <col min="5888" max="5888" width="6" style="2" customWidth="1"/>
    <col min="5889" max="5889" width="5.7109375" style="2" customWidth="1"/>
    <col min="5890" max="5890" width="27.85546875" style="2" bestFit="1" customWidth="1"/>
    <col min="5891" max="5891" width="10.28515625" style="2" bestFit="1" customWidth="1"/>
    <col min="5892" max="5892" width="2.5703125" style="2" customWidth="1"/>
    <col min="5893" max="5893" width="11.28515625" style="2" bestFit="1" customWidth="1"/>
    <col min="5894" max="6143" width="9.140625" style="2"/>
    <col min="6144" max="6144" width="6" style="2" customWidth="1"/>
    <col min="6145" max="6145" width="5.7109375" style="2" customWidth="1"/>
    <col min="6146" max="6146" width="27.85546875" style="2" bestFit="1" customWidth="1"/>
    <col min="6147" max="6147" width="10.28515625" style="2" bestFit="1" customWidth="1"/>
    <col min="6148" max="6148" width="2.5703125" style="2" customWidth="1"/>
    <col min="6149" max="6149" width="11.28515625" style="2" bestFit="1" customWidth="1"/>
    <col min="6150" max="6399" width="9.140625" style="2"/>
    <col min="6400" max="6400" width="6" style="2" customWidth="1"/>
    <col min="6401" max="6401" width="5.7109375" style="2" customWidth="1"/>
    <col min="6402" max="6402" width="27.85546875" style="2" bestFit="1" customWidth="1"/>
    <col min="6403" max="6403" width="10.28515625" style="2" bestFit="1" customWidth="1"/>
    <col min="6404" max="6404" width="2.5703125" style="2" customWidth="1"/>
    <col min="6405" max="6405" width="11.28515625" style="2" bestFit="1" customWidth="1"/>
    <col min="6406" max="6655" width="9.140625" style="2"/>
    <col min="6656" max="6656" width="6" style="2" customWidth="1"/>
    <col min="6657" max="6657" width="5.7109375" style="2" customWidth="1"/>
    <col min="6658" max="6658" width="27.85546875" style="2" bestFit="1" customWidth="1"/>
    <col min="6659" max="6659" width="10.28515625" style="2" bestFit="1" customWidth="1"/>
    <col min="6660" max="6660" width="2.5703125" style="2" customWidth="1"/>
    <col min="6661" max="6661" width="11.28515625" style="2" bestFit="1" customWidth="1"/>
    <col min="6662" max="6911" width="9.140625" style="2"/>
    <col min="6912" max="6912" width="6" style="2" customWidth="1"/>
    <col min="6913" max="6913" width="5.7109375" style="2" customWidth="1"/>
    <col min="6914" max="6914" width="27.85546875" style="2" bestFit="1" customWidth="1"/>
    <col min="6915" max="6915" width="10.28515625" style="2" bestFit="1" customWidth="1"/>
    <col min="6916" max="6916" width="2.5703125" style="2" customWidth="1"/>
    <col min="6917" max="6917" width="11.28515625" style="2" bestFit="1" customWidth="1"/>
    <col min="6918" max="7167" width="9.140625" style="2"/>
    <col min="7168" max="7168" width="6" style="2" customWidth="1"/>
    <col min="7169" max="7169" width="5.7109375" style="2" customWidth="1"/>
    <col min="7170" max="7170" width="27.85546875" style="2" bestFit="1" customWidth="1"/>
    <col min="7171" max="7171" width="10.28515625" style="2" bestFit="1" customWidth="1"/>
    <col min="7172" max="7172" width="2.5703125" style="2" customWidth="1"/>
    <col min="7173" max="7173" width="11.28515625" style="2" bestFit="1" customWidth="1"/>
    <col min="7174" max="7423" width="9.140625" style="2"/>
    <col min="7424" max="7424" width="6" style="2" customWidth="1"/>
    <col min="7425" max="7425" width="5.7109375" style="2" customWidth="1"/>
    <col min="7426" max="7426" width="27.85546875" style="2" bestFit="1" customWidth="1"/>
    <col min="7427" max="7427" width="10.28515625" style="2" bestFit="1" customWidth="1"/>
    <col min="7428" max="7428" width="2.5703125" style="2" customWidth="1"/>
    <col min="7429" max="7429" width="11.28515625" style="2" bestFit="1" customWidth="1"/>
    <col min="7430" max="7679" width="9.140625" style="2"/>
    <col min="7680" max="7680" width="6" style="2" customWidth="1"/>
    <col min="7681" max="7681" width="5.7109375" style="2" customWidth="1"/>
    <col min="7682" max="7682" width="27.85546875" style="2" bestFit="1" customWidth="1"/>
    <col min="7683" max="7683" width="10.28515625" style="2" bestFit="1" customWidth="1"/>
    <col min="7684" max="7684" width="2.5703125" style="2" customWidth="1"/>
    <col min="7685" max="7685" width="11.28515625" style="2" bestFit="1" customWidth="1"/>
    <col min="7686" max="7935" width="9.140625" style="2"/>
    <col min="7936" max="7936" width="6" style="2" customWidth="1"/>
    <col min="7937" max="7937" width="5.7109375" style="2" customWidth="1"/>
    <col min="7938" max="7938" width="27.85546875" style="2" bestFit="1" customWidth="1"/>
    <col min="7939" max="7939" width="10.28515625" style="2" bestFit="1" customWidth="1"/>
    <col min="7940" max="7940" width="2.5703125" style="2" customWidth="1"/>
    <col min="7941" max="7941" width="11.28515625" style="2" bestFit="1" customWidth="1"/>
    <col min="7942" max="8191" width="9.140625" style="2"/>
    <col min="8192" max="8192" width="6" style="2" customWidth="1"/>
    <col min="8193" max="8193" width="5.7109375" style="2" customWidth="1"/>
    <col min="8194" max="8194" width="27.85546875" style="2" bestFit="1" customWidth="1"/>
    <col min="8195" max="8195" width="10.28515625" style="2" bestFit="1" customWidth="1"/>
    <col min="8196" max="8196" width="2.5703125" style="2" customWidth="1"/>
    <col min="8197" max="8197" width="11.28515625" style="2" bestFit="1" customWidth="1"/>
    <col min="8198" max="8447" width="9.140625" style="2"/>
    <col min="8448" max="8448" width="6" style="2" customWidth="1"/>
    <col min="8449" max="8449" width="5.7109375" style="2" customWidth="1"/>
    <col min="8450" max="8450" width="27.85546875" style="2" bestFit="1" customWidth="1"/>
    <col min="8451" max="8451" width="10.28515625" style="2" bestFit="1" customWidth="1"/>
    <col min="8452" max="8452" width="2.5703125" style="2" customWidth="1"/>
    <col min="8453" max="8453" width="11.28515625" style="2" bestFit="1" customWidth="1"/>
    <col min="8454" max="8703" width="9.140625" style="2"/>
    <col min="8704" max="8704" width="6" style="2" customWidth="1"/>
    <col min="8705" max="8705" width="5.7109375" style="2" customWidth="1"/>
    <col min="8706" max="8706" width="27.85546875" style="2" bestFit="1" customWidth="1"/>
    <col min="8707" max="8707" width="10.28515625" style="2" bestFit="1" customWidth="1"/>
    <col min="8708" max="8708" width="2.5703125" style="2" customWidth="1"/>
    <col min="8709" max="8709" width="11.28515625" style="2" bestFit="1" customWidth="1"/>
    <col min="8710" max="8959" width="9.140625" style="2"/>
    <col min="8960" max="8960" width="6" style="2" customWidth="1"/>
    <col min="8961" max="8961" width="5.7109375" style="2" customWidth="1"/>
    <col min="8962" max="8962" width="27.85546875" style="2" bestFit="1" customWidth="1"/>
    <col min="8963" max="8963" width="10.28515625" style="2" bestFit="1" customWidth="1"/>
    <col min="8964" max="8964" width="2.5703125" style="2" customWidth="1"/>
    <col min="8965" max="8965" width="11.28515625" style="2" bestFit="1" customWidth="1"/>
    <col min="8966" max="9215" width="9.140625" style="2"/>
    <col min="9216" max="9216" width="6" style="2" customWidth="1"/>
    <col min="9217" max="9217" width="5.7109375" style="2" customWidth="1"/>
    <col min="9218" max="9218" width="27.85546875" style="2" bestFit="1" customWidth="1"/>
    <col min="9219" max="9219" width="10.28515625" style="2" bestFit="1" customWidth="1"/>
    <col min="9220" max="9220" width="2.5703125" style="2" customWidth="1"/>
    <col min="9221" max="9221" width="11.28515625" style="2" bestFit="1" customWidth="1"/>
    <col min="9222" max="9471" width="9.140625" style="2"/>
    <col min="9472" max="9472" width="6" style="2" customWidth="1"/>
    <col min="9473" max="9473" width="5.7109375" style="2" customWidth="1"/>
    <col min="9474" max="9474" width="27.85546875" style="2" bestFit="1" customWidth="1"/>
    <col min="9475" max="9475" width="10.28515625" style="2" bestFit="1" customWidth="1"/>
    <col min="9476" max="9476" width="2.5703125" style="2" customWidth="1"/>
    <col min="9477" max="9477" width="11.28515625" style="2" bestFit="1" customWidth="1"/>
    <col min="9478" max="9727" width="9.140625" style="2"/>
    <col min="9728" max="9728" width="6" style="2" customWidth="1"/>
    <col min="9729" max="9729" width="5.7109375" style="2" customWidth="1"/>
    <col min="9730" max="9730" width="27.85546875" style="2" bestFit="1" customWidth="1"/>
    <col min="9731" max="9731" width="10.28515625" style="2" bestFit="1" customWidth="1"/>
    <col min="9732" max="9732" width="2.5703125" style="2" customWidth="1"/>
    <col min="9733" max="9733" width="11.28515625" style="2" bestFit="1" customWidth="1"/>
    <col min="9734" max="9983" width="9.140625" style="2"/>
    <col min="9984" max="9984" width="6" style="2" customWidth="1"/>
    <col min="9985" max="9985" width="5.7109375" style="2" customWidth="1"/>
    <col min="9986" max="9986" width="27.85546875" style="2" bestFit="1" customWidth="1"/>
    <col min="9987" max="9987" width="10.28515625" style="2" bestFit="1" customWidth="1"/>
    <col min="9988" max="9988" width="2.5703125" style="2" customWidth="1"/>
    <col min="9989" max="9989" width="11.28515625" style="2" bestFit="1" customWidth="1"/>
    <col min="9990" max="10239" width="9.140625" style="2"/>
    <col min="10240" max="10240" width="6" style="2" customWidth="1"/>
    <col min="10241" max="10241" width="5.7109375" style="2" customWidth="1"/>
    <col min="10242" max="10242" width="27.85546875" style="2" bestFit="1" customWidth="1"/>
    <col min="10243" max="10243" width="10.28515625" style="2" bestFit="1" customWidth="1"/>
    <col min="10244" max="10244" width="2.5703125" style="2" customWidth="1"/>
    <col min="10245" max="10245" width="11.28515625" style="2" bestFit="1" customWidth="1"/>
    <col min="10246" max="10495" width="9.140625" style="2"/>
    <col min="10496" max="10496" width="6" style="2" customWidth="1"/>
    <col min="10497" max="10497" width="5.7109375" style="2" customWidth="1"/>
    <col min="10498" max="10498" width="27.85546875" style="2" bestFit="1" customWidth="1"/>
    <col min="10499" max="10499" width="10.28515625" style="2" bestFit="1" customWidth="1"/>
    <col min="10500" max="10500" width="2.5703125" style="2" customWidth="1"/>
    <col min="10501" max="10501" width="11.28515625" style="2" bestFit="1" customWidth="1"/>
    <col min="10502" max="10751" width="9.140625" style="2"/>
    <col min="10752" max="10752" width="6" style="2" customWidth="1"/>
    <col min="10753" max="10753" width="5.7109375" style="2" customWidth="1"/>
    <col min="10754" max="10754" width="27.85546875" style="2" bestFit="1" customWidth="1"/>
    <col min="10755" max="10755" width="10.28515625" style="2" bestFit="1" customWidth="1"/>
    <col min="10756" max="10756" width="2.5703125" style="2" customWidth="1"/>
    <col min="10757" max="10757" width="11.28515625" style="2" bestFit="1" customWidth="1"/>
    <col min="10758" max="11007" width="9.140625" style="2"/>
    <col min="11008" max="11008" width="6" style="2" customWidth="1"/>
    <col min="11009" max="11009" width="5.7109375" style="2" customWidth="1"/>
    <col min="11010" max="11010" width="27.85546875" style="2" bestFit="1" customWidth="1"/>
    <col min="11011" max="11011" width="10.28515625" style="2" bestFit="1" customWidth="1"/>
    <col min="11012" max="11012" width="2.5703125" style="2" customWidth="1"/>
    <col min="11013" max="11013" width="11.28515625" style="2" bestFit="1" customWidth="1"/>
    <col min="11014" max="11263" width="9.140625" style="2"/>
    <col min="11264" max="11264" width="6" style="2" customWidth="1"/>
    <col min="11265" max="11265" width="5.7109375" style="2" customWidth="1"/>
    <col min="11266" max="11266" width="27.85546875" style="2" bestFit="1" customWidth="1"/>
    <col min="11267" max="11267" width="10.28515625" style="2" bestFit="1" customWidth="1"/>
    <col min="11268" max="11268" width="2.5703125" style="2" customWidth="1"/>
    <col min="11269" max="11269" width="11.28515625" style="2" bestFit="1" customWidth="1"/>
    <col min="11270" max="11519" width="9.140625" style="2"/>
    <col min="11520" max="11520" width="6" style="2" customWidth="1"/>
    <col min="11521" max="11521" width="5.7109375" style="2" customWidth="1"/>
    <col min="11522" max="11522" width="27.85546875" style="2" bestFit="1" customWidth="1"/>
    <col min="11523" max="11523" width="10.28515625" style="2" bestFit="1" customWidth="1"/>
    <col min="11524" max="11524" width="2.5703125" style="2" customWidth="1"/>
    <col min="11525" max="11525" width="11.28515625" style="2" bestFit="1" customWidth="1"/>
    <col min="11526" max="11775" width="9.140625" style="2"/>
    <col min="11776" max="11776" width="6" style="2" customWidth="1"/>
    <col min="11777" max="11777" width="5.7109375" style="2" customWidth="1"/>
    <col min="11778" max="11778" width="27.85546875" style="2" bestFit="1" customWidth="1"/>
    <col min="11779" max="11779" width="10.28515625" style="2" bestFit="1" customWidth="1"/>
    <col min="11780" max="11780" width="2.5703125" style="2" customWidth="1"/>
    <col min="11781" max="11781" width="11.28515625" style="2" bestFit="1" customWidth="1"/>
    <col min="11782" max="12031" width="9.140625" style="2"/>
    <col min="12032" max="12032" width="6" style="2" customWidth="1"/>
    <col min="12033" max="12033" width="5.7109375" style="2" customWidth="1"/>
    <col min="12034" max="12034" width="27.85546875" style="2" bestFit="1" customWidth="1"/>
    <col min="12035" max="12035" width="10.28515625" style="2" bestFit="1" customWidth="1"/>
    <col min="12036" max="12036" width="2.5703125" style="2" customWidth="1"/>
    <col min="12037" max="12037" width="11.28515625" style="2" bestFit="1" customWidth="1"/>
    <col min="12038" max="12287" width="9.140625" style="2"/>
    <col min="12288" max="12288" width="6" style="2" customWidth="1"/>
    <col min="12289" max="12289" width="5.7109375" style="2" customWidth="1"/>
    <col min="12290" max="12290" width="27.85546875" style="2" bestFit="1" customWidth="1"/>
    <col min="12291" max="12291" width="10.28515625" style="2" bestFit="1" customWidth="1"/>
    <col min="12292" max="12292" width="2.5703125" style="2" customWidth="1"/>
    <col min="12293" max="12293" width="11.28515625" style="2" bestFit="1" customWidth="1"/>
    <col min="12294" max="12543" width="9.140625" style="2"/>
    <col min="12544" max="12544" width="6" style="2" customWidth="1"/>
    <col min="12545" max="12545" width="5.7109375" style="2" customWidth="1"/>
    <col min="12546" max="12546" width="27.85546875" style="2" bestFit="1" customWidth="1"/>
    <col min="12547" max="12547" width="10.28515625" style="2" bestFit="1" customWidth="1"/>
    <col min="12548" max="12548" width="2.5703125" style="2" customWidth="1"/>
    <col min="12549" max="12549" width="11.28515625" style="2" bestFit="1" customWidth="1"/>
    <col min="12550" max="12799" width="9.140625" style="2"/>
    <col min="12800" max="12800" width="6" style="2" customWidth="1"/>
    <col min="12801" max="12801" width="5.7109375" style="2" customWidth="1"/>
    <col min="12802" max="12802" width="27.85546875" style="2" bestFit="1" customWidth="1"/>
    <col min="12803" max="12803" width="10.28515625" style="2" bestFit="1" customWidth="1"/>
    <col min="12804" max="12804" width="2.5703125" style="2" customWidth="1"/>
    <col min="12805" max="12805" width="11.28515625" style="2" bestFit="1" customWidth="1"/>
    <col min="12806" max="13055" width="9.140625" style="2"/>
    <col min="13056" max="13056" width="6" style="2" customWidth="1"/>
    <col min="13057" max="13057" width="5.7109375" style="2" customWidth="1"/>
    <col min="13058" max="13058" width="27.85546875" style="2" bestFit="1" customWidth="1"/>
    <col min="13059" max="13059" width="10.28515625" style="2" bestFit="1" customWidth="1"/>
    <col min="13060" max="13060" width="2.5703125" style="2" customWidth="1"/>
    <col min="13061" max="13061" width="11.28515625" style="2" bestFit="1" customWidth="1"/>
    <col min="13062" max="13311" width="9.140625" style="2"/>
    <col min="13312" max="13312" width="6" style="2" customWidth="1"/>
    <col min="13313" max="13313" width="5.7109375" style="2" customWidth="1"/>
    <col min="13314" max="13314" width="27.85546875" style="2" bestFit="1" customWidth="1"/>
    <col min="13315" max="13315" width="10.28515625" style="2" bestFit="1" customWidth="1"/>
    <col min="13316" max="13316" width="2.5703125" style="2" customWidth="1"/>
    <col min="13317" max="13317" width="11.28515625" style="2" bestFit="1" customWidth="1"/>
    <col min="13318" max="13567" width="9.140625" style="2"/>
    <col min="13568" max="13568" width="6" style="2" customWidth="1"/>
    <col min="13569" max="13569" width="5.7109375" style="2" customWidth="1"/>
    <col min="13570" max="13570" width="27.85546875" style="2" bestFit="1" customWidth="1"/>
    <col min="13571" max="13571" width="10.28515625" style="2" bestFit="1" customWidth="1"/>
    <col min="13572" max="13572" width="2.5703125" style="2" customWidth="1"/>
    <col min="13573" max="13573" width="11.28515625" style="2" bestFit="1" customWidth="1"/>
    <col min="13574" max="13823" width="9.140625" style="2"/>
    <col min="13824" max="13824" width="6" style="2" customWidth="1"/>
    <col min="13825" max="13825" width="5.7109375" style="2" customWidth="1"/>
    <col min="13826" max="13826" width="27.85546875" style="2" bestFit="1" customWidth="1"/>
    <col min="13827" max="13827" width="10.28515625" style="2" bestFit="1" customWidth="1"/>
    <col min="13828" max="13828" width="2.5703125" style="2" customWidth="1"/>
    <col min="13829" max="13829" width="11.28515625" style="2" bestFit="1" customWidth="1"/>
    <col min="13830" max="14079" width="9.140625" style="2"/>
    <col min="14080" max="14080" width="6" style="2" customWidth="1"/>
    <col min="14081" max="14081" width="5.7109375" style="2" customWidth="1"/>
    <col min="14082" max="14082" width="27.85546875" style="2" bestFit="1" customWidth="1"/>
    <col min="14083" max="14083" width="10.28515625" style="2" bestFit="1" customWidth="1"/>
    <col min="14084" max="14084" width="2.5703125" style="2" customWidth="1"/>
    <col min="14085" max="14085" width="11.28515625" style="2" bestFit="1" customWidth="1"/>
    <col min="14086" max="14335" width="9.140625" style="2"/>
    <col min="14336" max="14336" width="6" style="2" customWidth="1"/>
    <col min="14337" max="14337" width="5.7109375" style="2" customWidth="1"/>
    <col min="14338" max="14338" width="27.85546875" style="2" bestFit="1" customWidth="1"/>
    <col min="14339" max="14339" width="10.28515625" style="2" bestFit="1" customWidth="1"/>
    <col min="14340" max="14340" width="2.5703125" style="2" customWidth="1"/>
    <col min="14341" max="14341" width="11.28515625" style="2" bestFit="1" customWidth="1"/>
    <col min="14342" max="14591" width="9.140625" style="2"/>
    <col min="14592" max="14592" width="6" style="2" customWidth="1"/>
    <col min="14593" max="14593" width="5.7109375" style="2" customWidth="1"/>
    <col min="14594" max="14594" width="27.85546875" style="2" bestFit="1" customWidth="1"/>
    <col min="14595" max="14595" width="10.28515625" style="2" bestFit="1" customWidth="1"/>
    <col min="14596" max="14596" width="2.5703125" style="2" customWidth="1"/>
    <col min="14597" max="14597" width="11.28515625" style="2" bestFit="1" customWidth="1"/>
    <col min="14598" max="14847" width="9.140625" style="2"/>
    <col min="14848" max="14848" width="6" style="2" customWidth="1"/>
    <col min="14849" max="14849" width="5.7109375" style="2" customWidth="1"/>
    <col min="14850" max="14850" width="27.85546875" style="2" bestFit="1" customWidth="1"/>
    <col min="14851" max="14851" width="10.28515625" style="2" bestFit="1" customWidth="1"/>
    <col min="14852" max="14852" width="2.5703125" style="2" customWidth="1"/>
    <col min="14853" max="14853" width="11.28515625" style="2" bestFit="1" customWidth="1"/>
    <col min="14854" max="15103" width="9.140625" style="2"/>
    <col min="15104" max="15104" width="6" style="2" customWidth="1"/>
    <col min="15105" max="15105" width="5.7109375" style="2" customWidth="1"/>
    <col min="15106" max="15106" width="27.85546875" style="2" bestFit="1" customWidth="1"/>
    <col min="15107" max="15107" width="10.28515625" style="2" bestFit="1" customWidth="1"/>
    <col min="15108" max="15108" width="2.5703125" style="2" customWidth="1"/>
    <col min="15109" max="15109" width="11.28515625" style="2" bestFit="1" customWidth="1"/>
    <col min="15110" max="15359" width="9.140625" style="2"/>
    <col min="15360" max="15360" width="6" style="2" customWidth="1"/>
    <col min="15361" max="15361" width="5.7109375" style="2" customWidth="1"/>
    <col min="15362" max="15362" width="27.85546875" style="2" bestFit="1" customWidth="1"/>
    <col min="15363" max="15363" width="10.28515625" style="2" bestFit="1" customWidth="1"/>
    <col min="15364" max="15364" width="2.5703125" style="2" customWidth="1"/>
    <col min="15365" max="15365" width="11.28515625" style="2" bestFit="1" customWidth="1"/>
    <col min="15366" max="15615" width="9.140625" style="2"/>
    <col min="15616" max="15616" width="6" style="2" customWidth="1"/>
    <col min="15617" max="15617" width="5.7109375" style="2" customWidth="1"/>
    <col min="15618" max="15618" width="27.85546875" style="2" bestFit="1" customWidth="1"/>
    <col min="15619" max="15619" width="10.28515625" style="2" bestFit="1" customWidth="1"/>
    <col min="15620" max="15620" width="2.5703125" style="2" customWidth="1"/>
    <col min="15621" max="15621" width="11.28515625" style="2" bestFit="1" customWidth="1"/>
    <col min="15622" max="15871" width="9.140625" style="2"/>
    <col min="15872" max="15872" width="6" style="2" customWidth="1"/>
    <col min="15873" max="15873" width="5.7109375" style="2" customWidth="1"/>
    <col min="15874" max="15874" width="27.85546875" style="2" bestFit="1" customWidth="1"/>
    <col min="15875" max="15875" width="10.28515625" style="2" bestFit="1" customWidth="1"/>
    <col min="15876" max="15876" width="2.5703125" style="2" customWidth="1"/>
    <col min="15877" max="15877" width="11.28515625" style="2" bestFit="1" customWidth="1"/>
    <col min="15878" max="16127" width="9.140625" style="2"/>
    <col min="16128" max="16128" width="6" style="2" customWidth="1"/>
    <col min="16129" max="16129" width="5.7109375" style="2" customWidth="1"/>
    <col min="16130" max="16130" width="27.85546875" style="2" bestFit="1" customWidth="1"/>
    <col min="16131" max="16131" width="10.28515625" style="2" bestFit="1" customWidth="1"/>
    <col min="16132" max="16132" width="2.5703125" style="2" customWidth="1"/>
    <col min="16133" max="16133" width="11.28515625" style="2" bestFit="1" customWidth="1"/>
    <col min="16134" max="16384" width="9.140625" style="2"/>
  </cols>
  <sheetData>
    <row r="1" spans="1:10" x14ac:dyDescent="0.25">
      <c r="A1" s="2" t="s">
        <v>130</v>
      </c>
    </row>
    <row r="2" spans="1:10" x14ac:dyDescent="0.25">
      <c r="A2" s="2" t="s">
        <v>131</v>
      </c>
    </row>
    <row r="3" spans="1:10" x14ac:dyDescent="0.25">
      <c r="A3" s="25">
        <v>42005</v>
      </c>
    </row>
    <row r="7" spans="1:10" x14ac:dyDescent="0.25">
      <c r="A7" s="2" t="s">
        <v>132</v>
      </c>
    </row>
    <row r="8" spans="1:10" x14ac:dyDescent="0.25">
      <c r="B8" s="2" t="s">
        <v>133</v>
      </c>
      <c r="F8" s="26">
        <v>2010</v>
      </c>
    </row>
    <row r="9" spans="1:10" x14ac:dyDescent="0.25">
      <c r="B9" s="2" t="s">
        <v>134</v>
      </c>
      <c r="D9" s="2">
        <v>19570.34</v>
      </c>
      <c r="F9" s="27">
        <f>D9*0.03</f>
        <v>587.11019999999996</v>
      </c>
    </row>
    <row r="10" spans="1:10" x14ac:dyDescent="0.25">
      <c r="D10" s="2" t="s">
        <v>162</v>
      </c>
    </row>
    <row r="11" spans="1:10" x14ac:dyDescent="0.25">
      <c r="B11" s="2" t="s">
        <v>135</v>
      </c>
      <c r="F11" s="28">
        <f>SUM(F8:F10)</f>
        <v>2597.1102000000001</v>
      </c>
    </row>
    <row r="13" spans="1:10" x14ac:dyDescent="0.25">
      <c r="A13" s="2" t="s">
        <v>136</v>
      </c>
    </row>
    <row r="14" spans="1:10" x14ac:dyDescent="0.25">
      <c r="B14" s="2" t="s">
        <v>137</v>
      </c>
      <c r="F14" s="2">
        <f>+I19*J15</f>
        <v>6295.32</v>
      </c>
      <c r="I14" s="27" t="s">
        <v>138</v>
      </c>
      <c r="J14" s="27" t="s">
        <v>139</v>
      </c>
    </row>
    <row r="15" spans="1:10" x14ac:dyDescent="0.25">
      <c r="B15" s="2" t="s">
        <v>140</v>
      </c>
      <c r="F15" s="2">
        <v>150</v>
      </c>
      <c r="H15" s="2" t="s">
        <v>141</v>
      </c>
      <c r="I15" s="2">
        <f>3+3</f>
        <v>6</v>
      </c>
      <c r="J15" s="2">
        <v>36.18</v>
      </c>
    </row>
    <row r="16" spans="1:10" x14ac:dyDescent="0.25">
      <c r="B16" s="2" t="s">
        <v>142</v>
      </c>
      <c r="F16" s="2">
        <v>275</v>
      </c>
      <c r="H16" s="2" t="s">
        <v>143</v>
      </c>
      <c r="I16" s="2">
        <f>40+42</f>
        <v>82</v>
      </c>
    </row>
    <row r="17" spans="1:9" x14ac:dyDescent="0.25">
      <c r="H17" s="2" t="s">
        <v>144</v>
      </c>
      <c r="I17" s="2">
        <f>42+38</f>
        <v>80</v>
      </c>
    </row>
    <row r="18" spans="1:9" x14ac:dyDescent="0.25">
      <c r="C18" s="2" t="s">
        <v>145</v>
      </c>
      <c r="F18" s="31">
        <v>290.06</v>
      </c>
      <c r="H18" s="2" t="s">
        <v>146</v>
      </c>
      <c r="I18" s="2">
        <f>2+4</f>
        <v>6</v>
      </c>
    </row>
    <row r="19" spans="1:9" ht="15.75" thickBot="1" x14ac:dyDescent="0.3">
      <c r="C19" s="2" t="s">
        <v>147</v>
      </c>
      <c r="F19" s="31">
        <v>829.55</v>
      </c>
      <c r="I19" s="29">
        <f>SUM(I15:I18)</f>
        <v>174</v>
      </c>
    </row>
    <row r="20" spans="1:9" ht="15.75" thickTop="1" x14ac:dyDescent="0.25">
      <c r="C20" s="2" t="s">
        <v>178</v>
      </c>
      <c r="F20" s="31">
        <v>889</v>
      </c>
    </row>
    <row r="21" spans="1:9" x14ac:dyDescent="0.25">
      <c r="C21" s="2" t="s">
        <v>179</v>
      </c>
      <c r="F21" s="31">
        <v>900</v>
      </c>
    </row>
    <row r="22" spans="1:9" x14ac:dyDescent="0.25">
      <c r="C22" s="2" t="s">
        <v>180</v>
      </c>
      <c r="F22" s="31">
        <v>138.04</v>
      </c>
    </row>
    <row r="23" spans="1:9" x14ac:dyDescent="0.25">
      <c r="C23" s="2" t="s">
        <v>181</v>
      </c>
      <c r="F23" s="31">
        <v>16.62</v>
      </c>
    </row>
    <row r="24" spans="1:9" x14ac:dyDescent="0.25">
      <c r="C24" s="2" t="s">
        <v>182</v>
      </c>
      <c r="F24" s="32">
        <v>2114</v>
      </c>
    </row>
    <row r="25" spans="1:9" x14ac:dyDescent="0.25">
      <c r="B25" s="2" t="s">
        <v>153</v>
      </c>
      <c r="F25" s="28">
        <f>SUM(F14:F24)</f>
        <v>11897.590000000002</v>
      </c>
    </row>
    <row r="27" spans="1:9" ht="15.75" thickBot="1" x14ac:dyDescent="0.3">
      <c r="A27" s="2" t="s">
        <v>154</v>
      </c>
      <c r="F27" s="30">
        <f>F11+F25</f>
        <v>14494.700200000003</v>
      </c>
    </row>
    <row r="28" spans="1:9" ht="15.75" thickTop="1" x14ac:dyDescent="0.25"/>
    <row r="32" spans="1:9" x14ac:dyDescent="0.25">
      <c r="A32" s="2" t="s">
        <v>155</v>
      </c>
    </row>
  </sheetData>
  <pageMargins left="0.7" right="0.7" top="0.75" bottom="0.75" header="0.3" footer="0.3"/>
  <pageSetup scale="65"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F36" sqref="F36"/>
    </sheetView>
  </sheetViews>
  <sheetFormatPr defaultRowHeight="15" x14ac:dyDescent="0.25"/>
  <cols>
    <col min="1" max="1" width="12.7109375" style="2" customWidth="1"/>
    <col min="2" max="2" width="5.7109375" style="2" customWidth="1"/>
    <col min="3" max="3" width="27.85546875" style="2" bestFit="1" customWidth="1"/>
    <col min="4" max="4" width="29" style="2" customWidth="1"/>
    <col min="5" max="5" width="2.5703125" style="2" customWidth="1"/>
    <col min="6" max="6" width="12.28515625" style="2" bestFit="1" customWidth="1"/>
    <col min="7" max="7" width="9.140625" style="2"/>
    <col min="8" max="8" width="17.5703125" style="2" customWidth="1"/>
    <col min="9" max="255" width="9.140625" style="2"/>
    <col min="256" max="256" width="6" style="2" customWidth="1"/>
    <col min="257" max="257" width="5.7109375" style="2" customWidth="1"/>
    <col min="258" max="258" width="27.85546875" style="2" bestFit="1" customWidth="1"/>
    <col min="259" max="259" width="10.28515625" style="2" bestFit="1" customWidth="1"/>
    <col min="260" max="260" width="2.5703125" style="2" customWidth="1"/>
    <col min="261" max="261" width="11.28515625" style="2" bestFit="1" customWidth="1"/>
    <col min="262" max="511" width="9.140625" style="2"/>
    <col min="512" max="512" width="6" style="2" customWidth="1"/>
    <col min="513" max="513" width="5.7109375" style="2" customWidth="1"/>
    <col min="514" max="514" width="27.85546875" style="2" bestFit="1" customWidth="1"/>
    <col min="515" max="515" width="10.28515625" style="2" bestFit="1" customWidth="1"/>
    <col min="516" max="516" width="2.5703125" style="2" customWidth="1"/>
    <col min="517" max="517" width="11.28515625" style="2" bestFit="1" customWidth="1"/>
    <col min="518" max="767" width="9.140625" style="2"/>
    <col min="768" max="768" width="6" style="2" customWidth="1"/>
    <col min="769" max="769" width="5.7109375" style="2" customWidth="1"/>
    <col min="770" max="770" width="27.85546875" style="2" bestFit="1" customWidth="1"/>
    <col min="771" max="771" width="10.28515625" style="2" bestFit="1" customWidth="1"/>
    <col min="772" max="772" width="2.5703125" style="2" customWidth="1"/>
    <col min="773" max="773" width="11.28515625" style="2" bestFit="1" customWidth="1"/>
    <col min="774" max="1023" width="9.140625" style="2"/>
    <col min="1024" max="1024" width="6" style="2" customWidth="1"/>
    <col min="1025" max="1025" width="5.7109375" style="2" customWidth="1"/>
    <col min="1026" max="1026" width="27.85546875" style="2" bestFit="1" customWidth="1"/>
    <col min="1027" max="1027" width="10.28515625" style="2" bestFit="1" customWidth="1"/>
    <col min="1028" max="1028" width="2.5703125" style="2" customWidth="1"/>
    <col min="1029" max="1029" width="11.28515625" style="2" bestFit="1" customWidth="1"/>
    <col min="1030" max="1279" width="9.140625" style="2"/>
    <col min="1280" max="1280" width="6" style="2" customWidth="1"/>
    <col min="1281" max="1281" width="5.7109375" style="2" customWidth="1"/>
    <col min="1282" max="1282" width="27.85546875" style="2" bestFit="1" customWidth="1"/>
    <col min="1283" max="1283" width="10.28515625" style="2" bestFit="1" customWidth="1"/>
    <col min="1284" max="1284" width="2.5703125" style="2" customWidth="1"/>
    <col min="1285" max="1285" width="11.28515625" style="2" bestFit="1" customWidth="1"/>
    <col min="1286" max="1535" width="9.140625" style="2"/>
    <col min="1536" max="1536" width="6" style="2" customWidth="1"/>
    <col min="1537" max="1537" width="5.7109375" style="2" customWidth="1"/>
    <col min="1538" max="1538" width="27.85546875" style="2" bestFit="1" customWidth="1"/>
    <col min="1539" max="1539" width="10.28515625" style="2" bestFit="1" customWidth="1"/>
    <col min="1540" max="1540" width="2.5703125" style="2" customWidth="1"/>
    <col min="1541" max="1541" width="11.28515625" style="2" bestFit="1" customWidth="1"/>
    <col min="1542" max="1791" width="9.140625" style="2"/>
    <col min="1792" max="1792" width="6" style="2" customWidth="1"/>
    <col min="1793" max="1793" width="5.7109375" style="2" customWidth="1"/>
    <col min="1794" max="1794" width="27.85546875" style="2" bestFit="1" customWidth="1"/>
    <col min="1795" max="1795" width="10.28515625" style="2" bestFit="1" customWidth="1"/>
    <col min="1796" max="1796" width="2.5703125" style="2" customWidth="1"/>
    <col min="1797" max="1797" width="11.28515625" style="2" bestFit="1" customWidth="1"/>
    <col min="1798" max="2047" width="9.140625" style="2"/>
    <col min="2048" max="2048" width="6" style="2" customWidth="1"/>
    <col min="2049" max="2049" width="5.7109375" style="2" customWidth="1"/>
    <col min="2050" max="2050" width="27.85546875" style="2" bestFit="1" customWidth="1"/>
    <col min="2051" max="2051" width="10.28515625" style="2" bestFit="1" customWidth="1"/>
    <col min="2052" max="2052" width="2.5703125" style="2" customWidth="1"/>
    <col min="2053" max="2053" width="11.28515625" style="2" bestFit="1" customWidth="1"/>
    <col min="2054" max="2303" width="9.140625" style="2"/>
    <col min="2304" max="2304" width="6" style="2" customWidth="1"/>
    <col min="2305" max="2305" width="5.7109375" style="2" customWidth="1"/>
    <col min="2306" max="2306" width="27.85546875" style="2" bestFit="1" customWidth="1"/>
    <col min="2307" max="2307" width="10.28515625" style="2" bestFit="1" customWidth="1"/>
    <col min="2308" max="2308" width="2.5703125" style="2" customWidth="1"/>
    <col min="2309" max="2309" width="11.28515625" style="2" bestFit="1" customWidth="1"/>
    <col min="2310" max="2559" width="9.140625" style="2"/>
    <col min="2560" max="2560" width="6" style="2" customWidth="1"/>
    <col min="2561" max="2561" width="5.7109375" style="2" customWidth="1"/>
    <col min="2562" max="2562" width="27.85546875" style="2" bestFit="1" customWidth="1"/>
    <col min="2563" max="2563" width="10.28515625" style="2" bestFit="1" customWidth="1"/>
    <col min="2564" max="2564" width="2.5703125" style="2" customWidth="1"/>
    <col min="2565" max="2565" width="11.28515625" style="2" bestFit="1" customWidth="1"/>
    <col min="2566" max="2815" width="9.140625" style="2"/>
    <col min="2816" max="2816" width="6" style="2" customWidth="1"/>
    <col min="2817" max="2817" width="5.7109375" style="2" customWidth="1"/>
    <col min="2818" max="2818" width="27.85546875" style="2" bestFit="1" customWidth="1"/>
    <col min="2819" max="2819" width="10.28515625" style="2" bestFit="1" customWidth="1"/>
    <col min="2820" max="2820" width="2.5703125" style="2" customWidth="1"/>
    <col min="2821" max="2821" width="11.28515625" style="2" bestFit="1" customWidth="1"/>
    <col min="2822" max="3071" width="9.140625" style="2"/>
    <col min="3072" max="3072" width="6" style="2" customWidth="1"/>
    <col min="3073" max="3073" width="5.7109375" style="2" customWidth="1"/>
    <col min="3074" max="3074" width="27.85546875" style="2" bestFit="1" customWidth="1"/>
    <col min="3075" max="3075" width="10.28515625" style="2" bestFit="1" customWidth="1"/>
    <col min="3076" max="3076" width="2.5703125" style="2" customWidth="1"/>
    <col min="3077" max="3077" width="11.28515625" style="2" bestFit="1" customWidth="1"/>
    <col min="3078" max="3327" width="9.140625" style="2"/>
    <col min="3328" max="3328" width="6" style="2" customWidth="1"/>
    <col min="3329" max="3329" width="5.7109375" style="2" customWidth="1"/>
    <col min="3330" max="3330" width="27.85546875" style="2" bestFit="1" customWidth="1"/>
    <col min="3331" max="3331" width="10.28515625" style="2" bestFit="1" customWidth="1"/>
    <col min="3332" max="3332" width="2.5703125" style="2" customWidth="1"/>
    <col min="3333" max="3333" width="11.28515625" style="2" bestFit="1" customWidth="1"/>
    <col min="3334" max="3583" width="9.140625" style="2"/>
    <col min="3584" max="3584" width="6" style="2" customWidth="1"/>
    <col min="3585" max="3585" width="5.7109375" style="2" customWidth="1"/>
    <col min="3586" max="3586" width="27.85546875" style="2" bestFit="1" customWidth="1"/>
    <col min="3587" max="3587" width="10.28515625" style="2" bestFit="1" customWidth="1"/>
    <col min="3588" max="3588" width="2.5703125" style="2" customWidth="1"/>
    <col min="3589" max="3589" width="11.28515625" style="2" bestFit="1" customWidth="1"/>
    <col min="3590" max="3839" width="9.140625" style="2"/>
    <col min="3840" max="3840" width="6" style="2" customWidth="1"/>
    <col min="3841" max="3841" width="5.7109375" style="2" customWidth="1"/>
    <col min="3842" max="3842" width="27.85546875" style="2" bestFit="1" customWidth="1"/>
    <col min="3843" max="3843" width="10.28515625" style="2" bestFit="1" customWidth="1"/>
    <col min="3844" max="3844" width="2.5703125" style="2" customWidth="1"/>
    <col min="3845" max="3845" width="11.28515625" style="2" bestFit="1" customWidth="1"/>
    <col min="3846" max="4095" width="9.140625" style="2"/>
    <col min="4096" max="4096" width="6" style="2" customWidth="1"/>
    <col min="4097" max="4097" width="5.7109375" style="2" customWidth="1"/>
    <col min="4098" max="4098" width="27.85546875" style="2" bestFit="1" customWidth="1"/>
    <col min="4099" max="4099" width="10.28515625" style="2" bestFit="1" customWidth="1"/>
    <col min="4100" max="4100" width="2.5703125" style="2" customWidth="1"/>
    <col min="4101" max="4101" width="11.28515625" style="2" bestFit="1" customWidth="1"/>
    <col min="4102" max="4351" width="9.140625" style="2"/>
    <col min="4352" max="4352" width="6" style="2" customWidth="1"/>
    <col min="4353" max="4353" width="5.7109375" style="2" customWidth="1"/>
    <col min="4354" max="4354" width="27.85546875" style="2" bestFit="1" customWidth="1"/>
    <col min="4355" max="4355" width="10.28515625" style="2" bestFit="1" customWidth="1"/>
    <col min="4356" max="4356" width="2.5703125" style="2" customWidth="1"/>
    <col min="4357" max="4357" width="11.28515625" style="2" bestFit="1" customWidth="1"/>
    <col min="4358" max="4607" width="9.140625" style="2"/>
    <col min="4608" max="4608" width="6" style="2" customWidth="1"/>
    <col min="4609" max="4609" width="5.7109375" style="2" customWidth="1"/>
    <col min="4610" max="4610" width="27.85546875" style="2" bestFit="1" customWidth="1"/>
    <col min="4611" max="4611" width="10.28515625" style="2" bestFit="1" customWidth="1"/>
    <col min="4612" max="4612" width="2.5703125" style="2" customWidth="1"/>
    <col min="4613" max="4613" width="11.28515625" style="2" bestFit="1" customWidth="1"/>
    <col min="4614" max="4863" width="9.140625" style="2"/>
    <col min="4864" max="4864" width="6" style="2" customWidth="1"/>
    <col min="4865" max="4865" width="5.7109375" style="2" customWidth="1"/>
    <col min="4866" max="4866" width="27.85546875" style="2" bestFit="1" customWidth="1"/>
    <col min="4867" max="4867" width="10.28515625" style="2" bestFit="1" customWidth="1"/>
    <col min="4868" max="4868" width="2.5703125" style="2" customWidth="1"/>
    <col min="4869" max="4869" width="11.28515625" style="2" bestFit="1" customWidth="1"/>
    <col min="4870" max="5119" width="9.140625" style="2"/>
    <col min="5120" max="5120" width="6" style="2" customWidth="1"/>
    <col min="5121" max="5121" width="5.7109375" style="2" customWidth="1"/>
    <col min="5122" max="5122" width="27.85546875" style="2" bestFit="1" customWidth="1"/>
    <col min="5123" max="5123" width="10.28515625" style="2" bestFit="1" customWidth="1"/>
    <col min="5124" max="5124" width="2.5703125" style="2" customWidth="1"/>
    <col min="5125" max="5125" width="11.28515625" style="2" bestFit="1" customWidth="1"/>
    <col min="5126" max="5375" width="9.140625" style="2"/>
    <col min="5376" max="5376" width="6" style="2" customWidth="1"/>
    <col min="5377" max="5377" width="5.7109375" style="2" customWidth="1"/>
    <col min="5378" max="5378" width="27.85546875" style="2" bestFit="1" customWidth="1"/>
    <col min="5379" max="5379" width="10.28515625" style="2" bestFit="1" customWidth="1"/>
    <col min="5380" max="5380" width="2.5703125" style="2" customWidth="1"/>
    <col min="5381" max="5381" width="11.28515625" style="2" bestFit="1" customWidth="1"/>
    <col min="5382" max="5631" width="9.140625" style="2"/>
    <col min="5632" max="5632" width="6" style="2" customWidth="1"/>
    <col min="5633" max="5633" width="5.7109375" style="2" customWidth="1"/>
    <col min="5634" max="5634" width="27.85546875" style="2" bestFit="1" customWidth="1"/>
    <col min="5635" max="5635" width="10.28515625" style="2" bestFit="1" customWidth="1"/>
    <col min="5636" max="5636" width="2.5703125" style="2" customWidth="1"/>
    <col min="5637" max="5637" width="11.28515625" style="2" bestFit="1" customWidth="1"/>
    <col min="5638" max="5887" width="9.140625" style="2"/>
    <col min="5888" max="5888" width="6" style="2" customWidth="1"/>
    <col min="5889" max="5889" width="5.7109375" style="2" customWidth="1"/>
    <col min="5890" max="5890" width="27.85546875" style="2" bestFit="1" customWidth="1"/>
    <col min="5891" max="5891" width="10.28515625" style="2" bestFit="1" customWidth="1"/>
    <col min="5892" max="5892" width="2.5703125" style="2" customWidth="1"/>
    <col min="5893" max="5893" width="11.28515625" style="2" bestFit="1" customWidth="1"/>
    <col min="5894" max="6143" width="9.140625" style="2"/>
    <col min="6144" max="6144" width="6" style="2" customWidth="1"/>
    <col min="6145" max="6145" width="5.7109375" style="2" customWidth="1"/>
    <col min="6146" max="6146" width="27.85546875" style="2" bestFit="1" customWidth="1"/>
    <col min="6147" max="6147" width="10.28515625" style="2" bestFit="1" customWidth="1"/>
    <col min="6148" max="6148" width="2.5703125" style="2" customWidth="1"/>
    <col min="6149" max="6149" width="11.28515625" style="2" bestFit="1" customWidth="1"/>
    <col min="6150" max="6399" width="9.140625" style="2"/>
    <col min="6400" max="6400" width="6" style="2" customWidth="1"/>
    <col min="6401" max="6401" width="5.7109375" style="2" customWidth="1"/>
    <col min="6402" max="6402" width="27.85546875" style="2" bestFit="1" customWidth="1"/>
    <col min="6403" max="6403" width="10.28515625" style="2" bestFit="1" customWidth="1"/>
    <col min="6404" max="6404" width="2.5703125" style="2" customWidth="1"/>
    <col min="6405" max="6405" width="11.28515625" style="2" bestFit="1" customWidth="1"/>
    <col min="6406" max="6655" width="9.140625" style="2"/>
    <col min="6656" max="6656" width="6" style="2" customWidth="1"/>
    <col min="6657" max="6657" width="5.7109375" style="2" customWidth="1"/>
    <col min="6658" max="6658" width="27.85546875" style="2" bestFit="1" customWidth="1"/>
    <col min="6659" max="6659" width="10.28515625" style="2" bestFit="1" customWidth="1"/>
    <col min="6660" max="6660" width="2.5703125" style="2" customWidth="1"/>
    <col min="6661" max="6661" width="11.28515625" style="2" bestFit="1" customWidth="1"/>
    <col min="6662" max="6911" width="9.140625" style="2"/>
    <col min="6912" max="6912" width="6" style="2" customWidth="1"/>
    <col min="6913" max="6913" width="5.7109375" style="2" customWidth="1"/>
    <col min="6914" max="6914" width="27.85546875" style="2" bestFit="1" customWidth="1"/>
    <col min="6915" max="6915" width="10.28515625" style="2" bestFit="1" customWidth="1"/>
    <col min="6916" max="6916" width="2.5703125" style="2" customWidth="1"/>
    <col min="6917" max="6917" width="11.28515625" style="2" bestFit="1" customWidth="1"/>
    <col min="6918" max="7167" width="9.140625" style="2"/>
    <col min="7168" max="7168" width="6" style="2" customWidth="1"/>
    <col min="7169" max="7169" width="5.7109375" style="2" customWidth="1"/>
    <col min="7170" max="7170" width="27.85546875" style="2" bestFit="1" customWidth="1"/>
    <col min="7171" max="7171" width="10.28515625" style="2" bestFit="1" customWidth="1"/>
    <col min="7172" max="7172" width="2.5703125" style="2" customWidth="1"/>
    <col min="7173" max="7173" width="11.28515625" style="2" bestFit="1" customWidth="1"/>
    <col min="7174" max="7423" width="9.140625" style="2"/>
    <col min="7424" max="7424" width="6" style="2" customWidth="1"/>
    <col min="7425" max="7425" width="5.7109375" style="2" customWidth="1"/>
    <col min="7426" max="7426" width="27.85546875" style="2" bestFit="1" customWidth="1"/>
    <col min="7427" max="7427" width="10.28515625" style="2" bestFit="1" customWidth="1"/>
    <col min="7428" max="7428" width="2.5703125" style="2" customWidth="1"/>
    <col min="7429" max="7429" width="11.28515625" style="2" bestFit="1" customWidth="1"/>
    <col min="7430" max="7679" width="9.140625" style="2"/>
    <col min="7680" max="7680" width="6" style="2" customWidth="1"/>
    <col min="7681" max="7681" width="5.7109375" style="2" customWidth="1"/>
    <col min="7682" max="7682" width="27.85546875" style="2" bestFit="1" customWidth="1"/>
    <col min="7683" max="7683" width="10.28515625" style="2" bestFit="1" customWidth="1"/>
    <col min="7684" max="7684" width="2.5703125" style="2" customWidth="1"/>
    <col min="7685" max="7685" width="11.28515625" style="2" bestFit="1" customWidth="1"/>
    <col min="7686" max="7935" width="9.140625" style="2"/>
    <col min="7936" max="7936" width="6" style="2" customWidth="1"/>
    <col min="7937" max="7937" width="5.7109375" style="2" customWidth="1"/>
    <col min="7938" max="7938" width="27.85546875" style="2" bestFit="1" customWidth="1"/>
    <col min="7939" max="7939" width="10.28515625" style="2" bestFit="1" customWidth="1"/>
    <col min="7940" max="7940" width="2.5703125" style="2" customWidth="1"/>
    <col min="7941" max="7941" width="11.28515625" style="2" bestFit="1" customWidth="1"/>
    <col min="7942" max="8191" width="9.140625" style="2"/>
    <col min="8192" max="8192" width="6" style="2" customWidth="1"/>
    <col min="8193" max="8193" width="5.7109375" style="2" customWidth="1"/>
    <col min="8194" max="8194" width="27.85546875" style="2" bestFit="1" customWidth="1"/>
    <col min="8195" max="8195" width="10.28515625" style="2" bestFit="1" customWidth="1"/>
    <col min="8196" max="8196" width="2.5703125" style="2" customWidth="1"/>
    <col min="8197" max="8197" width="11.28515625" style="2" bestFit="1" customWidth="1"/>
    <col min="8198" max="8447" width="9.140625" style="2"/>
    <col min="8448" max="8448" width="6" style="2" customWidth="1"/>
    <col min="8449" max="8449" width="5.7109375" style="2" customWidth="1"/>
    <col min="8450" max="8450" width="27.85546875" style="2" bestFit="1" customWidth="1"/>
    <col min="8451" max="8451" width="10.28515625" style="2" bestFit="1" customWidth="1"/>
    <col min="8452" max="8452" width="2.5703125" style="2" customWidth="1"/>
    <col min="8453" max="8453" width="11.28515625" style="2" bestFit="1" customWidth="1"/>
    <col min="8454" max="8703" width="9.140625" style="2"/>
    <col min="8704" max="8704" width="6" style="2" customWidth="1"/>
    <col min="8705" max="8705" width="5.7109375" style="2" customWidth="1"/>
    <col min="8706" max="8706" width="27.85546875" style="2" bestFit="1" customWidth="1"/>
    <col min="8707" max="8707" width="10.28515625" style="2" bestFit="1" customWidth="1"/>
    <col min="8708" max="8708" width="2.5703125" style="2" customWidth="1"/>
    <col min="8709" max="8709" width="11.28515625" style="2" bestFit="1" customWidth="1"/>
    <col min="8710" max="8959" width="9.140625" style="2"/>
    <col min="8960" max="8960" width="6" style="2" customWidth="1"/>
    <col min="8961" max="8961" width="5.7109375" style="2" customWidth="1"/>
    <col min="8962" max="8962" width="27.85546875" style="2" bestFit="1" customWidth="1"/>
    <col min="8963" max="8963" width="10.28515625" style="2" bestFit="1" customWidth="1"/>
    <col min="8964" max="8964" width="2.5703125" style="2" customWidth="1"/>
    <col min="8965" max="8965" width="11.28515625" style="2" bestFit="1" customWidth="1"/>
    <col min="8966" max="9215" width="9.140625" style="2"/>
    <col min="9216" max="9216" width="6" style="2" customWidth="1"/>
    <col min="9217" max="9217" width="5.7109375" style="2" customWidth="1"/>
    <col min="9218" max="9218" width="27.85546875" style="2" bestFit="1" customWidth="1"/>
    <col min="9219" max="9219" width="10.28515625" style="2" bestFit="1" customWidth="1"/>
    <col min="9220" max="9220" width="2.5703125" style="2" customWidth="1"/>
    <col min="9221" max="9221" width="11.28515625" style="2" bestFit="1" customWidth="1"/>
    <col min="9222" max="9471" width="9.140625" style="2"/>
    <col min="9472" max="9472" width="6" style="2" customWidth="1"/>
    <col min="9473" max="9473" width="5.7109375" style="2" customWidth="1"/>
    <col min="9474" max="9474" width="27.85546875" style="2" bestFit="1" customWidth="1"/>
    <col min="9475" max="9475" width="10.28515625" style="2" bestFit="1" customWidth="1"/>
    <col min="9476" max="9476" width="2.5703125" style="2" customWidth="1"/>
    <col min="9477" max="9477" width="11.28515625" style="2" bestFit="1" customWidth="1"/>
    <col min="9478" max="9727" width="9.140625" style="2"/>
    <col min="9728" max="9728" width="6" style="2" customWidth="1"/>
    <col min="9729" max="9729" width="5.7109375" style="2" customWidth="1"/>
    <col min="9730" max="9730" width="27.85546875" style="2" bestFit="1" customWidth="1"/>
    <col min="9731" max="9731" width="10.28515625" style="2" bestFit="1" customWidth="1"/>
    <col min="9732" max="9732" width="2.5703125" style="2" customWidth="1"/>
    <col min="9733" max="9733" width="11.28515625" style="2" bestFit="1" customWidth="1"/>
    <col min="9734" max="9983" width="9.140625" style="2"/>
    <col min="9984" max="9984" width="6" style="2" customWidth="1"/>
    <col min="9985" max="9985" width="5.7109375" style="2" customWidth="1"/>
    <col min="9986" max="9986" width="27.85546875" style="2" bestFit="1" customWidth="1"/>
    <col min="9987" max="9987" width="10.28515625" style="2" bestFit="1" customWidth="1"/>
    <col min="9988" max="9988" width="2.5703125" style="2" customWidth="1"/>
    <col min="9989" max="9989" width="11.28515625" style="2" bestFit="1" customWidth="1"/>
    <col min="9990" max="10239" width="9.140625" style="2"/>
    <col min="10240" max="10240" width="6" style="2" customWidth="1"/>
    <col min="10241" max="10241" width="5.7109375" style="2" customWidth="1"/>
    <col min="10242" max="10242" width="27.85546875" style="2" bestFit="1" customWidth="1"/>
    <col min="10243" max="10243" width="10.28515625" style="2" bestFit="1" customWidth="1"/>
    <col min="10244" max="10244" width="2.5703125" style="2" customWidth="1"/>
    <col min="10245" max="10245" width="11.28515625" style="2" bestFit="1" customWidth="1"/>
    <col min="10246" max="10495" width="9.140625" style="2"/>
    <col min="10496" max="10496" width="6" style="2" customWidth="1"/>
    <col min="10497" max="10497" width="5.7109375" style="2" customWidth="1"/>
    <col min="10498" max="10498" width="27.85546875" style="2" bestFit="1" customWidth="1"/>
    <col min="10499" max="10499" width="10.28515625" style="2" bestFit="1" customWidth="1"/>
    <col min="10500" max="10500" width="2.5703125" style="2" customWidth="1"/>
    <col min="10501" max="10501" width="11.28515625" style="2" bestFit="1" customWidth="1"/>
    <col min="10502" max="10751" width="9.140625" style="2"/>
    <col min="10752" max="10752" width="6" style="2" customWidth="1"/>
    <col min="10753" max="10753" width="5.7109375" style="2" customWidth="1"/>
    <col min="10754" max="10754" width="27.85546875" style="2" bestFit="1" customWidth="1"/>
    <col min="10755" max="10755" width="10.28515625" style="2" bestFit="1" customWidth="1"/>
    <col min="10756" max="10756" width="2.5703125" style="2" customWidth="1"/>
    <col min="10757" max="10757" width="11.28515625" style="2" bestFit="1" customWidth="1"/>
    <col min="10758" max="11007" width="9.140625" style="2"/>
    <col min="11008" max="11008" width="6" style="2" customWidth="1"/>
    <col min="11009" max="11009" width="5.7109375" style="2" customWidth="1"/>
    <col min="11010" max="11010" width="27.85546875" style="2" bestFit="1" customWidth="1"/>
    <col min="11011" max="11011" width="10.28515625" style="2" bestFit="1" customWidth="1"/>
    <col min="11012" max="11012" width="2.5703125" style="2" customWidth="1"/>
    <col min="11013" max="11013" width="11.28515625" style="2" bestFit="1" customWidth="1"/>
    <col min="11014" max="11263" width="9.140625" style="2"/>
    <col min="11264" max="11264" width="6" style="2" customWidth="1"/>
    <col min="11265" max="11265" width="5.7109375" style="2" customWidth="1"/>
    <col min="11266" max="11266" width="27.85546875" style="2" bestFit="1" customWidth="1"/>
    <col min="11267" max="11267" width="10.28515625" style="2" bestFit="1" customWidth="1"/>
    <col min="11268" max="11268" width="2.5703125" style="2" customWidth="1"/>
    <col min="11269" max="11269" width="11.28515625" style="2" bestFit="1" customWidth="1"/>
    <col min="11270" max="11519" width="9.140625" style="2"/>
    <col min="11520" max="11520" width="6" style="2" customWidth="1"/>
    <col min="11521" max="11521" width="5.7109375" style="2" customWidth="1"/>
    <col min="11522" max="11522" width="27.85546875" style="2" bestFit="1" customWidth="1"/>
    <col min="11523" max="11523" width="10.28515625" style="2" bestFit="1" customWidth="1"/>
    <col min="11524" max="11524" width="2.5703125" style="2" customWidth="1"/>
    <col min="11525" max="11525" width="11.28515625" style="2" bestFit="1" customWidth="1"/>
    <col min="11526" max="11775" width="9.140625" style="2"/>
    <col min="11776" max="11776" width="6" style="2" customWidth="1"/>
    <col min="11777" max="11777" width="5.7109375" style="2" customWidth="1"/>
    <col min="11778" max="11778" width="27.85546875" style="2" bestFit="1" customWidth="1"/>
    <col min="11779" max="11779" width="10.28515625" style="2" bestFit="1" customWidth="1"/>
    <col min="11780" max="11780" width="2.5703125" style="2" customWidth="1"/>
    <col min="11781" max="11781" width="11.28515625" style="2" bestFit="1" customWidth="1"/>
    <col min="11782" max="12031" width="9.140625" style="2"/>
    <col min="12032" max="12032" width="6" style="2" customWidth="1"/>
    <col min="12033" max="12033" width="5.7109375" style="2" customWidth="1"/>
    <col min="12034" max="12034" width="27.85546875" style="2" bestFit="1" customWidth="1"/>
    <col min="12035" max="12035" width="10.28515625" style="2" bestFit="1" customWidth="1"/>
    <col min="12036" max="12036" width="2.5703125" style="2" customWidth="1"/>
    <col min="12037" max="12037" width="11.28515625" style="2" bestFit="1" customWidth="1"/>
    <col min="12038" max="12287" width="9.140625" style="2"/>
    <col min="12288" max="12288" width="6" style="2" customWidth="1"/>
    <col min="12289" max="12289" width="5.7109375" style="2" customWidth="1"/>
    <col min="12290" max="12290" width="27.85546875" style="2" bestFit="1" customWidth="1"/>
    <col min="12291" max="12291" width="10.28515625" style="2" bestFit="1" customWidth="1"/>
    <col min="12292" max="12292" width="2.5703125" style="2" customWidth="1"/>
    <col min="12293" max="12293" width="11.28515625" style="2" bestFit="1" customWidth="1"/>
    <col min="12294" max="12543" width="9.140625" style="2"/>
    <col min="12544" max="12544" width="6" style="2" customWidth="1"/>
    <col min="12545" max="12545" width="5.7109375" style="2" customWidth="1"/>
    <col min="12546" max="12546" width="27.85546875" style="2" bestFit="1" customWidth="1"/>
    <col min="12547" max="12547" width="10.28515625" style="2" bestFit="1" customWidth="1"/>
    <col min="12548" max="12548" width="2.5703125" style="2" customWidth="1"/>
    <col min="12549" max="12549" width="11.28515625" style="2" bestFit="1" customWidth="1"/>
    <col min="12550" max="12799" width="9.140625" style="2"/>
    <col min="12800" max="12800" width="6" style="2" customWidth="1"/>
    <col min="12801" max="12801" width="5.7109375" style="2" customWidth="1"/>
    <col min="12802" max="12802" width="27.85546875" style="2" bestFit="1" customWidth="1"/>
    <col min="12803" max="12803" width="10.28515625" style="2" bestFit="1" customWidth="1"/>
    <col min="12804" max="12804" width="2.5703125" style="2" customWidth="1"/>
    <col min="12805" max="12805" width="11.28515625" style="2" bestFit="1" customWidth="1"/>
    <col min="12806" max="13055" width="9.140625" style="2"/>
    <col min="13056" max="13056" width="6" style="2" customWidth="1"/>
    <col min="13057" max="13057" width="5.7109375" style="2" customWidth="1"/>
    <col min="13058" max="13058" width="27.85546875" style="2" bestFit="1" customWidth="1"/>
    <col min="13059" max="13059" width="10.28515625" style="2" bestFit="1" customWidth="1"/>
    <col min="13060" max="13060" width="2.5703125" style="2" customWidth="1"/>
    <col min="13061" max="13061" width="11.28515625" style="2" bestFit="1" customWidth="1"/>
    <col min="13062" max="13311" width="9.140625" style="2"/>
    <col min="13312" max="13312" width="6" style="2" customWidth="1"/>
    <col min="13313" max="13313" width="5.7109375" style="2" customWidth="1"/>
    <col min="13314" max="13314" width="27.85546875" style="2" bestFit="1" customWidth="1"/>
    <col min="13315" max="13315" width="10.28515625" style="2" bestFit="1" customWidth="1"/>
    <col min="13316" max="13316" width="2.5703125" style="2" customWidth="1"/>
    <col min="13317" max="13317" width="11.28515625" style="2" bestFit="1" customWidth="1"/>
    <col min="13318" max="13567" width="9.140625" style="2"/>
    <col min="13568" max="13568" width="6" style="2" customWidth="1"/>
    <col min="13569" max="13569" width="5.7109375" style="2" customWidth="1"/>
    <col min="13570" max="13570" width="27.85546875" style="2" bestFit="1" customWidth="1"/>
    <col min="13571" max="13571" width="10.28515625" style="2" bestFit="1" customWidth="1"/>
    <col min="13572" max="13572" width="2.5703125" style="2" customWidth="1"/>
    <col min="13573" max="13573" width="11.28515625" style="2" bestFit="1" customWidth="1"/>
    <col min="13574" max="13823" width="9.140625" style="2"/>
    <col min="13824" max="13824" width="6" style="2" customWidth="1"/>
    <col min="13825" max="13825" width="5.7109375" style="2" customWidth="1"/>
    <col min="13826" max="13826" width="27.85546875" style="2" bestFit="1" customWidth="1"/>
    <col min="13827" max="13827" width="10.28515625" style="2" bestFit="1" customWidth="1"/>
    <col min="13828" max="13828" width="2.5703125" style="2" customWidth="1"/>
    <col min="13829" max="13829" width="11.28515625" style="2" bestFit="1" customWidth="1"/>
    <col min="13830" max="14079" width="9.140625" style="2"/>
    <col min="14080" max="14080" width="6" style="2" customWidth="1"/>
    <col min="14081" max="14081" width="5.7109375" style="2" customWidth="1"/>
    <col min="14082" max="14082" width="27.85546875" style="2" bestFit="1" customWidth="1"/>
    <col min="14083" max="14083" width="10.28515625" style="2" bestFit="1" customWidth="1"/>
    <col min="14084" max="14084" width="2.5703125" style="2" customWidth="1"/>
    <col min="14085" max="14085" width="11.28515625" style="2" bestFit="1" customWidth="1"/>
    <col min="14086" max="14335" width="9.140625" style="2"/>
    <col min="14336" max="14336" width="6" style="2" customWidth="1"/>
    <col min="14337" max="14337" width="5.7109375" style="2" customWidth="1"/>
    <col min="14338" max="14338" width="27.85546875" style="2" bestFit="1" customWidth="1"/>
    <col min="14339" max="14339" width="10.28515625" style="2" bestFit="1" customWidth="1"/>
    <col min="14340" max="14340" width="2.5703125" style="2" customWidth="1"/>
    <col min="14341" max="14341" width="11.28515625" style="2" bestFit="1" customWidth="1"/>
    <col min="14342" max="14591" width="9.140625" style="2"/>
    <col min="14592" max="14592" width="6" style="2" customWidth="1"/>
    <col min="14593" max="14593" width="5.7109375" style="2" customWidth="1"/>
    <col min="14594" max="14594" width="27.85546875" style="2" bestFit="1" customWidth="1"/>
    <col min="14595" max="14595" width="10.28515625" style="2" bestFit="1" customWidth="1"/>
    <col min="14596" max="14596" width="2.5703125" style="2" customWidth="1"/>
    <col min="14597" max="14597" width="11.28515625" style="2" bestFit="1" customWidth="1"/>
    <col min="14598" max="14847" width="9.140625" style="2"/>
    <col min="14848" max="14848" width="6" style="2" customWidth="1"/>
    <col min="14849" max="14849" width="5.7109375" style="2" customWidth="1"/>
    <col min="14850" max="14850" width="27.85546875" style="2" bestFit="1" customWidth="1"/>
    <col min="14851" max="14851" width="10.28515625" style="2" bestFit="1" customWidth="1"/>
    <col min="14852" max="14852" width="2.5703125" style="2" customWidth="1"/>
    <col min="14853" max="14853" width="11.28515625" style="2" bestFit="1" customWidth="1"/>
    <col min="14854" max="15103" width="9.140625" style="2"/>
    <col min="15104" max="15104" width="6" style="2" customWidth="1"/>
    <col min="15105" max="15105" width="5.7109375" style="2" customWidth="1"/>
    <col min="15106" max="15106" width="27.85546875" style="2" bestFit="1" customWidth="1"/>
    <col min="15107" max="15107" width="10.28515625" style="2" bestFit="1" customWidth="1"/>
    <col min="15108" max="15108" width="2.5703125" style="2" customWidth="1"/>
    <col min="15109" max="15109" width="11.28515625" style="2" bestFit="1" customWidth="1"/>
    <col min="15110" max="15359" width="9.140625" style="2"/>
    <col min="15360" max="15360" width="6" style="2" customWidth="1"/>
    <col min="15361" max="15361" width="5.7109375" style="2" customWidth="1"/>
    <col min="15362" max="15362" width="27.85546875" style="2" bestFit="1" customWidth="1"/>
    <col min="15363" max="15363" width="10.28515625" style="2" bestFit="1" customWidth="1"/>
    <col min="15364" max="15364" width="2.5703125" style="2" customWidth="1"/>
    <col min="15365" max="15365" width="11.28515625" style="2" bestFit="1" customWidth="1"/>
    <col min="15366" max="15615" width="9.140625" style="2"/>
    <col min="15616" max="15616" width="6" style="2" customWidth="1"/>
    <col min="15617" max="15617" width="5.7109375" style="2" customWidth="1"/>
    <col min="15618" max="15618" width="27.85546875" style="2" bestFit="1" customWidth="1"/>
    <col min="15619" max="15619" width="10.28515625" style="2" bestFit="1" customWidth="1"/>
    <col min="15620" max="15620" width="2.5703125" style="2" customWidth="1"/>
    <col min="15621" max="15621" width="11.28515625" style="2" bestFit="1" customWidth="1"/>
    <col min="15622" max="15871" width="9.140625" style="2"/>
    <col min="15872" max="15872" width="6" style="2" customWidth="1"/>
    <col min="15873" max="15873" width="5.7109375" style="2" customWidth="1"/>
    <col min="15874" max="15874" width="27.85546875" style="2" bestFit="1" customWidth="1"/>
    <col min="15875" max="15875" width="10.28515625" style="2" bestFit="1" customWidth="1"/>
    <col min="15876" max="15876" width="2.5703125" style="2" customWidth="1"/>
    <col min="15877" max="15877" width="11.28515625" style="2" bestFit="1" customWidth="1"/>
    <col min="15878" max="16127" width="9.140625" style="2"/>
    <col min="16128" max="16128" width="6" style="2" customWidth="1"/>
    <col min="16129" max="16129" width="5.7109375" style="2" customWidth="1"/>
    <col min="16130" max="16130" width="27.85546875" style="2" bestFit="1" customWidth="1"/>
    <col min="16131" max="16131" width="10.28515625" style="2" bestFit="1" customWidth="1"/>
    <col min="16132" max="16132" width="2.5703125" style="2" customWidth="1"/>
    <col min="16133" max="16133" width="11.28515625" style="2" bestFit="1" customWidth="1"/>
    <col min="16134" max="16384" width="9.140625" style="2"/>
  </cols>
  <sheetData>
    <row r="1" spans="1:10" x14ac:dyDescent="0.25">
      <c r="A1" s="2" t="s">
        <v>130</v>
      </c>
    </row>
    <row r="2" spans="1:10" x14ac:dyDescent="0.25">
      <c r="A2" s="2" t="s">
        <v>131</v>
      </c>
    </row>
    <row r="3" spans="1:10" x14ac:dyDescent="0.25">
      <c r="A3" s="25">
        <v>42036</v>
      </c>
    </row>
    <row r="7" spans="1:10" x14ac:dyDescent="0.25">
      <c r="A7" s="2" t="s">
        <v>132</v>
      </c>
    </row>
    <row r="8" spans="1:10" x14ac:dyDescent="0.25">
      <c r="B8" s="2" t="s">
        <v>133</v>
      </c>
      <c r="F8" s="26">
        <v>2010</v>
      </c>
    </row>
    <row r="9" spans="1:10" x14ac:dyDescent="0.25">
      <c r="B9" s="2" t="s">
        <v>134</v>
      </c>
      <c r="D9" s="2">
        <v>18775.73</v>
      </c>
      <c r="F9" s="27">
        <f>D9*0.03</f>
        <v>563.27189999999996</v>
      </c>
    </row>
    <row r="10" spans="1:10" x14ac:dyDescent="0.25">
      <c r="D10" s="2" t="s">
        <v>162</v>
      </c>
    </row>
    <row r="11" spans="1:10" x14ac:dyDescent="0.25">
      <c r="B11" s="2" t="s">
        <v>135</v>
      </c>
      <c r="F11" s="28">
        <f>SUM(F8:F10)</f>
        <v>2573.2718999999997</v>
      </c>
    </row>
    <row r="13" spans="1:10" x14ac:dyDescent="0.25">
      <c r="A13" s="2" t="s">
        <v>136</v>
      </c>
    </row>
    <row r="14" spans="1:10" x14ac:dyDescent="0.25">
      <c r="B14" s="2" t="s">
        <v>137</v>
      </c>
      <c r="F14" s="2">
        <f>+I19*J15</f>
        <v>5788.8</v>
      </c>
      <c r="I14" s="27" t="s">
        <v>138</v>
      </c>
      <c r="J14" s="27" t="s">
        <v>139</v>
      </c>
    </row>
    <row r="15" spans="1:10" x14ac:dyDescent="0.25">
      <c r="B15" s="2" t="s">
        <v>140</v>
      </c>
      <c r="F15" s="2">
        <v>150</v>
      </c>
      <c r="H15" s="2" t="s">
        <v>141</v>
      </c>
      <c r="I15" s="2">
        <f>4+2</f>
        <v>6</v>
      </c>
      <c r="J15" s="2">
        <v>36.18</v>
      </c>
    </row>
    <row r="16" spans="1:10" x14ac:dyDescent="0.25">
      <c r="B16" s="2" t="s">
        <v>142</v>
      </c>
      <c r="F16" s="2">
        <v>275</v>
      </c>
      <c r="H16" s="2" t="s">
        <v>143</v>
      </c>
      <c r="I16" s="2">
        <f>34+32</f>
        <v>66</v>
      </c>
    </row>
    <row r="17" spans="1:9" x14ac:dyDescent="0.25">
      <c r="H17" s="2" t="s">
        <v>144</v>
      </c>
      <c r="I17" s="2">
        <f>38+44</f>
        <v>82</v>
      </c>
    </row>
    <row r="18" spans="1:9" x14ac:dyDescent="0.25">
      <c r="C18" s="2" t="s">
        <v>145</v>
      </c>
      <c r="F18" s="31">
        <v>451.86</v>
      </c>
      <c r="H18" s="2" t="s">
        <v>146</v>
      </c>
      <c r="I18" s="2">
        <f>2+4</f>
        <v>6</v>
      </c>
    </row>
    <row r="19" spans="1:9" ht="15.75" thickBot="1" x14ac:dyDescent="0.3">
      <c r="C19" s="2" t="s">
        <v>147</v>
      </c>
      <c r="F19" s="31">
        <v>782.87</v>
      </c>
      <c r="I19" s="29">
        <f>SUM(I15:I18)</f>
        <v>160</v>
      </c>
    </row>
    <row r="20" spans="1:9" ht="15.75" thickTop="1" x14ac:dyDescent="0.25">
      <c r="C20" s="2" t="s">
        <v>183</v>
      </c>
      <c r="F20" s="31">
        <v>589</v>
      </c>
    </row>
    <row r="21" spans="1:9" x14ac:dyDescent="0.25">
      <c r="C21" s="2" t="s">
        <v>184</v>
      </c>
      <c r="F21" s="31">
        <v>450</v>
      </c>
    </row>
    <row r="22" spans="1:9" x14ac:dyDescent="0.25">
      <c r="C22" s="2" t="s">
        <v>180</v>
      </c>
      <c r="F22" s="31">
        <v>102.23</v>
      </c>
    </row>
    <row r="23" spans="1:9" x14ac:dyDescent="0.25">
      <c r="C23" s="2" t="s">
        <v>185</v>
      </c>
      <c r="F23" s="31">
        <v>18.75</v>
      </c>
    </row>
    <row r="24" spans="1:9" x14ac:dyDescent="0.25">
      <c r="F24" s="32"/>
    </row>
    <row r="25" spans="1:9" x14ac:dyDescent="0.25">
      <c r="B25" s="2" t="s">
        <v>153</v>
      </c>
      <c r="F25" s="28">
        <f>SUM(F14:F24)</f>
        <v>8608.5099999999984</v>
      </c>
    </row>
    <row r="27" spans="1:9" ht="15.75" thickBot="1" x14ac:dyDescent="0.3">
      <c r="A27" s="2" t="s">
        <v>154</v>
      </c>
      <c r="F27" s="30">
        <f>F11+F25</f>
        <v>11181.781899999998</v>
      </c>
    </row>
    <row r="28" spans="1:9" ht="15.75" thickTop="1" x14ac:dyDescent="0.25"/>
    <row r="32" spans="1:9" x14ac:dyDescent="0.25">
      <c r="A32" s="2" t="s">
        <v>155</v>
      </c>
    </row>
  </sheetData>
  <pageMargins left="0.7" right="0.7" top="0.75" bottom="0.75" header="0.3" footer="0.3"/>
  <pageSetup scale="65" orientation="portrait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F36" sqref="F36"/>
    </sheetView>
  </sheetViews>
  <sheetFormatPr defaultRowHeight="15" x14ac:dyDescent="0.25"/>
  <cols>
    <col min="1" max="1" width="12.7109375" style="2" customWidth="1"/>
    <col min="2" max="2" width="5.7109375" style="2" customWidth="1"/>
    <col min="3" max="3" width="27.85546875" style="2" bestFit="1" customWidth="1"/>
    <col min="4" max="4" width="29" style="2" customWidth="1"/>
    <col min="5" max="5" width="2.5703125" style="2" customWidth="1"/>
    <col min="6" max="6" width="12.28515625" style="2" bestFit="1" customWidth="1"/>
    <col min="7" max="7" width="9.140625" style="2"/>
    <col min="8" max="8" width="17.5703125" style="2" customWidth="1"/>
    <col min="9" max="255" width="9.140625" style="2"/>
    <col min="256" max="256" width="6" style="2" customWidth="1"/>
    <col min="257" max="257" width="5.7109375" style="2" customWidth="1"/>
    <col min="258" max="258" width="27.85546875" style="2" bestFit="1" customWidth="1"/>
    <col min="259" max="259" width="10.28515625" style="2" bestFit="1" customWidth="1"/>
    <col min="260" max="260" width="2.5703125" style="2" customWidth="1"/>
    <col min="261" max="261" width="11.28515625" style="2" bestFit="1" customWidth="1"/>
    <col min="262" max="511" width="9.140625" style="2"/>
    <col min="512" max="512" width="6" style="2" customWidth="1"/>
    <col min="513" max="513" width="5.7109375" style="2" customWidth="1"/>
    <col min="514" max="514" width="27.85546875" style="2" bestFit="1" customWidth="1"/>
    <col min="515" max="515" width="10.28515625" style="2" bestFit="1" customWidth="1"/>
    <col min="516" max="516" width="2.5703125" style="2" customWidth="1"/>
    <col min="517" max="517" width="11.28515625" style="2" bestFit="1" customWidth="1"/>
    <col min="518" max="767" width="9.140625" style="2"/>
    <col min="768" max="768" width="6" style="2" customWidth="1"/>
    <col min="769" max="769" width="5.7109375" style="2" customWidth="1"/>
    <col min="770" max="770" width="27.85546875" style="2" bestFit="1" customWidth="1"/>
    <col min="771" max="771" width="10.28515625" style="2" bestFit="1" customWidth="1"/>
    <col min="772" max="772" width="2.5703125" style="2" customWidth="1"/>
    <col min="773" max="773" width="11.28515625" style="2" bestFit="1" customWidth="1"/>
    <col min="774" max="1023" width="9.140625" style="2"/>
    <col min="1024" max="1024" width="6" style="2" customWidth="1"/>
    <col min="1025" max="1025" width="5.7109375" style="2" customWidth="1"/>
    <col min="1026" max="1026" width="27.85546875" style="2" bestFit="1" customWidth="1"/>
    <col min="1027" max="1027" width="10.28515625" style="2" bestFit="1" customWidth="1"/>
    <col min="1028" max="1028" width="2.5703125" style="2" customWidth="1"/>
    <col min="1029" max="1029" width="11.28515625" style="2" bestFit="1" customWidth="1"/>
    <col min="1030" max="1279" width="9.140625" style="2"/>
    <col min="1280" max="1280" width="6" style="2" customWidth="1"/>
    <col min="1281" max="1281" width="5.7109375" style="2" customWidth="1"/>
    <col min="1282" max="1282" width="27.85546875" style="2" bestFit="1" customWidth="1"/>
    <col min="1283" max="1283" width="10.28515625" style="2" bestFit="1" customWidth="1"/>
    <col min="1284" max="1284" width="2.5703125" style="2" customWidth="1"/>
    <col min="1285" max="1285" width="11.28515625" style="2" bestFit="1" customWidth="1"/>
    <col min="1286" max="1535" width="9.140625" style="2"/>
    <col min="1536" max="1536" width="6" style="2" customWidth="1"/>
    <col min="1537" max="1537" width="5.7109375" style="2" customWidth="1"/>
    <col min="1538" max="1538" width="27.85546875" style="2" bestFit="1" customWidth="1"/>
    <col min="1539" max="1539" width="10.28515625" style="2" bestFit="1" customWidth="1"/>
    <col min="1540" max="1540" width="2.5703125" style="2" customWidth="1"/>
    <col min="1541" max="1541" width="11.28515625" style="2" bestFit="1" customWidth="1"/>
    <col min="1542" max="1791" width="9.140625" style="2"/>
    <col min="1792" max="1792" width="6" style="2" customWidth="1"/>
    <col min="1793" max="1793" width="5.7109375" style="2" customWidth="1"/>
    <col min="1794" max="1794" width="27.85546875" style="2" bestFit="1" customWidth="1"/>
    <col min="1795" max="1795" width="10.28515625" style="2" bestFit="1" customWidth="1"/>
    <col min="1796" max="1796" width="2.5703125" style="2" customWidth="1"/>
    <col min="1797" max="1797" width="11.28515625" style="2" bestFit="1" customWidth="1"/>
    <col min="1798" max="2047" width="9.140625" style="2"/>
    <col min="2048" max="2048" width="6" style="2" customWidth="1"/>
    <col min="2049" max="2049" width="5.7109375" style="2" customWidth="1"/>
    <col min="2050" max="2050" width="27.85546875" style="2" bestFit="1" customWidth="1"/>
    <col min="2051" max="2051" width="10.28515625" style="2" bestFit="1" customWidth="1"/>
    <col min="2052" max="2052" width="2.5703125" style="2" customWidth="1"/>
    <col min="2053" max="2053" width="11.28515625" style="2" bestFit="1" customWidth="1"/>
    <col min="2054" max="2303" width="9.140625" style="2"/>
    <col min="2304" max="2304" width="6" style="2" customWidth="1"/>
    <col min="2305" max="2305" width="5.7109375" style="2" customWidth="1"/>
    <col min="2306" max="2306" width="27.85546875" style="2" bestFit="1" customWidth="1"/>
    <col min="2307" max="2307" width="10.28515625" style="2" bestFit="1" customWidth="1"/>
    <col min="2308" max="2308" width="2.5703125" style="2" customWidth="1"/>
    <col min="2309" max="2309" width="11.28515625" style="2" bestFit="1" customWidth="1"/>
    <col min="2310" max="2559" width="9.140625" style="2"/>
    <col min="2560" max="2560" width="6" style="2" customWidth="1"/>
    <col min="2561" max="2561" width="5.7109375" style="2" customWidth="1"/>
    <col min="2562" max="2562" width="27.85546875" style="2" bestFit="1" customWidth="1"/>
    <col min="2563" max="2563" width="10.28515625" style="2" bestFit="1" customWidth="1"/>
    <col min="2564" max="2564" width="2.5703125" style="2" customWidth="1"/>
    <col min="2565" max="2565" width="11.28515625" style="2" bestFit="1" customWidth="1"/>
    <col min="2566" max="2815" width="9.140625" style="2"/>
    <col min="2816" max="2816" width="6" style="2" customWidth="1"/>
    <col min="2817" max="2817" width="5.7109375" style="2" customWidth="1"/>
    <col min="2818" max="2818" width="27.85546875" style="2" bestFit="1" customWidth="1"/>
    <col min="2819" max="2819" width="10.28515625" style="2" bestFit="1" customWidth="1"/>
    <col min="2820" max="2820" width="2.5703125" style="2" customWidth="1"/>
    <col min="2821" max="2821" width="11.28515625" style="2" bestFit="1" customWidth="1"/>
    <col min="2822" max="3071" width="9.140625" style="2"/>
    <col min="3072" max="3072" width="6" style="2" customWidth="1"/>
    <col min="3073" max="3073" width="5.7109375" style="2" customWidth="1"/>
    <col min="3074" max="3074" width="27.85546875" style="2" bestFit="1" customWidth="1"/>
    <col min="3075" max="3075" width="10.28515625" style="2" bestFit="1" customWidth="1"/>
    <col min="3076" max="3076" width="2.5703125" style="2" customWidth="1"/>
    <col min="3077" max="3077" width="11.28515625" style="2" bestFit="1" customWidth="1"/>
    <col min="3078" max="3327" width="9.140625" style="2"/>
    <col min="3328" max="3328" width="6" style="2" customWidth="1"/>
    <col min="3329" max="3329" width="5.7109375" style="2" customWidth="1"/>
    <col min="3330" max="3330" width="27.85546875" style="2" bestFit="1" customWidth="1"/>
    <col min="3331" max="3331" width="10.28515625" style="2" bestFit="1" customWidth="1"/>
    <col min="3332" max="3332" width="2.5703125" style="2" customWidth="1"/>
    <col min="3333" max="3333" width="11.28515625" style="2" bestFit="1" customWidth="1"/>
    <col min="3334" max="3583" width="9.140625" style="2"/>
    <col min="3584" max="3584" width="6" style="2" customWidth="1"/>
    <col min="3585" max="3585" width="5.7109375" style="2" customWidth="1"/>
    <col min="3586" max="3586" width="27.85546875" style="2" bestFit="1" customWidth="1"/>
    <col min="3587" max="3587" width="10.28515625" style="2" bestFit="1" customWidth="1"/>
    <col min="3588" max="3588" width="2.5703125" style="2" customWidth="1"/>
    <col min="3589" max="3589" width="11.28515625" style="2" bestFit="1" customWidth="1"/>
    <col min="3590" max="3839" width="9.140625" style="2"/>
    <col min="3840" max="3840" width="6" style="2" customWidth="1"/>
    <col min="3841" max="3841" width="5.7109375" style="2" customWidth="1"/>
    <col min="3842" max="3842" width="27.85546875" style="2" bestFit="1" customWidth="1"/>
    <col min="3843" max="3843" width="10.28515625" style="2" bestFit="1" customWidth="1"/>
    <col min="3844" max="3844" width="2.5703125" style="2" customWidth="1"/>
    <col min="3845" max="3845" width="11.28515625" style="2" bestFit="1" customWidth="1"/>
    <col min="3846" max="4095" width="9.140625" style="2"/>
    <col min="4096" max="4096" width="6" style="2" customWidth="1"/>
    <col min="4097" max="4097" width="5.7109375" style="2" customWidth="1"/>
    <col min="4098" max="4098" width="27.85546875" style="2" bestFit="1" customWidth="1"/>
    <col min="4099" max="4099" width="10.28515625" style="2" bestFit="1" customWidth="1"/>
    <col min="4100" max="4100" width="2.5703125" style="2" customWidth="1"/>
    <col min="4101" max="4101" width="11.28515625" style="2" bestFit="1" customWidth="1"/>
    <col min="4102" max="4351" width="9.140625" style="2"/>
    <col min="4352" max="4352" width="6" style="2" customWidth="1"/>
    <col min="4353" max="4353" width="5.7109375" style="2" customWidth="1"/>
    <col min="4354" max="4354" width="27.85546875" style="2" bestFit="1" customWidth="1"/>
    <col min="4355" max="4355" width="10.28515625" style="2" bestFit="1" customWidth="1"/>
    <col min="4356" max="4356" width="2.5703125" style="2" customWidth="1"/>
    <col min="4357" max="4357" width="11.28515625" style="2" bestFit="1" customWidth="1"/>
    <col min="4358" max="4607" width="9.140625" style="2"/>
    <col min="4608" max="4608" width="6" style="2" customWidth="1"/>
    <col min="4609" max="4609" width="5.7109375" style="2" customWidth="1"/>
    <col min="4610" max="4610" width="27.85546875" style="2" bestFit="1" customWidth="1"/>
    <col min="4611" max="4611" width="10.28515625" style="2" bestFit="1" customWidth="1"/>
    <col min="4612" max="4612" width="2.5703125" style="2" customWidth="1"/>
    <col min="4613" max="4613" width="11.28515625" style="2" bestFit="1" customWidth="1"/>
    <col min="4614" max="4863" width="9.140625" style="2"/>
    <col min="4864" max="4864" width="6" style="2" customWidth="1"/>
    <col min="4865" max="4865" width="5.7109375" style="2" customWidth="1"/>
    <col min="4866" max="4866" width="27.85546875" style="2" bestFit="1" customWidth="1"/>
    <col min="4867" max="4867" width="10.28515625" style="2" bestFit="1" customWidth="1"/>
    <col min="4868" max="4868" width="2.5703125" style="2" customWidth="1"/>
    <col min="4869" max="4869" width="11.28515625" style="2" bestFit="1" customWidth="1"/>
    <col min="4870" max="5119" width="9.140625" style="2"/>
    <col min="5120" max="5120" width="6" style="2" customWidth="1"/>
    <col min="5121" max="5121" width="5.7109375" style="2" customWidth="1"/>
    <col min="5122" max="5122" width="27.85546875" style="2" bestFit="1" customWidth="1"/>
    <col min="5123" max="5123" width="10.28515625" style="2" bestFit="1" customWidth="1"/>
    <col min="5124" max="5124" width="2.5703125" style="2" customWidth="1"/>
    <col min="5125" max="5125" width="11.28515625" style="2" bestFit="1" customWidth="1"/>
    <col min="5126" max="5375" width="9.140625" style="2"/>
    <col min="5376" max="5376" width="6" style="2" customWidth="1"/>
    <col min="5377" max="5377" width="5.7109375" style="2" customWidth="1"/>
    <col min="5378" max="5378" width="27.85546875" style="2" bestFit="1" customWidth="1"/>
    <col min="5379" max="5379" width="10.28515625" style="2" bestFit="1" customWidth="1"/>
    <col min="5380" max="5380" width="2.5703125" style="2" customWidth="1"/>
    <col min="5381" max="5381" width="11.28515625" style="2" bestFit="1" customWidth="1"/>
    <col min="5382" max="5631" width="9.140625" style="2"/>
    <col min="5632" max="5632" width="6" style="2" customWidth="1"/>
    <col min="5633" max="5633" width="5.7109375" style="2" customWidth="1"/>
    <col min="5634" max="5634" width="27.85546875" style="2" bestFit="1" customWidth="1"/>
    <col min="5635" max="5635" width="10.28515625" style="2" bestFit="1" customWidth="1"/>
    <col min="5636" max="5636" width="2.5703125" style="2" customWidth="1"/>
    <col min="5637" max="5637" width="11.28515625" style="2" bestFit="1" customWidth="1"/>
    <col min="5638" max="5887" width="9.140625" style="2"/>
    <col min="5888" max="5888" width="6" style="2" customWidth="1"/>
    <col min="5889" max="5889" width="5.7109375" style="2" customWidth="1"/>
    <col min="5890" max="5890" width="27.85546875" style="2" bestFit="1" customWidth="1"/>
    <col min="5891" max="5891" width="10.28515625" style="2" bestFit="1" customWidth="1"/>
    <col min="5892" max="5892" width="2.5703125" style="2" customWidth="1"/>
    <col min="5893" max="5893" width="11.28515625" style="2" bestFit="1" customWidth="1"/>
    <col min="5894" max="6143" width="9.140625" style="2"/>
    <col min="6144" max="6144" width="6" style="2" customWidth="1"/>
    <col min="6145" max="6145" width="5.7109375" style="2" customWidth="1"/>
    <col min="6146" max="6146" width="27.85546875" style="2" bestFit="1" customWidth="1"/>
    <col min="6147" max="6147" width="10.28515625" style="2" bestFit="1" customWidth="1"/>
    <col min="6148" max="6148" width="2.5703125" style="2" customWidth="1"/>
    <col min="6149" max="6149" width="11.28515625" style="2" bestFit="1" customWidth="1"/>
    <col min="6150" max="6399" width="9.140625" style="2"/>
    <col min="6400" max="6400" width="6" style="2" customWidth="1"/>
    <col min="6401" max="6401" width="5.7109375" style="2" customWidth="1"/>
    <col min="6402" max="6402" width="27.85546875" style="2" bestFit="1" customWidth="1"/>
    <col min="6403" max="6403" width="10.28515625" style="2" bestFit="1" customWidth="1"/>
    <col min="6404" max="6404" width="2.5703125" style="2" customWidth="1"/>
    <col min="6405" max="6405" width="11.28515625" style="2" bestFit="1" customWidth="1"/>
    <col min="6406" max="6655" width="9.140625" style="2"/>
    <col min="6656" max="6656" width="6" style="2" customWidth="1"/>
    <col min="6657" max="6657" width="5.7109375" style="2" customWidth="1"/>
    <col min="6658" max="6658" width="27.85546875" style="2" bestFit="1" customWidth="1"/>
    <col min="6659" max="6659" width="10.28515625" style="2" bestFit="1" customWidth="1"/>
    <col min="6660" max="6660" width="2.5703125" style="2" customWidth="1"/>
    <col min="6661" max="6661" width="11.28515625" style="2" bestFit="1" customWidth="1"/>
    <col min="6662" max="6911" width="9.140625" style="2"/>
    <col min="6912" max="6912" width="6" style="2" customWidth="1"/>
    <col min="6913" max="6913" width="5.7109375" style="2" customWidth="1"/>
    <col min="6914" max="6914" width="27.85546875" style="2" bestFit="1" customWidth="1"/>
    <col min="6915" max="6915" width="10.28515625" style="2" bestFit="1" customWidth="1"/>
    <col min="6916" max="6916" width="2.5703125" style="2" customWidth="1"/>
    <col min="6917" max="6917" width="11.28515625" style="2" bestFit="1" customWidth="1"/>
    <col min="6918" max="7167" width="9.140625" style="2"/>
    <col min="7168" max="7168" width="6" style="2" customWidth="1"/>
    <col min="7169" max="7169" width="5.7109375" style="2" customWidth="1"/>
    <col min="7170" max="7170" width="27.85546875" style="2" bestFit="1" customWidth="1"/>
    <col min="7171" max="7171" width="10.28515625" style="2" bestFit="1" customWidth="1"/>
    <col min="7172" max="7172" width="2.5703125" style="2" customWidth="1"/>
    <col min="7173" max="7173" width="11.28515625" style="2" bestFit="1" customWidth="1"/>
    <col min="7174" max="7423" width="9.140625" style="2"/>
    <col min="7424" max="7424" width="6" style="2" customWidth="1"/>
    <col min="7425" max="7425" width="5.7109375" style="2" customWidth="1"/>
    <col min="7426" max="7426" width="27.85546875" style="2" bestFit="1" customWidth="1"/>
    <col min="7427" max="7427" width="10.28515625" style="2" bestFit="1" customWidth="1"/>
    <col min="7428" max="7428" width="2.5703125" style="2" customWidth="1"/>
    <col min="7429" max="7429" width="11.28515625" style="2" bestFit="1" customWidth="1"/>
    <col min="7430" max="7679" width="9.140625" style="2"/>
    <col min="7680" max="7680" width="6" style="2" customWidth="1"/>
    <col min="7681" max="7681" width="5.7109375" style="2" customWidth="1"/>
    <col min="7682" max="7682" width="27.85546875" style="2" bestFit="1" customWidth="1"/>
    <col min="7683" max="7683" width="10.28515625" style="2" bestFit="1" customWidth="1"/>
    <col min="7684" max="7684" width="2.5703125" style="2" customWidth="1"/>
    <col min="7685" max="7685" width="11.28515625" style="2" bestFit="1" customWidth="1"/>
    <col min="7686" max="7935" width="9.140625" style="2"/>
    <col min="7936" max="7936" width="6" style="2" customWidth="1"/>
    <col min="7937" max="7937" width="5.7109375" style="2" customWidth="1"/>
    <col min="7938" max="7938" width="27.85546875" style="2" bestFit="1" customWidth="1"/>
    <col min="7939" max="7939" width="10.28515625" style="2" bestFit="1" customWidth="1"/>
    <col min="7940" max="7940" width="2.5703125" style="2" customWidth="1"/>
    <col min="7941" max="7941" width="11.28515625" style="2" bestFit="1" customWidth="1"/>
    <col min="7942" max="8191" width="9.140625" style="2"/>
    <col min="8192" max="8192" width="6" style="2" customWidth="1"/>
    <col min="8193" max="8193" width="5.7109375" style="2" customWidth="1"/>
    <col min="8194" max="8194" width="27.85546875" style="2" bestFit="1" customWidth="1"/>
    <col min="8195" max="8195" width="10.28515625" style="2" bestFit="1" customWidth="1"/>
    <col min="8196" max="8196" width="2.5703125" style="2" customWidth="1"/>
    <col min="8197" max="8197" width="11.28515625" style="2" bestFit="1" customWidth="1"/>
    <col min="8198" max="8447" width="9.140625" style="2"/>
    <col min="8448" max="8448" width="6" style="2" customWidth="1"/>
    <col min="8449" max="8449" width="5.7109375" style="2" customWidth="1"/>
    <col min="8450" max="8450" width="27.85546875" style="2" bestFit="1" customWidth="1"/>
    <col min="8451" max="8451" width="10.28515625" style="2" bestFit="1" customWidth="1"/>
    <col min="8452" max="8452" width="2.5703125" style="2" customWidth="1"/>
    <col min="8453" max="8453" width="11.28515625" style="2" bestFit="1" customWidth="1"/>
    <col min="8454" max="8703" width="9.140625" style="2"/>
    <col min="8704" max="8704" width="6" style="2" customWidth="1"/>
    <col min="8705" max="8705" width="5.7109375" style="2" customWidth="1"/>
    <col min="8706" max="8706" width="27.85546875" style="2" bestFit="1" customWidth="1"/>
    <col min="8707" max="8707" width="10.28515625" style="2" bestFit="1" customWidth="1"/>
    <col min="8708" max="8708" width="2.5703125" style="2" customWidth="1"/>
    <col min="8709" max="8709" width="11.28515625" style="2" bestFit="1" customWidth="1"/>
    <col min="8710" max="8959" width="9.140625" style="2"/>
    <col min="8960" max="8960" width="6" style="2" customWidth="1"/>
    <col min="8961" max="8961" width="5.7109375" style="2" customWidth="1"/>
    <col min="8962" max="8962" width="27.85546875" style="2" bestFit="1" customWidth="1"/>
    <col min="8963" max="8963" width="10.28515625" style="2" bestFit="1" customWidth="1"/>
    <col min="8964" max="8964" width="2.5703125" style="2" customWidth="1"/>
    <col min="8965" max="8965" width="11.28515625" style="2" bestFit="1" customWidth="1"/>
    <col min="8966" max="9215" width="9.140625" style="2"/>
    <col min="9216" max="9216" width="6" style="2" customWidth="1"/>
    <col min="9217" max="9217" width="5.7109375" style="2" customWidth="1"/>
    <col min="9218" max="9218" width="27.85546875" style="2" bestFit="1" customWidth="1"/>
    <col min="9219" max="9219" width="10.28515625" style="2" bestFit="1" customWidth="1"/>
    <col min="9220" max="9220" width="2.5703125" style="2" customWidth="1"/>
    <col min="9221" max="9221" width="11.28515625" style="2" bestFit="1" customWidth="1"/>
    <col min="9222" max="9471" width="9.140625" style="2"/>
    <col min="9472" max="9472" width="6" style="2" customWidth="1"/>
    <col min="9473" max="9473" width="5.7109375" style="2" customWidth="1"/>
    <col min="9474" max="9474" width="27.85546875" style="2" bestFit="1" customWidth="1"/>
    <col min="9475" max="9475" width="10.28515625" style="2" bestFit="1" customWidth="1"/>
    <col min="9476" max="9476" width="2.5703125" style="2" customWidth="1"/>
    <col min="9477" max="9477" width="11.28515625" style="2" bestFit="1" customWidth="1"/>
    <col min="9478" max="9727" width="9.140625" style="2"/>
    <col min="9728" max="9728" width="6" style="2" customWidth="1"/>
    <col min="9729" max="9729" width="5.7109375" style="2" customWidth="1"/>
    <col min="9730" max="9730" width="27.85546875" style="2" bestFit="1" customWidth="1"/>
    <col min="9731" max="9731" width="10.28515625" style="2" bestFit="1" customWidth="1"/>
    <col min="9732" max="9732" width="2.5703125" style="2" customWidth="1"/>
    <col min="9733" max="9733" width="11.28515625" style="2" bestFit="1" customWidth="1"/>
    <col min="9734" max="9983" width="9.140625" style="2"/>
    <col min="9984" max="9984" width="6" style="2" customWidth="1"/>
    <col min="9985" max="9985" width="5.7109375" style="2" customWidth="1"/>
    <col min="9986" max="9986" width="27.85546875" style="2" bestFit="1" customWidth="1"/>
    <col min="9987" max="9987" width="10.28515625" style="2" bestFit="1" customWidth="1"/>
    <col min="9988" max="9988" width="2.5703125" style="2" customWidth="1"/>
    <col min="9989" max="9989" width="11.28515625" style="2" bestFit="1" customWidth="1"/>
    <col min="9990" max="10239" width="9.140625" style="2"/>
    <col min="10240" max="10240" width="6" style="2" customWidth="1"/>
    <col min="10241" max="10241" width="5.7109375" style="2" customWidth="1"/>
    <col min="10242" max="10242" width="27.85546875" style="2" bestFit="1" customWidth="1"/>
    <col min="10243" max="10243" width="10.28515625" style="2" bestFit="1" customWidth="1"/>
    <col min="10244" max="10244" width="2.5703125" style="2" customWidth="1"/>
    <col min="10245" max="10245" width="11.28515625" style="2" bestFit="1" customWidth="1"/>
    <col min="10246" max="10495" width="9.140625" style="2"/>
    <col min="10496" max="10496" width="6" style="2" customWidth="1"/>
    <col min="10497" max="10497" width="5.7109375" style="2" customWidth="1"/>
    <col min="10498" max="10498" width="27.85546875" style="2" bestFit="1" customWidth="1"/>
    <col min="10499" max="10499" width="10.28515625" style="2" bestFit="1" customWidth="1"/>
    <col min="10500" max="10500" width="2.5703125" style="2" customWidth="1"/>
    <col min="10501" max="10501" width="11.28515625" style="2" bestFit="1" customWidth="1"/>
    <col min="10502" max="10751" width="9.140625" style="2"/>
    <col min="10752" max="10752" width="6" style="2" customWidth="1"/>
    <col min="10753" max="10753" width="5.7109375" style="2" customWidth="1"/>
    <col min="10754" max="10754" width="27.85546875" style="2" bestFit="1" customWidth="1"/>
    <col min="10755" max="10755" width="10.28515625" style="2" bestFit="1" customWidth="1"/>
    <col min="10756" max="10756" width="2.5703125" style="2" customWidth="1"/>
    <col min="10757" max="10757" width="11.28515625" style="2" bestFit="1" customWidth="1"/>
    <col min="10758" max="11007" width="9.140625" style="2"/>
    <col min="11008" max="11008" width="6" style="2" customWidth="1"/>
    <col min="11009" max="11009" width="5.7109375" style="2" customWidth="1"/>
    <col min="11010" max="11010" width="27.85546875" style="2" bestFit="1" customWidth="1"/>
    <col min="11011" max="11011" width="10.28515625" style="2" bestFit="1" customWidth="1"/>
    <col min="11012" max="11012" width="2.5703125" style="2" customWidth="1"/>
    <col min="11013" max="11013" width="11.28515625" style="2" bestFit="1" customWidth="1"/>
    <col min="11014" max="11263" width="9.140625" style="2"/>
    <col min="11264" max="11264" width="6" style="2" customWidth="1"/>
    <col min="11265" max="11265" width="5.7109375" style="2" customWidth="1"/>
    <col min="11266" max="11266" width="27.85546875" style="2" bestFit="1" customWidth="1"/>
    <col min="11267" max="11267" width="10.28515625" style="2" bestFit="1" customWidth="1"/>
    <col min="11268" max="11268" width="2.5703125" style="2" customWidth="1"/>
    <col min="11269" max="11269" width="11.28515625" style="2" bestFit="1" customWidth="1"/>
    <col min="11270" max="11519" width="9.140625" style="2"/>
    <col min="11520" max="11520" width="6" style="2" customWidth="1"/>
    <col min="11521" max="11521" width="5.7109375" style="2" customWidth="1"/>
    <col min="11522" max="11522" width="27.85546875" style="2" bestFit="1" customWidth="1"/>
    <col min="11523" max="11523" width="10.28515625" style="2" bestFit="1" customWidth="1"/>
    <col min="11524" max="11524" width="2.5703125" style="2" customWidth="1"/>
    <col min="11525" max="11525" width="11.28515625" style="2" bestFit="1" customWidth="1"/>
    <col min="11526" max="11775" width="9.140625" style="2"/>
    <col min="11776" max="11776" width="6" style="2" customWidth="1"/>
    <col min="11777" max="11777" width="5.7109375" style="2" customWidth="1"/>
    <col min="11778" max="11778" width="27.85546875" style="2" bestFit="1" customWidth="1"/>
    <col min="11779" max="11779" width="10.28515625" style="2" bestFit="1" customWidth="1"/>
    <col min="11780" max="11780" width="2.5703125" style="2" customWidth="1"/>
    <col min="11781" max="11781" width="11.28515625" style="2" bestFit="1" customWidth="1"/>
    <col min="11782" max="12031" width="9.140625" style="2"/>
    <col min="12032" max="12032" width="6" style="2" customWidth="1"/>
    <col min="12033" max="12033" width="5.7109375" style="2" customWidth="1"/>
    <col min="12034" max="12034" width="27.85546875" style="2" bestFit="1" customWidth="1"/>
    <col min="12035" max="12035" width="10.28515625" style="2" bestFit="1" customWidth="1"/>
    <col min="12036" max="12036" width="2.5703125" style="2" customWidth="1"/>
    <col min="12037" max="12037" width="11.28515625" style="2" bestFit="1" customWidth="1"/>
    <col min="12038" max="12287" width="9.140625" style="2"/>
    <col min="12288" max="12288" width="6" style="2" customWidth="1"/>
    <col min="12289" max="12289" width="5.7109375" style="2" customWidth="1"/>
    <col min="12290" max="12290" width="27.85546875" style="2" bestFit="1" customWidth="1"/>
    <col min="12291" max="12291" width="10.28515625" style="2" bestFit="1" customWidth="1"/>
    <col min="12292" max="12292" width="2.5703125" style="2" customWidth="1"/>
    <col min="12293" max="12293" width="11.28515625" style="2" bestFit="1" customWidth="1"/>
    <col min="12294" max="12543" width="9.140625" style="2"/>
    <col min="12544" max="12544" width="6" style="2" customWidth="1"/>
    <col min="12545" max="12545" width="5.7109375" style="2" customWidth="1"/>
    <col min="12546" max="12546" width="27.85546875" style="2" bestFit="1" customWidth="1"/>
    <col min="12547" max="12547" width="10.28515625" style="2" bestFit="1" customWidth="1"/>
    <col min="12548" max="12548" width="2.5703125" style="2" customWidth="1"/>
    <col min="12549" max="12549" width="11.28515625" style="2" bestFit="1" customWidth="1"/>
    <col min="12550" max="12799" width="9.140625" style="2"/>
    <col min="12800" max="12800" width="6" style="2" customWidth="1"/>
    <col min="12801" max="12801" width="5.7109375" style="2" customWidth="1"/>
    <col min="12802" max="12802" width="27.85546875" style="2" bestFit="1" customWidth="1"/>
    <col min="12803" max="12803" width="10.28515625" style="2" bestFit="1" customWidth="1"/>
    <col min="12804" max="12804" width="2.5703125" style="2" customWidth="1"/>
    <col min="12805" max="12805" width="11.28515625" style="2" bestFit="1" customWidth="1"/>
    <col min="12806" max="13055" width="9.140625" style="2"/>
    <col min="13056" max="13056" width="6" style="2" customWidth="1"/>
    <col min="13057" max="13057" width="5.7109375" style="2" customWidth="1"/>
    <col min="13058" max="13058" width="27.85546875" style="2" bestFit="1" customWidth="1"/>
    <col min="13059" max="13059" width="10.28515625" style="2" bestFit="1" customWidth="1"/>
    <col min="13060" max="13060" width="2.5703125" style="2" customWidth="1"/>
    <col min="13061" max="13061" width="11.28515625" style="2" bestFit="1" customWidth="1"/>
    <col min="13062" max="13311" width="9.140625" style="2"/>
    <col min="13312" max="13312" width="6" style="2" customWidth="1"/>
    <col min="13313" max="13313" width="5.7109375" style="2" customWidth="1"/>
    <col min="13314" max="13314" width="27.85546875" style="2" bestFit="1" customWidth="1"/>
    <col min="13315" max="13315" width="10.28515625" style="2" bestFit="1" customWidth="1"/>
    <col min="13316" max="13316" width="2.5703125" style="2" customWidth="1"/>
    <col min="13317" max="13317" width="11.28515625" style="2" bestFit="1" customWidth="1"/>
    <col min="13318" max="13567" width="9.140625" style="2"/>
    <col min="13568" max="13568" width="6" style="2" customWidth="1"/>
    <col min="13569" max="13569" width="5.7109375" style="2" customWidth="1"/>
    <col min="13570" max="13570" width="27.85546875" style="2" bestFit="1" customWidth="1"/>
    <col min="13571" max="13571" width="10.28515625" style="2" bestFit="1" customWidth="1"/>
    <col min="13572" max="13572" width="2.5703125" style="2" customWidth="1"/>
    <col min="13573" max="13573" width="11.28515625" style="2" bestFit="1" customWidth="1"/>
    <col min="13574" max="13823" width="9.140625" style="2"/>
    <col min="13824" max="13824" width="6" style="2" customWidth="1"/>
    <col min="13825" max="13825" width="5.7109375" style="2" customWidth="1"/>
    <col min="13826" max="13826" width="27.85546875" style="2" bestFit="1" customWidth="1"/>
    <col min="13827" max="13827" width="10.28515625" style="2" bestFit="1" customWidth="1"/>
    <col min="13828" max="13828" width="2.5703125" style="2" customWidth="1"/>
    <col min="13829" max="13829" width="11.28515625" style="2" bestFit="1" customWidth="1"/>
    <col min="13830" max="14079" width="9.140625" style="2"/>
    <col min="14080" max="14080" width="6" style="2" customWidth="1"/>
    <col min="14081" max="14081" width="5.7109375" style="2" customWidth="1"/>
    <col min="14082" max="14082" width="27.85546875" style="2" bestFit="1" customWidth="1"/>
    <col min="14083" max="14083" width="10.28515625" style="2" bestFit="1" customWidth="1"/>
    <col min="14084" max="14084" width="2.5703125" style="2" customWidth="1"/>
    <col min="14085" max="14085" width="11.28515625" style="2" bestFit="1" customWidth="1"/>
    <col min="14086" max="14335" width="9.140625" style="2"/>
    <col min="14336" max="14336" width="6" style="2" customWidth="1"/>
    <col min="14337" max="14337" width="5.7109375" style="2" customWidth="1"/>
    <col min="14338" max="14338" width="27.85546875" style="2" bestFit="1" customWidth="1"/>
    <col min="14339" max="14339" width="10.28515625" style="2" bestFit="1" customWidth="1"/>
    <col min="14340" max="14340" width="2.5703125" style="2" customWidth="1"/>
    <col min="14341" max="14341" width="11.28515625" style="2" bestFit="1" customWidth="1"/>
    <col min="14342" max="14591" width="9.140625" style="2"/>
    <col min="14592" max="14592" width="6" style="2" customWidth="1"/>
    <col min="14593" max="14593" width="5.7109375" style="2" customWidth="1"/>
    <col min="14594" max="14594" width="27.85546875" style="2" bestFit="1" customWidth="1"/>
    <col min="14595" max="14595" width="10.28515625" style="2" bestFit="1" customWidth="1"/>
    <col min="14596" max="14596" width="2.5703125" style="2" customWidth="1"/>
    <col min="14597" max="14597" width="11.28515625" style="2" bestFit="1" customWidth="1"/>
    <col min="14598" max="14847" width="9.140625" style="2"/>
    <col min="14848" max="14848" width="6" style="2" customWidth="1"/>
    <col min="14849" max="14849" width="5.7109375" style="2" customWidth="1"/>
    <col min="14850" max="14850" width="27.85546875" style="2" bestFit="1" customWidth="1"/>
    <col min="14851" max="14851" width="10.28515625" style="2" bestFit="1" customWidth="1"/>
    <col min="14852" max="14852" width="2.5703125" style="2" customWidth="1"/>
    <col min="14853" max="14853" width="11.28515625" style="2" bestFit="1" customWidth="1"/>
    <col min="14854" max="15103" width="9.140625" style="2"/>
    <col min="15104" max="15104" width="6" style="2" customWidth="1"/>
    <col min="15105" max="15105" width="5.7109375" style="2" customWidth="1"/>
    <col min="15106" max="15106" width="27.85546875" style="2" bestFit="1" customWidth="1"/>
    <col min="15107" max="15107" width="10.28515625" style="2" bestFit="1" customWidth="1"/>
    <col min="15108" max="15108" width="2.5703125" style="2" customWidth="1"/>
    <col min="15109" max="15109" width="11.28515625" style="2" bestFit="1" customWidth="1"/>
    <col min="15110" max="15359" width="9.140625" style="2"/>
    <col min="15360" max="15360" width="6" style="2" customWidth="1"/>
    <col min="15361" max="15361" width="5.7109375" style="2" customWidth="1"/>
    <col min="15362" max="15362" width="27.85546875" style="2" bestFit="1" customWidth="1"/>
    <col min="15363" max="15363" width="10.28515625" style="2" bestFit="1" customWidth="1"/>
    <col min="15364" max="15364" width="2.5703125" style="2" customWidth="1"/>
    <col min="15365" max="15365" width="11.28515625" style="2" bestFit="1" customWidth="1"/>
    <col min="15366" max="15615" width="9.140625" style="2"/>
    <col min="15616" max="15616" width="6" style="2" customWidth="1"/>
    <col min="15617" max="15617" width="5.7109375" style="2" customWidth="1"/>
    <col min="15618" max="15618" width="27.85546875" style="2" bestFit="1" customWidth="1"/>
    <col min="15619" max="15619" width="10.28515625" style="2" bestFit="1" customWidth="1"/>
    <col min="15620" max="15620" width="2.5703125" style="2" customWidth="1"/>
    <col min="15621" max="15621" width="11.28515625" style="2" bestFit="1" customWidth="1"/>
    <col min="15622" max="15871" width="9.140625" style="2"/>
    <col min="15872" max="15872" width="6" style="2" customWidth="1"/>
    <col min="15873" max="15873" width="5.7109375" style="2" customWidth="1"/>
    <col min="15874" max="15874" width="27.85546875" style="2" bestFit="1" customWidth="1"/>
    <col min="15875" max="15875" width="10.28515625" style="2" bestFit="1" customWidth="1"/>
    <col min="15876" max="15876" width="2.5703125" style="2" customWidth="1"/>
    <col min="15877" max="15877" width="11.28515625" style="2" bestFit="1" customWidth="1"/>
    <col min="15878" max="16127" width="9.140625" style="2"/>
    <col min="16128" max="16128" width="6" style="2" customWidth="1"/>
    <col min="16129" max="16129" width="5.7109375" style="2" customWidth="1"/>
    <col min="16130" max="16130" width="27.85546875" style="2" bestFit="1" customWidth="1"/>
    <col min="16131" max="16131" width="10.28515625" style="2" bestFit="1" customWidth="1"/>
    <col min="16132" max="16132" width="2.5703125" style="2" customWidth="1"/>
    <col min="16133" max="16133" width="11.28515625" style="2" bestFit="1" customWidth="1"/>
    <col min="16134" max="16384" width="9.140625" style="2"/>
  </cols>
  <sheetData>
    <row r="1" spans="1:10" x14ac:dyDescent="0.25">
      <c r="A1" s="2" t="s">
        <v>130</v>
      </c>
    </row>
    <row r="2" spans="1:10" x14ac:dyDescent="0.25">
      <c r="A2" s="2" t="s">
        <v>131</v>
      </c>
    </row>
    <row r="3" spans="1:10" x14ac:dyDescent="0.25">
      <c r="A3" s="25">
        <v>42064</v>
      </c>
    </row>
    <row r="7" spans="1:10" x14ac:dyDescent="0.25">
      <c r="A7" s="2" t="s">
        <v>132</v>
      </c>
    </row>
    <row r="8" spans="1:10" x14ac:dyDescent="0.25">
      <c r="B8" s="2" t="s">
        <v>133</v>
      </c>
      <c r="F8" s="26">
        <v>2010</v>
      </c>
    </row>
    <row r="9" spans="1:10" x14ac:dyDescent="0.25">
      <c r="B9" s="2" t="s">
        <v>134</v>
      </c>
      <c r="D9" s="2">
        <v>31659.23</v>
      </c>
      <c r="F9" s="27">
        <f>D9*0.03</f>
        <v>949.77689999999996</v>
      </c>
    </row>
    <row r="10" spans="1:10" x14ac:dyDescent="0.25">
      <c r="D10" s="2" t="s">
        <v>162</v>
      </c>
    </row>
    <row r="11" spans="1:10" x14ac:dyDescent="0.25">
      <c r="B11" s="2" t="s">
        <v>135</v>
      </c>
      <c r="F11" s="28">
        <f>SUM(F8:F10)</f>
        <v>2959.7768999999998</v>
      </c>
    </row>
    <row r="13" spans="1:10" x14ac:dyDescent="0.25">
      <c r="A13" s="2" t="s">
        <v>136</v>
      </c>
    </row>
    <row r="14" spans="1:10" x14ac:dyDescent="0.25">
      <c r="B14" s="2" t="s">
        <v>137</v>
      </c>
      <c r="F14" s="2">
        <f>+I19*J15</f>
        <v>6331.5</v>
      </c>
      <c r="I14" s="27" t="s">
        <v>138</v>
      </c>
      <c r="J14" s="27" t="s">
        <v>139</v>
      </c>
    </row>
    <row r="15" spans="1:10" x14ac:dyDescent="0.25">
      <c r="B15" s="2" t="s">
        <v>140</v>
      </c>
      <c r="F15" s="2">
        <v>150</v>
      </c>
      <c r="H15" s="2" t="s">
        <v>141</v>
      </c>
      <c r="I15" s="2">
        <f>2+6</f>
        <v>8</v>
      </c>
      <c r="J15" s="2">
        <v>36.18</v>
      </c>
    </row>
    <row r="16" spans="1:10" x14ac:dyDescent="0.25">
      <c r="B16" s="2" t="s">
        <v>142</v>
      </c>
      <c r="F16" s="2">
        <v>275</v>
      </c>
      <c r="H16" s="2" t="s">
        <v>143</v>
      </c>
      <c r="I16" s="2">
        <v>32</v>
      </c>
    </row>
    <row r="17" spans="1:9" x14ac:dyDescent="0.25">
      <c r="H17" s="2" t="s">
        <v>144</v>
      </c>
      <c r="I17" s="2">
        <f>49+78</f>
        <v>127</v>
      </c>
    </row>
    <row r="18" spans="1:9" x14ac:dyDescent="0.25">
      <c r="C18" s="2" t="s">
        <v>145</v>
      </c>
      <c r="F18" s="31">
        <v>679.23</v>
      </c>
      <c r="H18" s="2" t="s">
        <v>146</v>
      </c>
      <c r="I18" s="2">
        <f>5+3</f>
        <v>8</v>
      </c>
    </row>
    <row r="19" spans="1:9" ht="15.75" thickBot="1" x14ac:dyDescent="0.3">
      <c r="C19" s="2" t="s">
        <v>147</v>
      </c>
      <c r="F19" s="31">
        <v>-37.96</v>
      </c>
      <c r="I19" s="29">
        <f>SUM(I15:I18)</f>
        <v>175</v>
      </c>
    </row>
    <row r="20" spans="1:9" ht="15.75" thickTop="1" x14ac:dyDescent="0.25">
      <c r="C20" s="2" t="s">
        <v>186</v>
      </c>
      <c r="F20" s="31">
        <v>501</v>
      </c>
    </row>
    <row r="21" spans="1:9" x14ac:dyDescent="0.25">
      <c r="C21" s="2" t="s">
        <v>187</v>
      </c>
      <c r="F21" s="31">
        <v>900</v>
      </c>
    </row>
    <row r="22" spans="1:9" x14ac:dyDescent="0.25">
      <c r="C22" s="2" t="s">
        <v>188</v>
      </c>
      <c r="F22" s="31">
        <v>116.6</v>
      </c>
    </row>
    <row r="23" spans="1:9" x14ac:dyDescent="0.25">
      <c r="C23" s="2" t="s">
        <v>189</v>
      </c>
      <c r="F23" s="31">
        <v>33.47</v>
      </c>
    </row>
    <row r="24" spans="1:9" x14ac:dyDescent="0.25">
      <c r="C24" s="2" t="s">
        <v>190</v>
      </c>
      <c r="F24" s="32">
        <v>5758.8</v>
      </c>
    </row>
    <row r="25" spans="1:9" x14ac:dyDescent="0.25">
      <c r="B25" s="2" t="s">
        <v>153</v>
      </c>
      <c r="F25" s="28">
        <f>SUM(F14:F24)</f>
        <v>14707.64</v>
      </c>
    </row>
    <row r="27" spans="1:9" ht="15.75" thickBot="1" x14ac:dyDescent="0.3">
      <c r="A27" s="2" t="s">
        <v>154</v>
      </c>
      <c r="F27" s="30">
        <f>F11+F25</f>
        <v>17667.4169</v>
      </c>
    </row>
    <row r="28" spans="1:9" ht="15.75" thickTop="1" x14ac:dyDescent="0.25"/>
    <row r="32" spans="1:9" x14ac:dyDescent="0.25">
      <c r="A32" s="2" t="s">
        <v>155</v>
      </c>
    </row>
  </sheetData>
  <pageMargins left="0.7" right="0.7" top="0.75" bottom="0.75" header="0.3" footer="0.3"/>
  <pageSetup scale="65" orientation="portrait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F36" sqref="F36"/>
    </sheetView>
  </sheetViews>
  <sheetFormatPr defaultRowHeight="15" x14ac:dyDescent="0.25"/>
  <cols>
    <col min="1" max="1" width="12.7109375" style="2" customWidth="1"/>
    <col min="2" max="2" width="5.7109375" style="2" customWidth="1"/>
    <col min="3" max="3" width="27.85546875" style="2" bestFit="1" customWidth="1"/>
    <col min="4" max="4" width="29" style="2" customWidth="1"/>
    <col min="5" max="5" width="2.5703125" style="2" customWidth="1"/>
    <col min="6" max="6" width="12.28515625" style="2" bestFit="1" customWidth="1"/>
    <col min="7" max="7" width="9.140625" style="2"/>
    <col min="8" max="8" width="17.5703125" style="2" customWidth="1"/>
    <col min="9" max="255" width="9.140625" style="2"/>
    <col min="256" max="256" width="6" style="2" customWidth="1"/>
    <col min="257" max="257" width="5.7109375" style="2" customWidth="1"/>
    <col min="258" max="258" width="27.85546875" style="2" bestFit="1" customWidth="1"/>
    <col min="259" max="259" width="10.28515625" style="2" bestFit="1" customWidth="1"/>
    <col min="260" max="260" width="2.5703125" style="2" customWidth="1"/>
    <col min="261" max="261" width="11.28515625" style="2" bestFit="1" customWidth="1"/>
    <col min="262" max="511" width="9.140625" style="2"/>
    <col min="512" max="512" width="6" style="2" customWidth="1"/>
    <col min="513" max="513" width="5.7109375" style="2" customWidth="1"/>
    <col min="514" max="514" width="27.85546875" style="2" bestFit="1" customWidth="1"/>
    <col min="515" max="515" width="10.28515625" style="2" bestFit="1" customWidth="1"/>
    <col min="516" max="516" width="2.5703125" style="2" customWidth="1"/>
    <col min="517" max="517" width="11.28515625" style="2" bestFit="1" customWidth="1"/>
    <col min="518" max="767" width="9.140625" style="2"/>
    <col min="768" max="768" width="6" style="2" customWidth="1"/>
    <col min="769" max="769" width="5.7109375" style="2" customWidth="1"/>
    <col min="770" max="770" width="27.85546875" style="2" bestFit="1" customWidth="1"/>
    <col min="771" max="771" width="10.28515625" style="2" bestFit="1" customWidth="1"/>
    <col min="772" max="772" width="2.5703125" style="2" customWidth="1"/>
    <col min="773" max="773" width="11.28515625" style="2" bestFit="1" customWidth="1"/>
    <col min="774" max="1023" width="9.140625" style="2"/>
    <col min="1024" max="1024" width="6" style="2" customWidth="1"/>
    <col min="1025" max="1025" width="5.7109375" style="2" customWidth="1"/>
    <col min="1026" max="1026" width="27.85546875" style="2" bestFit="1" customWidth="1"/>
    <col min="1027" max="1027" width="10.28515625" style="2" bestFit="1" customWidth="1"/>
    <col min="1028" max="1028" width="2.5703125" style="2" customWidth="1"/>
    <col min="1029" max="1029" width="11.28515625" style="2" bestFit="1" customWidth="1"/>
    <col min="1030" max="1279" width="9.140625" style="2"/>
    <col min="1280" max="1280" width="6" style="2" customWidth="1"/>
    <col min="1281" max="1281" width="5.7109375" style="2" customWidth="1"/>
    <col min="1282" max="1282" width="27.85546875" style="2" bestFit="1" customWidth="1"/>
    <col min="1283" max="1283" width="10.28515625" style="2" bestFit="1" customWidth="1"/>
    <col min="1284" max="1284" width="2.5703125" style="2" customWidth="1"/>
    <col min="1285" max="1285" width="11.28515625" style="2" bestFit="1" customWidth="1"/>
    <col min="1286" max="1535" width="9.140625" style="2"/>
    <col min="1536" max="1536" width="6" style="2" customWidth="1"/>
    <col min="1537" max="1537" width="5.7109375" style="2" customWidth="1"/>
    <col min="1538" max="1538" width="27.85546875" style="2" bestFit="1" customWidth="1"/>
    <col min="1539" max="1539" width="10.28515625" style="2" bestFit="1" customWidth="1"/>
    <col min="1540" max="1540" width="2.5703125" style="2" customWidth="1"/>
    <col min="1541" max="1541" width="11.28515625" style="2" bestFit="1" customWidth="1"/>
    <col min="1542" max="1791" width="9.140625" style="2"/>
    <col min="1792" max="1792" width="6" style="2" customWidth="1"/>
    <col min="1793" max="1793" width="5.7109375" style="2" customWidth="1"/>
    <col min="1794" max="1794" width="27.85546875" style="2" bestFit="1" customWidth="1"/>
    <col min="1795" max="1795" width="10.28515625" style="2" bestFit="1" customWidth="1"/>
    <col min="1796" max="1796" width="2.5703125" style="2" customWidth="1"/>
    <col min="1797" max="1797" width="11.28515625" style="2" bestFit="1" customWidth="1"/>
    <col min="1798" max="2047" width="9.140625" style="2"/>
    <col min="2048" max="2048" width="6" style="2" customWidth="1"/>
    <col min="2049" max="2049" width="5.7109375" style="2" customWidth="1"/>
    <col min="2050" max="2050" width="27.85546875" style="2" bestFit="1" customWidth="1"/>
    <col min="2051" max="2051" width="10.28515625" style="2" bestFit="1" customWidth="1"/>
    <col min="2052" max="2052" width="2.5703125" style="2" customWidth="1"/>
    <col min="2053" max="2053" width="11.28515625" style="2" bestFit="1" customWidth="1"/>
    <col min="2054" max="2303" width="9.140625" style="2"/>
    <col min="2304" max="2304" width="6" style="2" customWidth="1"/>
    <col min="2305" max="2305" width="5.7109375" style="2" customWidth="1"/>
    <col min="2306" max="2306" width="27.85546875" style="2" bestFit="1" customWidth="1"/>
    <col min="2307" max="2307" width="10.28515625" style="2" bestFit="1" customWidth="1"/>
    <col min="2308" max="2308" width="2.5703125" style="2" customWidth="1"/>
    <col min="2309" max="2309" width="11.28515625" style="2" bestFit="1" customWidth="1"/>
    <col min="2310" max="2559" width="9.140625" style="2"/>
    <col min="2560" max="2560" width="6" style="2" customWidth="1"/>
    <col min="2561" max="2561" width="5.7109375" style="2" customWidth="1"/>
    <col min="2562" max="2562" width="27.85546875" style="2" bestFit="1" customWidth="1"/>
    <col min="2563" max="2563" width="10.28515625" style="2" bestFit="1" customWidth="1"/>
    <col min="2564" max="2564" width="2.5703125" style="2" customWidth="1"/>
    <col min="2565" max="2565" width="11.28515625" style="2" bestFit="1" customWidth="1"/>
    <col min="2566" max="2815" width="9.140625" style="2"/>
    <col min="2816" max="2816" width="6" style="2" customWidth="1"/>
    <col min="2817" max="2817" width="5.7109375" style="2" customWidth="1"/>
    <col min="2818" max="2818" width="27.85546875" style="2" bestFit="1" customWidth="1"/>
    <col min="2819" max="2819" width="10.28515625" style="2" bestFit="1" customWidth="1"/>
    <col min="2820" max="2820" width="2.5703125" style="2" customWidth="1"/>
    <col min="2821" max="2821" width="11.28515625" style="2" bestFit="1" customWidth="1"/>
    <col min="2822" max="3071" width="9.140625" style="2"/>
    <col min="3072" max="3072" width="6" style="2" customWidth="1"/>
    <col min="3073" max="3073" width="5.7109375" style="2" customWidth="1"/>
    <col min="3074" max="3074" width="27.85546875" style="2" bestFit="1" customWidth="1"/>
    <col min="3075" max="3075" width="10.28515625" style="2" bestFit="1" customWidth="1"/>
    <col min="3076" max="3076" width="2.5703125" style="2" customWidth="1"/>
    <col min="3077" max="3077" width="11.28515625" style="2" bestFit="1" customWidth="1"/>
    <col min="3078" max="3327" width="9.140625" style="2"/>
    <col min="3328" max="3328" width="6" style="2" customWidth="1"/>
    <col min="3329" max="3329" width="5.7109375" style="2" customWidth="1"/>
    <col min="3330" max="3330" width="27.85546875" style="2" bestFit="1" customWidth="1"/>
    <col min="3331" max="3331" width="10.28515625" style="2" bestFit="1" customWidth="1"/>
    <col min="3332" max="3332" width="2.5703125" style="2" customWidth="1"/>
    <col min="3333" max="3333" width="11.28515625" style="2" bestFit="1" customWidth="1"/>
    <col min="3334" max="3583" width="9.140625" style="2"/>
    <col min="3584" max="3584" width="6" style="2" customWidth="1"/>
    <col min="3585" max="3585" width="5.7109375" style="2" customWidth="1"/>
    <col min="3586" max="3586" width="27.85546875" style="2" bestFit="1" customWidth="1"/>
    <col min="3587" max="3587" width="10.28515625" style="2" bestFit="1" customWidth="1"/>
    <col min="3588" max="3588" width="2.5703125" style="2" customWidth="1"/>
    <col min="3589" max="3589" width="11.28515625" style="2" bestFit="1" customWidth="1"/>
    <col min="3590" max="3839" width="9.140625" style="2"/>
    <col min="3840" max="3840" width="6" style="2" customWidth="1"/>
    <col min="3841" max="3841" width="5.7109375" style="2" customWidth="1"/>
    <col min="3842" max="3842" width="27.85546875" style="2" bestFit="1" customWidth="1"/>
    <col min="3843" max="3843" width="10.28515625" style="2" bestFit="1" customWidth="1"/>
    <col min="3844" max="3844" width="2.5703125" style="2" customWidth="1"/>
    <col min="3845" max="3845" width="11.28515625" style="2" bestFit="1" customWidth="1"/>
    <col min="3846" max="4095" width="9.140625" style="2"/>
    <col min="4096" max="4096" width="6" style="2" customWidth="1"/>
    <col min="4097" max="4097" width="5.7109375" style="2" customWidth="1"/>
    <col min="4098" max="4098" width="27.85546875" style="2" bestFit="1" customWidth="1"/>
    <col min="4099" max="4099" width="10.28515625" style="2" bestFit="1" customWidth="1"/>
    <col min="4100" max="4100" width="2.5703125" style="2" customWidth="1"/>
    <col min="4101" max="4101" width="11.28515625" style="2" bestFit="1" customWidth="1"/>
    <col min="4102" max="4351" width="9.140625" style="2"/>
    <col min="4352" max="4352" width="6" style="2" customWidth="1"/>
    <col min="4353" max="4353" width="5.7109375" style="2" customWidth="1"/>
    <col min="4354" max="4354" width="27.85546875" style="2" bestFit="1" customWidth="1"/>
    <col min="4355" max="4355" width="10.28515625" style="2" bestFit="1" customWidth="1"/>
    <col min="4356" max="4356" width="2.5703125" style="2" customWidth="1"/>
    <col min="4357" max="4357" width="11.28515625" style="2" bestFit="1" customWidth="1"/>
    <col min="4358" max="4607" width="9.140625" style="2"/>
    <col min="4608" max="4608" width="6" style="2" customWidth="1"/>
    <col min="4609" max="4609" width="5.7109375" style="2" customWidth="1"/>
    <col min="4610" max="4610" width="27.85546875" style="2" bestFit="1" customWidth="1"/>
    <col min="4611" max="4611" width="10.28515625" style="2" bestFit="1" customWidth="1"/>
    <col min="4612" max="4612" width="2.5703125" style="2" customWidth="1"/>
    <col min="4613" max="4613" width="11.28515625" style="2" bestFit="1" customWidth="1"/>
    <col min="4614" max="4863" width="9.140625" style="2"/>
    <col min="4864" max="4864" width="6" style="2" customWidth="1"/>
    <col min="4865" max="4865" width="5.7109375" style="2" customWidth="1"/>
    <col min="4866" max="4866" width="27.85546875" style="2" bestFit="1" customWidth="1"/>
    <col min="4867" max="4867" width="10.28515625" style="2" bestFit="1" customWidth="1"/>
    <col min="4868" max="4868" width="2.5703125" style="2" customWidth="1"/>
    <col min="4869" max="4869" width="11.28515625" style="2" bestFit="1" customWidth="1"/>
    <col min="4870" max="5119" width="9.140625" style="2"/>
    <col min="5120" max="5120" width="6" style="2" customWidth="1"/>
    <col min="5121" max="5121" width="5.7109375" style="2" customWidth="1"/>
    <col min="5122" max="5122" width="27.85546875" style="2" bestFit="1" customWidth="1"/>
    <col min="5123" max="5123" width="10.28515625" style="2" bestFit="1" customWidth="1"/>
    <col min="5124" max="5124" width="2.5703125" style="2" customWidth="1"/>
    <col min="5125" max="5125" width="11.28515625" style="2" bestFit="1" customWidth="1"/>
    <col min="5126" max="5375" width="9.140625" style="2"/>
    <col min="5376" max="5376" width="6" style="2" customWidth="1"/>
    <col min="5377" max="5377" width="5.7109375" style="2" customWidth="1"/>
    <col min="5378" max="5378" width="27.85546875" style="2" bestFit="1" customWidth="1"/>
    <col min="5379" max="5379" width="10.28515625" style="2" bestFit="1" customWidth="1"/>
    <col min="5380" max="5380" width="2.5703125" style="2" customWidth="1"/>
    <col min="5381" max="5381" width="11.28515625" style="2" bestFit="1" customWidth="1"/>
    <col min="5382" max="5631" width="9.140625" style="2"/>
    <col min="5632" max="5632" width="6" style="2" customWidth="1"/>
    <col min="5633" max="5633" width="5.7109375" style="2" customWidth="1"/>
    <col min="5634" max="5634" width="27.85546875" style="2" bestFit="1" customWidth="1"/>
    <col min="5635" max="5635" width="10.28515625" style="2" bestFit="1" customWidth="1"/>
    <col min="5636" max="5636" width="2.5703125" style="2" customWidth="1"/>
    <col min="5637" max="5637" width="11.28515625" style="2" bestFit="1" customWidth="1"/>
    <col min="5638" max="5887" width="9.140625" style="2"/>
    <col min="5888" max="5888" width="6" style="2" customWidth="1"/>
    <col min="5889" max="5889" width="5.7109375" style="2" customWidth="1"/>
    <col min="5890" max="5890" width="27.85546875" style="2" bestFit="1" customWidth="1"/>
    <col min="5891" max="5891" width="10.28515625" style="2" bestFit="1" customWidth="1"/>
    <col min="5892" max="5892" width="2.5703125" style="2" customWidth="1"/>
    <col min="5893" max="5893" width="11.28515625" style="2" bestFit="1" customWidth="1"/>
    <col min="5894" max="6143" width="9.140625" style="2"/>
    <col min="6144" max="6144" width="6" style="2" customWidth="1"/>
    <col min="6145" max="6145" width="5.7109375" style="2" customWidth="1"/>
    <col min="6146" max="6146" width="27.85546875" style="2" bestFit="1" customWidth="1"/>
    <col min="6147" max="6147" width="10.28515625" style="2" bestFit="1" customWidth="1"/>
    <col min="6148" max="6148" width="2.5703125" style="2" customWidth="1"/>
    <col min="6149" max="6149" width="11.28515625" style="2" bestFit="1" customWidth="1"/>
    <col min="6150" max="6399" width="9.140625" style="2"/>
    <col min="6400" max="6400" width="6" style="2" customWidth="1"/>
    <col min="6401" max="6401" width="5.7109375" style="2" customWidth="1"/>
    <col min="6402" max="6402" width="27.85546875" style="2" bestFit="1" customWidth="1"/>
    <col min="6403" max="6403" width="10.28515625" style="2" bestFit="1" customWidth="1"/>
    <col min="6404" max="6404" width="2.5703125" style="2" customWidth="1"/>
    <col min="6405" max="6405" width="11.28515625" style="2" bestFit="1" customWidth="1"/>
    <col min="6406" max="6655" width="9.140625" style="2"/>
    <col min="6656" max="6656" width="6" style="2" customWidth="1"/>
    <col min="6657" max="6657" width="5.7109375" style="2" customWidth="1"/>
    <col min="6658" max="6658" width="27.85546875" style="2" bestFit="1" customWidth="1"/>
    <col min="6659" max="6659" width="10.28515625" style="2" bestFit="1" customWidth="1"/>
    <col min="6660" max="6660" width="2.5703125" style="2" customWidth="1"/>
    <col min="6661" max="6661" width="11.28515625" style="2" bestFit="1" customWidth="1"/>
    <col min="6662" max="6911" width="9.140625" style="2"/>
    <col min="6912" max="6912" width="6" style="2" customWidth="1"/>
    <col min="6913" max="6913" width="5.7109375" style="2" customWidth="1"/>
    <col min="6914" max="6914" width="27.85546875" style="2" bestFit="1" customWidth="1"/>
    <col min="6915" max="6915" width="10.28515625" style="2" bestFit="1" customWidth="1"/>
    <col min="6916" max="6916" width="2.5703125" style="2" customWidth="1"/>
    <col min="6917" max="6917" width="11.28515625" style="2" bestFit="1" customWidth="1"/>
    <col min="6918" max="7167" width="9.140625" style="2"/>
    <col min="7168" max="7168" width="6" style="2" customWidth="1"/>
    <col min="7169" max="7169" width="5.7109375" style="2" customWidth="1"/>
    <col min="7170" max="7170" width="27.85546875" style="2" bestFit="1" customWidth="1"/>
    <col min="7171" max="7171" width="10.28515625" style="2" bestFit="1" customWidth="1"/>
    <col min="7172" max="7172" width="2.5703125" style="2" customWidth="1"/>
    <col min="7173" max="7173" width="11.28515625" style="2" bestFit="1" customWidth="1"/>
    <col min="7174" max="7423" width="9.140625" style="2"/>
    <col min="7424" max="7424" width="6" style="2" customWidth="1"/>
    <col min="7425" max="7425" width="5.7109375" style="2" customWidth="1"/>
    <col min="7426" max="7426" width="27.85546875" style="2" bestFit="1" customWidth="1"/>
    <col min="7427" max="7427" width="10.28515625" style="2" bestFit="1" customWidth="1"/>
    <col min="7428" max="7428" width="2.5703125" style="2" customWidth="1"/>
    <col min="7429" max="7429" width="11.28515625" style="2" bestFit="1" customWidth="1"/>
    <col min="7430" max="7679" width="9.140625" style="2"/>
    <col min="7680" max="7680" width="6" style="2" customWidth="1"/>
    <col min="7681" max="7681" width="5.7109375" style="2" customWidth="1"/>
    <col min="7682" max="7682" width="27.85546875" style="2" bestFit="1" customWidth="1"/>
    <col min="7683" max="7683" width="10.28515625" style="2" bestFit="1" customWidth="1"/>
    <col min="7684" max="7684" width="2.5703125" style="2" customWidth="1"/>
    <col min="7685" max="7685" width="11.28515625" style="2" bestFit="1" customWidth="1"/>
    <col min="7686" max="7935" width="9.140625" style="2"/>
    <col min="7936" max="7936" width="6" style="2" customWidth="1"/>
    <col min="7937" max="7937" width="5.7109375" style="2" customWidth="1"/>
    <col min="7938" max="7938" width="27.85546875" style="2" bestFit="1" customWidth="1"/>
    <col min="7939" max="7939" width="10.28515625" style="2" bestFit="1" customWidth="1"/>
    <col min="7940" max="7940" width="2.5703125" style="2" customWidth="1"/>
    <col min="7941" max="7941" width="11.28515625" style="2" bestFit="1" customWidth="1"/>
    <col min="7942" max="8191" width="9.140625" style="2"/>
    <col min="8192" max="8192" width="6" style="2" customWidth="1"/>
    <col min="8193" max="8193" width="5.7109375" style="2" customWidth="1"/>
    <col min="8194" max="8194" width="27.85546875" style="2" bestFit="1" customWidth="1"/>
    <col min="8195" max="8195" width="10.28515625" style="2" bestFit="1" customWidth="1"/>
    <col min="8196" max="8196" width="2.5703125" style="2" customWidth="1"/>
    <col min="8197" max="8197" width="11.28515625" style="2" bestFit="1" customWidth="1"/>
    <col min="8198" max="8447" width="9.140625" style="2"/>
    <col min="8448" max="8448" width="6" style="2" customWidth="1"/>
    <col min="8449" max="8449" width="5.7109375" style="2" customWidth="1"/>
    <col min="8450" max="8450" width="27.85546875" style="2" bestFit="1" customWidth="1"/>
    <col min="8451" max="8451" width="10.28515625" style="2" bestFit="1" customWidth="1"/>
    <col min="8452" max="8452" width="2.5703125" style="2" customWidth="1"/>
    <col min="8453" max="8453" width="11.28515625" style="2" bestFit="1" customWidth="1"/>
    <col min="8454" max="8703" width="9.140625" style="2"/>
    <col min="8704" max="8704" width="6" style="2" customWidth="1"/>
    <col min="8705" max="8705" width="5.7109375" style="2" customWidth="1"/>
    <col min="8706" max="8706" width="27.85546875" style="2" bestFit="1" customWidth="1"/>
    <col min="8707" max="8707" width="10.28515625" style="2" bestFit="1" customWidth="1"/>
    <col min="8708" max="8708" width="2.5703125" style="2" customWidth="1"/>
    <col min="8709" max="8709" width="11.28515625" style="2" bestFit="1" customWidth="1"/>
    <col min="8710" max="8959" width="9.140625" style="2"/>
    <col min="8960" max="8960" width="6" style="2" customWidth="1"/>
    <col min="8961" max="8961" width="5.7109375" style="2" customWidth="1"/>
    <col min="8962" max="8962" width="27.85546875" style="2" bestFit="1" customWidth="1"/>
    <col min="8963" max="8963" width="10.28515625" style="2" bestFit="1" customWidth="1"/>
    <col min="8964" max="8964" width="2.5703125" style="2" customWidth="1"/>
    <col min="8965" max="8965" width="11.28515625" style="2" bestFit="1" customWidth="1"/>
    <col min="8966" max="9215" width="9.140625" style="2"/>
    <col min="9216" max="9216" width="6" style="2" customWidth="1"/>
    <col min="9217" max="9217" width="5.7109375" style="2" customWidth="1"/>
    <col min="9218" max="9218" width="27.85546875" style="2" bestFit="1" customWidth="1"/>
    <col min="9219" max="9219" width="10.28515625" style="2" bestFit="1" customWidth="1"/>
    <col min="9220" max="9220" width="2.5703125" style="2" customWidth="1"/>
    <col min="9221" max="9221" width="11.28515625" style="2" bestFit="1" customWidth="1"/>
    <col min="9222" max="9471" width="9.140625" style="2"/>
    <col min="9472" max="9472" width="6" style="2" customWidth="1"/>
    <col min="9473" max="9473" width="5.7109375" style="2" customWidth="1"/>
    <col min="9474" max="9474" width="27.85546875" style="2" bestFit="1" customWidth="1"/>
    <col min="9475" max="9475" width="10.28515625" style="2" bestFit="1" customWidth="1"/>
    <col min="9476" max="9476" width="2.5703125" style="2" customWidth="1"/>
    <col min="9477" max="9477" width="11.28515625" style="2" bestFit="1" customWidth="1"/>
    <col min="9478" max="9727" width="9.140625" style="2"/>
    <col min="9728" max="9728" width="6" style="2" customWidth="1"/>
    <col min="9729" max="9729" width="5.7109375" style="2" customWidth="1"/>
    <col min="9730" max="9730" width="27.85546875" style="2" bestFit="1" customWidth="1"/>
    <col min="9731" max="9731" width="10.28515625" style="2" bestFit="1" customWidth="1"/>
    <col min="9732" max="9732" width="2.5703125" style="2" customWidth="1"/>
    <col min="9733" max="9733" width="11.28515625" style="2" bestFit="1" customWidth="1"/>
    <col min="9734" max="9983" width="9.140625" style="2"/>
    <col min="9984" max="9984" width="6" style="2" customWidth="1"/>
    <col min="9985" max="9985" width="5.7109375" style="2" customWidth="1"/>
    <col min="9986" max="9986" width="27.85546875" style="2" bestFit="1" customWidth="1"/>
    <col min="9987" max="9987" width="10.28515625" style="2" bestFit="1" customWidth="1"/>
    <col min="9988" max="9988" width="2.5703125" style="2" customWidth="1"/>
    <col min="9989" max="9989" width="11.28515625" style="2" bestFit="1" customWidth="1"/>
    <col min="9990" max="10239" width="9.140625" style="2"/>
    <col min="10240" max="10240" width="6" style="2" customWidth="1"/>
    <col min="10241" max="10241" width="5.7109375" style="2" customWidth="1"/>
    <col min="10242" max="10242" width="27.85546875" style="2" bestFit="1" customWidth="1"/>
    <col min="10243" max="10243" width="10.28515625" style="2" bestFit="1" customWidth="1"/>
    <col min="10244" max="10244" width="2.5703125" style="2" customWidth="1"/>
    <col min="10245" max="10245" width="11.28515625" style="2" bestFit="1" customWidth="1"/>
    <col min="10246" max="10495" width="9.140625" style="2"/>
    <col min="10496" max="10496" width="6" style="2" customWidth="1"/>
    <col min="10497" max="10497" width="5.7109375" style="2" customWidth="1"/>
    <col min="10498" max="10498" width="27.85546875" style="2" bestFit="1" customWidth="1"/>
    <col min="10499" max="10499" width="10.28515625" style="2" bestFit="1" customWidth="1"/>
    <col min="10500" max="10500" width="2.5703125" style="2" customWidth="1"/>
    <col min="10501" max="10501" width="11.28515625" style="2" bestFit="1" customWidth="1"/>
    <col min="10502" max="10751" width="9.140625" style="2"/>
    <col min="10752" max="10752" width="6" style="2" customWidth="1"/>
    <col min="10753" max="10753" width="5.7109375" style="2" customWidth="1"/>
    <col min="10754" max="10754" width="27.85546875" style="2" bestFit="1" customWidth="1"/>
    <col min="10755" max="10755" width="10.28515625" style="2" bestFit="1" customWidth="1"/>
    <col min="10756" max="10756" width="2.5703125" style="2" customWidth="1"/>
    <col min="10757" max="10757" width="11.28515625" style="2" bestFit="1" customWidth="1"/>
    <col min="10758" max="11007" width="9.140625" style="2"/>
    <col min="11008" max="11008" width="6" style="2" customWidth="1"/>
    <col min="11009" max="11009" width="5.7109375" style="2" customWidth="1"/>
    <col min="11010" max="11010" width="27.85546875" style="2" bestFit="1" customWidth="1"/>
    <col min="11011" max="11011" width="10.28515625" style="2" bestFit="1" customWidth="1"/>
    <col min="11012" max="11012" width="2.5703125" style="2" customWidth="1"/>
    <col min="11013" max="11013" width="11.28515625" style="2" bestFit="1" customWidth="1"/>
    <col min="11014" max="11263" width="9.140625" style="2"/>
    <col min="11264" max="11264" width="6" style="2" customWidth="1"/>
    <col min="11265" max="11265" width="5.7109375" style="2" customWidth="1"/>
    <col min="11266" max="11266" width="27.85546875" style="2" bestFit="1" customWidth="1"/>
    <col min="11267" max="11267" width="10.28515625" style="2" bestFit="1" customWidth="1"/>
    <col min="11268" max="11268" width="2.5703125" style="2" customWidth="1"/>
    <col min="11269" max="11269" width="11.28515625" style="2" bestFit="1" customWidth="1"/>
    <col min="11270" max="11519" width="9.140625" style="2"/>
    <col min="11520" max="11520" width="6" style="2" customWidth="1"/>
    <col min="11521" max="11521" width="5.7109375" style="2" customWidth="1"/>
    <col min="11522" max="11522" width="27.85546875" style="2" bestFit="1" customWidth="1"/>
    <col min="11523" max="11523" width="10.28515625" style="2" bestFit="1" customWidth="1"/>
    <col min="11524" max="11524" width="2.5703125" style="2" customWidth="1"/>
    <col min="11525" max="11525" width="11.28515625" style="2" bestFit="1" customWidth="1"/>
    <col min="11526" max="11775" width="9.140625" style="2"/>
    <col min="11776" max="11776" width="6" style="2" customWidth="1"/>
    <col min="11777" max="11777" width="5.7109375" style="2" customWidth="1"/>
    <col min="11778" max="11778" width="27.85546875" style="2" bestFit="1" customWidth="1"/>
    <col min="11779" max="11779" width="10.28515625" style="2" bestFit="1" customWidth="1"/>
    <col min="11780" max="11780" width="2.5703125" style="2" customWidth="1"/>
    <col min="11781" max="11781" width="11.28515625" style="2" bestFit="1" customWidth="1"/>
    <col min="11782" max="12031" width="9.140625" style="2"/>
    <col min="12032" max="12032" width="6" style="2" customWidth="1"/>
    <col min="12033" max="12033" width="5.7109375" style="2" customWidth="1"/>
    <col min="12034" max="12034" width="27.85546875" style="2" bestFit="1" customWidth="1"/>
    <col min="12035" max="12035" width="10.28515625" style="2" bestFit="1" customWidth="1"/>
    <col min="12036" max="12036" width="2.5703125" style="2" customWidth="1"/>
    <col min="12037" max="12037" width="11.28515625" style="2" bestFit="1" customWidth="1"/>
    <col min="12038" max="12287" width="9.140625" style="2"/>
    <col min="12288" max="12288" width="6" style="2" customWidth="1"/>
    <col min="12289" max="12289" width="5.7109375" style="2" customWidth="1"/>
    <col min="12290" max="12290" width="27.85546875" style="2" bestFit="1" customWidth="1"/>
    <col min="12291" max="12291" width="10.28515625" style="2" bestFit="1" customWidth="1"/>
    <col min="12292" max="12292" width="2.5703125" style="2" customWidth="1"/>
    <col min="12293" max="12293" width="11.28515625" style="2" bestFit="1" customWidth="1"/>
    <col min="12294" max="12543" width="9.140625" style="2"/>
    <col min="12544" max="12544" width="6" style="2" customWidth="1"/>
    <col min="12545" max="12545" width="5.7109375" style="2" customWidth="1"/>
    <col min="12546" max="12546" width="27.85546875" style="2" bestFit="1" customWidth="1"/>
    <col min="12547" max="12547" width="10.28515625" style="2" bestFit="1" customWidth="1"/>
    <col min="12548" max="12548" width="2.5703125" style="2" customWidth="1"/>
    <col min="12549" max="12549" width="11.28515625" style="2" bestFit="1" customWidth="1"/>
    <col min="12550" max="12799" width="9.140625" style="2"/>
    <col min="12800" max="12800" width="6" style="2" customWidth="1"/>
    <col min="12801" max="12801" width="5.7109375" style="2" customWidth="1"/>
    <col min="12802" max="12802" width="27.85546875" style="2" bestFit="1" customWidth="1"/>
    <col min="12803" max="12803" width="10.28515625" style="2" bestFit="1" customWidth="1"/>
    <col min="12804" max="12804" width="2.5703125" style="2" customWidth="1"/>
    <col min="12805" max="12805" width="11.28515625" style="2" bestFit="1" customWidth="1"/>
    <col min="12806" max="13055" width="9.140625" style="2"/>
    <col min="13056" max="13056" width="6" style="2" customWidth="1"/>
    <col min="13057" max="13057" width="5.7109375" style="2" customWidth="1"/>
    <col min="13058" max="13058" width="27.85546875" style="2" bestFit="1" customWidth="1"/>
    <col min="13059" max="13059" width="10.28515625" style="2" bestFit="1" customWidth="1"/>
    <col min="13060" max="13060" width="2.5703125" style="2" customWidth="1"/>
    <col min="13061" max="13061" width="11.28515625" style="2" bestFit="1" customWidth="1"/>
    <col min="13062" max="13311" width="9.140625" style="2"/>
    <col min="13312" max="13312" width="6" style="2" customWidth="1"/>
    <col min="13313" max="13313" width="5.7109375" style="2" customWidth="1"/>
    <col min="13314" max="13314" width="27.85546875" style="2" bestFit="1" customWidth="1"/>
    <col min="13315" max="13315" width="10.28515625" style="2" bestFit="1" customWidth="1"/>
    <col min="13316" max="13316" width="2.5703125" style="2" customWidth="1"/>
    <col min="13317" max="13317" width="11.28515625" style="2" bestFit="1" customWidth="1"/>
    <col min="13318" max="13567" width="9.140625" style="2"/>
    <col min="13568" max="13568" width="6" style="2" customWidth="1"/>
    <col min="13569" max="13569" width="5.7109375" style="2" customWidth="1"/>
    <col min="13570" max="13570" width="27.85546875" style="2" bestFit="1" customWidth="1"/>
    <col min="13571" max="13571" width="10.28515625" style="2" bestFit="1" customWidth="1"/>
    <col min="13572" max="13572" width="2.5703125" style="2" customWidth="1"/>
    <col min="13573" max="13573" width="11.28515625" style="2" bestFit="1" customWidth="1"/>
    <col min="13574" max="13823" width="9.140625" style="2"/>
    <col min="13824" max="13824" width="6" style="2" customWidth="1"/>
    <col min="13825" max="13825" width="5.7109375" style="2" customWidth="1"/>
    <col min="13826" max="13826" width="27.85546875" style="2" bestFit="1" customWidth="1"/>
    <col min="13827" max="13827" width="10.28515625" style="2" bestFit="1" customWidth="1"/>
    <col min="13828" max="13828" width="2.5703125" style="2" customWidth="1"/>
    <col min="13829" max="13829" width="11.28515625" style="2" bestFit="1" customWidth="1"/>
    <col min="13830" max="14079" width="9.140625" style="2"/>
    <col min="14080" max="14080" width="6" style="2" customWidth="1"/>
    <col min="14081" max="14081" width="5.7109375" style="2" customWidth="1"/>
    <col min="14082" max="14082" width="27.85546875" style="2" bestFit="1" customWidth="1"/>
    <col min="14083" max="14083" width="10.28515625" style="2" bestFit="1" customWidth="1"/>
    <col min="14084" max="14084" width="2.5703125" style="2" customWidth="1"/>
    <col min="14085" max="14085" width="11.28515625" style="2" bestFit="1" customWidth="1"/>
    <col min="14086" max="14335" width="9.140625" style="2"/>
    <col min="14336" max="14336" width="6" style="2" customWidth="1"/>
    <col min="14337" max="14337" width="5.7109375" style="2" customWidth="1"/>
    <col min="14338" max="14338" width="27.85546875" style="2" bestFit="1" customWidth="1"/>
    <col min="14339" max="14339" width="10.28515625" style="2" bestFit="1" customWidth="1"/>
    <col min="14340" max="14340" width="2.5703125" style="2" customWidth="1"/>
    <col min="14341" max="14341" width="11.28515625" style="2" bestFit="1" customWidth="1"/>
    <col min="14342" max="14591" width="9.140625" style="2"/>
    <col min="14592" max="14592" width="6" style="2" customWidth="1"/>
    <col min="14593" max="14593" width="5.7109375" style="2" customWidth="1"/>
    <col min="14594" max="14594" width="27.85546875" style="2" bestFit="1" customWidth="1"/>
    <col min="14595" max="14595" width="10.28515625" style="2" bestFit="1" customWidth="1"/>
    <col min="14596" max="14596" width="2.5703125" style="2" customWidth="1"/>
    <col min="14597" max="14597" width="11.28515625" style="2" bestFit="1" customWidth="1"/>
    <col min="14598" max="14847" width="9.140625" style="2"/>
    <col min="14848" max="14848" width="6" style="2" customWidth="1"/>
    <col min="14849" max="14849" width="5.7109375" style="2" customWidth="1"/>
    <col min="14850" max="14850" width="27.85546875" style="2" bestFit="1" customWidth="1"/>
    <col min="14851" max="14851" width="10.28515625" style="2" bestFit="1" customWidth="1"/>
    <col min="14852" max="14852" width="2.5703125" style="2" customWidth="1"/>
    <col min="14853" max="14853" width="11.28515625" style="2" bestFit="1" customWidth="1"/>
    <col min="14854" max="15103" width="9.140625" style="2"/>
    <col min="15104" max="15104" width="6" style="2" customWidth="1"/>
    <col min="15105" max="15105" width="5.7109375" style="2" customWidth="1"/>
    <col min="15106" max="15106" width="27.85546875" style="2" bestFit="1" customWidth="1"/>
    <col min="15107" max="15107" width="10.28515625" style="2" bestFit="1" customWidth="1"/>
    <col min="15108" max="15108" width="2.5703125" style="2" customWidth="1"/>
    <col min="15109" max="15109" width="11.28515625" style="2" bestFit="1" customWidth="1"/>
    <col min="15110" max="15359" width="9.140625" style="2"/>
    <col min="15360" max="15360" width="6" style="2" customWidth="1"/>
    <col min="15361" max="15361" width="5.7109375" style="2" customWidth="1"/>
    <col min="15362" max="15362" width="27.85546875" style="2" bestFit="1" customWidth="1"/>
    <col min="15363" max="15363" width="10.28515625" style="2" bestFit="1" customWidth="1"/>
    <col min="15364" max="15364" width="2.5703125" style="2" customWidth="1"/>
    <col min="15365" max="15365" width="11.28515625" style="2" bestFit="1" customWidth="1"/>
    <col min="15366" max="15615" width="9.140625" style="2"/>
    <col min="15616" max="15616" width="6" style="2" customWidth="1"/>
    <col min="15617" max="15617" width="5.7109375" style="2" customWidth="1"/>
    <col min="15618" max="15618" width="27.85546875" style="2" bestFit="1" customWidth="1"/>
    <col min="15619" max="15619" width="10.28515625" style="2" bestFit="1" customWidth="1"/>
    <col min="15620" max="15620" width="2.5703125" style="2" customWidth="1"/>
    <col min="15621" max="15621" width="11.28515625" style="2" bestFit="1" customWidth="1"/>
    <col min="15622" max="15871" width="9.140625" style="2"/>
    <col min="15872" max="15872" width="6" style="2" customWidth="1"/>
    <col min="15873" max="15873" width="5.7109375" style="2" customWidth="1"/>
    <col min="15874" max="15874" width="27.85546875" style="2" bestFit="1" customWidth="1"/>
    <col min="15875" max="15875" width="10.28515625" style="2" bestFit="1" customWidth="1"/>
    <col min="15876" max="15876" width="2.5703125" style="2" customWidth="1"/>
    <col min="15877" max="15877" width="11.28515625" style="2" bestFit="1" customWidth="1"/>
    <col min="15878" max="16127" width="9.140625" style="2"/>
    <col min="16128" max="16128" width="6" style="2" customWidth="1"/>
    <col min="16129" max="16129" width="5.7109375" style="2" customWidth="1"/>
    <col min="16130" max="16130" width="27.85546875" style="2" bestFit="1" customWidth="1"/>
    <col min="16131" max="16131" width="10.28515625" style="2" bestFit="1" customWidth="1"/>
    <col min="16132" max="16132" width="2.5703125" style="2" customWidth="1"/>
    <col min="16133" max="16133" width="11.28515625" style="2" bestFit="1" customWidth="1"/>
    <col min="16134" max="16384" width="9.140625" style="2"/>
  </cols>
  <sheetData>
    <row r="1" spans="1:10" x14ac:dyDescent="0.25">
      <c r="A1" s="2" t="s">
        <v>130</v>
      </c>
    </row>
    <row r="2" spans="1:10" x14ac:dyDescent="0.25">
      <c r="A2" s="2" t="s">
        <v>131</v>
      </c>
    </row>
    <row r="3" spans="1:10" x14ac:dyDescent="0.25">
      <c r="A3" s="25">
        <v>42095</v>
      </c>
    </row>
    <row r="7" spans="1:10" x14ac:dyDescent="0.25">
      <c r="A7" s="2" t="s">
        <v>132</v>
      </c>
    </row>
    <row r="8" spans="1:10" x14ac:dyDescent="0.25">
      <c r="B8" s="2" t="s">
        <v>133</v>
      </c>
      <c r="F8" s="26">
        <v>2010</v>
      </c>
    </row>
    <row r="9" spans="1:10" x14ac:dyDescent="0.25">
      <c r="B9" s="2" t="s">
        <v>134</v>
      </c>
      <c r="D9" s="2">
        <v>46399.26</v>
      </c>
      <c r="F9" s="27">
        <f>D9*0.03</f>
        <v>1391.9778000000001</v>
      </c>
    </row>
    <row r="10" spans="1:10" x14ac:dyDescent="0.25">
      <c r="D10" s="2" t="s">
        <v>162</v>
      </c>
    </row>
    <row r="11" spans="1:10" x14ac:dyDescent="0.25">
      <c r="B11" s="2" t="s">
        <v>135</v>
      </c>
      <c r="F11" s="28">
        <f>SUM(F8:F10)</f>
        <v>3401.9778000000001</v>
      </c>
    </row>
    <row r="13" spans="1:10" x14ac:dyDescent="0.25">
      <c r="A13" s="2" t="s">
        <v>136</v>
      </c>
    </row>
    <row r="14" spans="1:10" x14ac:dyDescent="0.25">
      <c r="B14" s="2" t="s">
        <v>137</v>
      </c>
      <c r="F14" s="2">
        <f>+I18*J15</f>
        <v>4015.98</v>
      </c>
      <c r="I14" s="27" t="s">
        <v>138</v>
      </c>
      <c r="J14" s="27" t="s">
        <v>139</v>
      </c>
    </row>
    <row r="15" spans="1:10" x14ac:dyDescent="0.25">
      <c r="B15" s="2" t="s">
        <v>140</v>
      </c>
      <c r="F15" s="2">
        <v>150</v>
      </c>
      <c r="H15" s="2" t="s">
        <v>141</v>
      </c>
      <c r="I15" s="2">
        <f>4+4</f>
        <v>8</v>
      </c>
      <c r="J15" s="2">
        <v>36.18</v>
      </c>
    </row>
    <row r="16" spans="1:10" x14ac:dyDescent="0.25">
      <c r="B16" s="2" t="s">
        <v>142</v>
      </c>
      <c r="F16" s="2">
        <v>275</v>
      </c>
      <c r="H16" s="2" t="s">
        <v>144</v>
      </c>
      <c r="I16" s="2">
        <f>47+50</f>
        <v>97</v>
      </c>
    </row>
    <row r="17" spans="1:9" x14ac:dyDescent="0.25">
      <c r="H17" s="2" t="s">
        <v>146</v>
      </c>
      <c r="I17" s="2">
        <f>4+2</f>
        <v>6</v>
      </c>
    </row>
    <row r="18" spans="1:9" ht="15.75" thickBot="1" x14ac:dyDescent="0.3">
      <c r="C18" s="2" t="s">
        <v>145</v>
      </c>
      <c r="F18" s="31">
        <v>490.45</v>
      </c>
      <c r="I18" s="29">
        <f>SUM(I15:I17)</f>
        <v>111</v>
      </c>
    </row>
    <row r="19" spans="1:9" ht="15.75" thickTop="1" x14ac:dyDescent="0.25">
      <c r="C19" s="2" t="s">
        <v>147</v>
      </c>
      <c r="F19" s="31">
        <v>660.26</v>
      </c>
    </row>
    <row r="20" spans="1:9" x14ac:dyDescent="0.25">
      <c r="C20" s="2" t="s">
        <v>191</v>
      </c>
      <c r="F20" s="31">
        <v>457</v>
      </c>
    </row>
    <row r="21" spans="1:9" x14ac:dyDescent="0.25">
      <c r="C21" s="2" t="s">
        <v>192</v>
      </c>
      <c r="F21" s="31">
        <v>425.39</v>
      </c>
    </row>
    <row r="22" spans="1:9" x14ac:dyDescent="0.25">
      <c r="C22" s="2" t="s">
        <v>193</v>
      </c>
      <c r="F22" s="31">
        <v>10.8</v>
      </c>
    </row>
    <row r="23" spans="1:9" x14ac:dyDescent="0.25">
      <c r="C23" s="2" t="s">
        <v>194</v>
      </c>
      <c r="F23" s="32">
        <v>625.76</v>
      </c>
    </row>
    <row r="24" spans="1:9" x14ac:dyDescent="0.25">
      <c r="B24" s="2" t="s">
        <v>153</v>
      </c>
      <c r="F24" s="28">
        <f>SUM(F14:F23)</f>
        <v>7110.64</v>
      </c>
    </row>
    <row r="26" spans="1:9" ht="15.75" thickBot="1" x14ac:dyDescent="0.3">
      <c r="A26" s="2" t="s">
        <v>154</v>
      </c>
      <c r="F26" s="30">
        <f>+F11+F24</f>
        <v>10512.6178</v>
      </c>
    </row>
    <row r="27" spans="1:9" ht="15.75" thickTop="1" x14ac:dyDescent="0.25"/>
    <row r="31" spans="1:9" x14ac:dyDescent="0.25">
      <c r="A31" s="2" t="s">
        <v>155</v>
      </c>
    </row>
  </sheetData>
  <pageMargins left="0.7" right="0.7" top="0.75" bottom="0.75" header="0.3" footer="0.3"/>
  <pageSetup scale="65" orientation="portrait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F36" sqref="F36"/>
    </sheetView>
  </sheetViews>
  <sheetFormatPr defaultRowHeight="15" x14ac:dyDescent="0.25"/>
  <cols>
    <col min="1" max="1" width="12.7109375" style="2" customWidth="1"/>
    <col min="2" max="2" width="5.7109375" style="2" customWidth="1"/>
    <col min="3" max="3" width="27.85546875" style="2" bestFit="1" customWidth="1"/>
    <col min="4" max="4" width="29" style="2" customWidth="1"/>
    <col min="5" max="5" width="2.5703125" style="2" customWidth="1"/>
    <col min="6" max="6" width="12.28515625" style="2" bestFit="1" customWidth="1"/>
    <col min="7" max="7" width="9.140625" style="2"/>
    <col min="8" max="8" width="17.5703125" style="2" customWidth="1"/>
    <col min="9" max="255" width="9.140625" style="2"/>
    <col min="256" max="256" width="6" style="2" customWidth="1"/>
    <col min="257" max="257" width="5.7109375" style="2" customWidth="1"/>
    <col min="258" max="258" width="27.85546875" style="2" bestFit="1" customWidth="1"/>
    <col min="259" max="259" width="10.28515625" style="2" bestFit="1" customWidth="1"/>
    <col min="260" max="260" width="2.5703125" style="2" customWidth="1"/>
    <col min="261" max="261" width="11.28515625" style="2" bestFit="1" customWidth="1"/>
    <col min="262" max="511" width="9.140625" style="2"/>
    <col min="512" max="512" width="6" style="2" customWidth="1"/>
    <col min="513" max="513" width="5.7109375" style="2" customWidth="1"/>
    <col min="514" max="514" width="27.85546875" style="2" bestFit="1" customWidth="1"/>
    <col min="515" max="515" width="10.28515625" style="2" bestFit="1" customWidth="1"/>
    <col min="516" max="516" width="2.5703125" style="2" customWidth="1"/>
    <col min="517" max="517" width="11.28515625" style="2" bestFit="1" customWidth="1"/>
    <col min="518" max="767" width="9.140625" style="2"/>
    <col min="768" max="768" width="6" style="2" customWidth="1"/>
    <col min="769" max="769" width="5.7109375" style="2" customWidth="1"/>
    <col min="770" max="770" width="27.85546875" style="2" bestFit="1" customWidth="1"/>
    <col min="771" max="771" width="10.28515625" style="2" bestFit="1" customWidth="1"/>
    <col min="772" max="772" width="2.5703125" style="2" customWidth="1"/>
    <col min="773" max="773" width="11.28515625" style="2" bestFit="1" customWidth="1"/>
    <col min="774" max="1023" width="9.140625" style="2"/>
    <col min="1024" max="1024" width="6" style="2" customWidth="1"/>
    <col min="1025" max="1025" width="5.7109375" style="2" customWidth="1"/>
    <col min="1026" max="1026" width="27.85546875" style="2" bestFit="1" customWidth="1"/>
    <col min="1027" max="1027" width="10.28515625" style="2" bestFit="1" customWidth="1"/>
    <col min="1028" max="1028" width="2.5703125" style="2" customWidth="1"/>
    <col min="1029" max="1029" width="11.28515625" style="2" bestFit="1" customWidth="1"/>
    <col min="1030" max="1279" width="9.140625" style="2"/>
    <col min="1280" max="1280" width="6" style="2" customWidth="1"/>
    <col min="1281" max="1281" width="5.7109375" style="2" customWidth="1"/>
    <col min="1282" max="1282" width="27.85546875" style="2" bestFit="1" customWidth="1"/>
    <col min="1283" max="1283" width="10.28515625" style="2" bestFit="1" customWidth="1"/>
    <col min="1284" max="1284" width="2.5703125" style="2" customWidth="1"/>
    <col min="1285" max="1285" width="11.28515625" style="2" bestFit="1" customWidth="1"/>
    <col min="1286" max="1535" width="9.140625" style="2"/>
    <col min="1536" max="1536" width="6" style="2" customWidth="1"/>
    <col min="1537" max="1537" width="5.7109375" style="2" customWidth="1"/>
    <col min="1538" max="1538" width="27.85546875" style="2" bestFit="1" customWidth="1"/>
    <col min="1539" max="1539" width="10.28515625" style="2" bestFit="1" customWidth="1"/>
    <col min="1540" max="1540" width="2.5703125" style="2" customWidth="1"/>
    <col min="1541" max="1541" width="11.28515625" style="2" bestFit="1" customWidth="1"/>
    <col min="1542" max="1791" width="9.140625" style="2"/>
    <col min="1792" max="1792" width="6" style="2" customWidth="1"/>
    <col min="1793" max="1793" width="5.7109375" style="2" customWidth="1"/>
    <col min="1794" max="1794" width="27.85546875" style="2" bestFit="1" customWidth="1"/>
    <col min="1795" max="1795" width="10.28515625" style="2" bestFit="1" customWidth="1"/>
    <col min="1796" max="1796" width="2.5703125" style="2" customWidth="1"/>
    <col min="1797" max="1797" width="11.28515625" style="2" bestFit="1" customWidth="1"/>
    <col min="1798" max="2047" width="9.140625" style="2"/>
    <col min="2048" max="2048" width="6" style="2" customWidth="1"/>
    <col min="2049" max="2049" width="5.7109375" style="2" customWidth="1"/>
    <col min="2050" max="2050" width="27.85546875" style="2" bestFit="1" customWidth="1"/>
    <col min="2051" max="2051" width="10.28515625" style="2" bestFit="1" customWidth="1"/>
    <col min="2052" max="2052" width="2.5703125" style="2" customWidth="1"/>
    <col min="2053" max="2053" width="11.28515625" style="2" bestFit="1" customWidth="1"/>
    <col min="2054" max="2303" width="9.140625" style="2"/>
    <col min="2304" max="2304" width="6" style="2" customWidth="1"/>
    <col min="2305" max="2305" width="5.7109375" style="2" customWidth="1"/>
    <col min="2306" max="2306" width="27.85546875" style="2" bestFit="1" customWidth="1"/>
    <col min="2307" max="2307" width="10.28515625" style="2" bestFit="1" customWidth="1"/>
    <col min="2308" max="2308" width="2.5703125" style="2" customWidth="1"/>
    <col min="2309" max="2309" width="11.28515625" style="2" bestFit="1" customWidth="1"/>
    <col min="2310" max="2559" width="9.140625" style="2"/>
    <col min="2560" max="2560" width="6" style="2" customWidth="1"/>
    <col min="2561" max="2561" width="5.7109375" style="2" customWidth="1"/>
    <col min="2562" max="2562" width="27.85546875" style="2" bestFit="1" customWidth="1"/>
    <col min="2563" max="2563" width="10.28515625" style="2" bestFit="1" customWidth="1"/>
    <col min="2564" max="2564" width="2.5703125" style="2" customWidth="1"/>
    <col min="2565" max="2565" width="11.28515625" style="2" bestFit="1" customWidth="1"/>
    <col min="2566" max="2815" width="9.140625" style="2"/>
    <col min="2816" max="2816" width="6" style="2" customWidth="1"/>
    <col min="2817" max="2817" width="5.7109375" style="2" customWidth="1"/>
    <col min="2818" max="2818" width="27.85546875" style="2" bestFit="1" customWidth="1"/>
    <col min="2819" max="2819" width="10.28515625" style="2" bestFit="1" customWidth="1"/>
    <col min="2820" max="2820" width="2.5703125" style="2" customWidth="1"/>
    <col min="2821" max="2821" width="11.28515625" style="2" bestFit="1" customWidth="1"/>
    <col min="2822" max="3071" width="9.140625" style="2"/>
    <col min="3072" max="3072" width="6" style="2" customWidth="1"/>
    <col min="3073" max="3073" width="5.7109375" style="2" customWidth="1"/>
    <col min="3074" max="3074" width="27.85546875" style="2" bestFit="1" customWidth="1"/>
    <col min="3075" max="3075" width="10.28515625" style="2" bestFit="1" customWidth="1"/>
    <col min="3076" max="3076" width="2.5703125" style="2" customWidth="1"/>
    <col min="3077" max="3077" width="11.28515625" style="2" bestFit="1" customWidth="1"/>
    <col min="3078" max="3327" width="9.140625" style="2"/>
    <col min="3328" max="3328" width="6" style="2" customWidth="1"/>
    <col min="3329" max="3329" width="5.7109375" style="2" customWidth="1"/>
    <col min="3330" max="3330" width="27.85546875" style="2" bestFit="1" customWidth="1"/>
    <col min="3331" max="3331" width="10.28515625" style="2" bestFit="1" customWidth="1"/>
    <col min="3332" max="3332" width="2.5703125" style="2" customWidth="1"/>
    <col min="3333" max="3333" width="11.28515625" style="2" bestFit="1" customWidth="1"/>
    <col min="3334" max="3583" width="9.140625" style="2"/>
    <col min="3584" max="3584" width="6" style="2" customWidth="1"/>
    <col min="3585" max="3585" width="5.7109375" style="2" customWidth="1"/>
    <col min="3586" max="3586" width="27.85546875" style="2" bestFit="1" customWidth="1"/>
    <col min="3587" max="3587" width="10.28515625" style="2" bestFit="1" customWidth="1"/>
    <col min="3588" max="3588" width="2.5703125" style="2" customWidth="1"/>
    <col min="3589" max="3589" width="11.28515625" style="2" bestFit="1" customWidth="1"/>
    <col min="3590" max="3839" width="9.140625" style="2"/>
    <col min="3840" max="3840" width="6" style="2" customWidth="1"/>
    <col min="3841" max="3841" width="5.7109375" style="2" customWidth="1"/>
    <col min="3842" max="3842" width="27.85546875" style="2" bestFit="1" customWidth="1"/>
    <col min="3843" max="3843" width="10.28515625" style="2" bestFit="1" customWidth="1"/>
    <col min="3844" max="3844" width="2.5703125" style="2" customWidth="1"/>
    <col min="3845" max="3845" width="11.28515625" style="2" bestFit="1" customWidth="1"/>
    <col min="3846" max="4095" width="9.140625" style="2"/>
    <col min="4096" max="4096" width="6" style="2" customWidth="1"/>
    <col min="4097" max="4097" width="5.7109375" style="2" customWidth="1"/>
    <col min="4098" max="4098" width="27.85546875" style="2" bestFit="1" customWidth="1"/>
    <col min="4099" max="4099" width="10.28515625" style="2" bestFit="1" customWidth="1"/>
    <col min="4100" max="4100" width="2.5703125" style="2" customWidth="1"/>
    <col min="4101" max="4101" width="11.28515625" style="2" bestFit="1" customWidth="1"/>
    <col min="4102" max="4351" width="9.140625" style="2"/>
    <col min="4352" max="4352" width="6" style="2" customWidth="1"/>
    <col min="4353" max="4353" width="5.7109375" style="2" customWidth="1"/>
    <col min="4354" max="4354" width="27.85546875" style="2" bestFit="1" customWidth="1"/>
    <col min="4355" max="4355" width="10.28515625" style="2" bestFit="1" customWidth="1"/>
    <col min="4356" max="4356" width="2.5703125" style="2" customWidth="1"/>
    <col min="4357" max="4357" width="11.28515625" style="2" bestFit="1" customWidth="1"/>
    <col min="4358" max="4607" width="9.140625" style="2"/>
    <col min="4608" max="4608" width="6" style="2" customWidth="1"/>
    <col min="4609" max="4609" width="5.7109375" style="2" customWidth="1"/>
    <col min="4610" max="4610" width="27.85546875" style="2" bestFit="1" customWidth="1"/>
    <col min="4611" max="4611" width="10.28515625" style="2" bestFit="1" customWidth="1"/>
    <col min="4612" max="4612" width="2.5703125" style="2" customWidth="1"/>
    <col min="4613" max="4613" width="11.28515625" style="2" bestFit="1" customWidth="1"/>
    <col min="4614" max="4863" width="9.140625" style="2"/>
    <col min="4864" max="4864" width="6" style="2" customWidth="1"/>
    <col min="4865" max="4865" width="5.7109375" style="2" customWidth="1"/>
    <col min="4866" max="4866" width="27.85546875" style="2" bestFit="1" customWidth="1"/>
    <col min="4867" max="4867" width="10.28515625" style="2" bestFit="1" customWidth="1"/>
    <col min="4868" max="4868" width="2.5703125" style="2" customWidth="1"/>
    <col min="4869" max="4869" width="11.28515625" style="2" bestFit="1" customWidth="1"/>
    <col min="4870" max="5119" width="9.140625" style="2"/>
    <col min="5120" max="5120" width="6" style="2" customWidth="1"/>
    <col min="5121" max="5121" width="5.7109375" style="2" customWidth="1"/>
    <col min="5122" max="5122" width="27.85546875" style="2" bestFit="1" customWidth="1"/>
    <col min="5123" max="5123" width="10.28515625" style="2" bestFit="1" customWidth="1"/>
    <col min="5124" max="5124" width="2.5703125" style="2" customWidth="1"/>
    <col min="5125" max="5125" width="11.28515625" style="2" bestFit="1" customWidth="1"/>
    <col min="5126" max="5375" width="9.140625" style="2"/>
    <col min="5376" max="5376" width="6" style="2" customWidth="1"/>
    <col min="5377" max="5377" width="5.7109375" style="2" customWidth="1"/>
    <col min="5378" max="5378" width="27.85546875" style="2" bestFit="1" customWidth="1"/>
    <col min="5379" max="5379" width="10.28515625" style="2" bestFit="1" customWidth="1"/>
    <col min="5380" max="5380" width="2.5703125" style="2" customWidth="1"/>
    <col min="5381" max="5381" width="11.28515625" style="2" bestFit="1" customWidth="1"/>
    <col min="5382" max="5631" width="9.140625" style="2"/>
    <col min="5632" max="5632" width="6" style="2" customWidth="1"/>
    <col min="5633" max="5633" width="5.7109375" style="2" customWidth="1"/>
    <col min="5634" max="5634" width="27.85546875" style="2" bestFit="1" customWidth="1"/>
    <col min="5635" max="5635" width="10.28515625" style="2" bestFit="1" customWidth="1"/>
    <col min="5636" max="5636" width="2.5703125" style="2" customWidth="1"/>
    <col min="5637" max="5637" width="11.28515625" style="2" bestFit="1" customWidth="1"/>
    <col min="5638" max="5887" width="9.140625" style="2"/>
    <col min="5888" max="5888" width="6" style="2" customWidth="1"/>
    <col min="5889" max="5889" width="5.7109375" style="2" customWidth="1"/>
    <col min="5890" max="5890" width="27.85546875" style="2" bestFit="1" customWidth="1"/>
    <col min="5891" max="5891" width="10.28515625" style="2" bestFit="1" customWidth="1"/>
    <col min="5892" max="5892" width="2.5703125" style="2" customWidth="1"/>
    <col min="5893" max="5893" width="11.28515625" style="2" bestFit="1" customWidth="1"/>
    <col min="5894" max="6143" width="9.140625" style="2"/>
    <col min="6144" max="6144" width="6" style="2" customWidth="1"/>
    <col min="6145" max="6145" width="5.7109375" style="2" customWidth="1"/>
    <col min="6146" max="6146" width="27.85546875" style="2" bestFit="1" customWidth="1"/>
    <col min="6147" max="6147" width="10.28515625" style="2" bestFit="1" customWidth="1"/>
    <col min="6148" max="6148" width="2.5703125" style="2" customWidth="1"/>
    <col min="6149" max="6149" width="11.28515625" style="2" bestFit="1" customWidth="1"/>
    <col min="6150" max="6399" width="9.140625" style="2"/>
    <col min="6400" max="6400" width="6" style="2" customWidth="1"/>
    <col min="6401" max="6401" width="5.7109375" style="2" customWidth="1"/>
    <col min="6402" max="6402" width="27.85546875" style="2" bestFit="1" customWidth="1"/>
    <col min="6403" max="6403" width="10.28515625" style="2" bestFit="1" customWidth="1"/>
    <col min="6404" max="6404" width="2.5703125" style="2" customWidth="1"/>
    <col min="6405" max="6405" width="11.28515625" style="2" bestFit="1" customWidth="1"/>
    <col min="6406" max="6655" width="9.140625" style="2"/>
    <col min="6656" max="6656" width="6" style="2" customWidth="1"/>
    <col min="6657" max="6657" width="5.7109375" style="2" customWidth="1"/>
    <col min="6658" max="6658" width="27.85546875" style="2" bestFit="1" customWidth="1"/>
    <col min="6659" max="6659" width="10.28515625" style="2" bestFit="1" customWidth="1"/>
    <col min="6660" max="6660" width="2.5703125" style="2" customWidth="1"/>
    <col min="6661" max="6661" width="11.28515625" style="2" bestFit="1" customWidth="1"/>
    <col min="6662" max="6911" width="9.140625" style="2"/>
    <col min="6912" max="6912" width="6" style="2" customWidth="1"/>
    <col min="6913" max="6913" width="5.7109375" style="2" customWidth="1"/>
    <col min="6914" max="6914" width="27.85546875" style="2" bestFit="1" customWidth="1"/>
    <col min="6915" max="6915" width="10.28515625" style="2" bestFit="1" customWidth="1"/>
    <col min="6916" max="6916" width="2.5703125" style="2" customWidth="1"/>
    <col min="6917" max="6917" width="11.28515625" style="2" bestFit="1" customWidth="1"/>
    <col min="6918" max="7167" width="9.140625" style="2"/>
    <col min="7168" max="7168" width="6" style="2" customWidth="1"/>
    <col min="7169" max="7169" width="5.7109375" style="2" customWidth="1"/>
    <col min="7170" max="7170" width="27.85546875" style="2" bestFit="1" customWidth="1"/>
    <col min="7171" max="7171" width="10.28515625" style="2" bestFit="1" customWidth="1"/>
    <col min="7172" max="7172" width="2.5703125" style="2" customWidth="1"/>
    <col min="7173" max="7173" width="11.28515625" style="2" bestFit="1" customWidth="1"/>
    <col min="7174" max="7423" width="9.140625" style="2"/>
    <col min="7424" max="7424" width="6" style="2" customWidth="1"/>
    <col min="7425" max="7425" width="5.7109375" style="2" customWidth="1"/>
    <col min="7426" max="7426" width="27.85546875" style="2" bestFit="1" customWidth="1"/>
    <col min="7427" max="7427" width="10.28515625" style="2" bestFit="1" customWidth="1"/>
    <col min="7428" max="7428" width="2.5703125" style="2" customWidth="1"/>
    <col min="7429" max="7429" width="11.28515625" style="2" bestFit="1" customWidth="1"/>
    <col min="7430" max="7679" width="9.140625" style="2"/>
    <col min="7680" max="7680" width="6" style="2" customWidth="1"/>
    <col min="7681" max="7681" width="5.7109375" style="2" customWidth="1"/>
    <col min="7682" max="7682" width="27.85546875" style="2" bestFit="1" customWidth="1"/>
    <col min="7683" max="7683" width="10.28515625" style="2" bestFit="1" customWidth="1"/>
    <col min="7684" max="7684" width="2.5703125" style="2" customWidth="1"/>
    <col min="7685" max="7685" width="11.28515625" style="2" bestFit="1" customWidth="1"/>
    <col min="7686" max="7935" width="9.140625" style="2"/>
    <col min="7936" max="7936" width="6" style="2" customWidth="1"/>
    <col min="7937" max="7937" width="5.7109375" style="2" customWidth="1"/>
    <col min="7938" max="7938" width="27.85546875" style="2" bestFit="1" customWidth="1"/>
    <col min="7939" max="7939" width="10.28515625" style="2" bestFit="1" customWidth="1"/>
    <col min="7940" max="7940" width="2.5703125" style="2" customWidth="1"/>
    <col min="7941" max="7941" width="11.28515625" style="2" bestFit="1" customWidth="1"/>
    <col min="7942" max="8191" width="9.140625" style="2"/>
    <col min="8192" max="8192" width="6" style="2" customWidth="1"/>
    <col min="8193" max="8193" width="5.7109375" style="2" customWidth="1"/>
    <col min="8194" max="8194" width="27.85546875" style="2" bestFit="1" customWidth="1"/>
    <col min="8195" max="8195" width="10.28515625" style="2" bestFit="1" customWidth="1"/>
    <col min="8196" max="8196" width="2.5703125" style="2" customWidth="1"/>
    <col min="8197" max="8197" width="11.28515625" style="2" bestFit="1" customWidth="1"/>
    <col min="8198" max="8447" width="9.140625" style="2"/>
    <col min="8448" max="8448" width="6" style="2" customWidth="1"/>
    <col min="8449" max="8449" width="5.7109375" style="2" customWidth="1"/>
    <col min="8450" max="8450" width="27.85546875" style="2" bestFit="1" customWidth="1"/>
    <col min="8451" max="8451" width="10.28515625" style="2" bestFit="1" customWidth="1"/>
    <col min="8452" max="8452" width="2.5703125" style="2" customWidth="1"/>
    <col min="8453" max="8453" width="11.28515625" style="2" bestFit="1" customWidth="1"/>
    <col min="8454" max="8703" width="9.140625" style="2"/>
    <col min="8704" max="8704" width="6" style="2" customWidth="1"/>
    <col min="8705" max="8705" width="5.7109375" style="2" customWidth="1"/>
    <col min="8706" max="8706" width="27.85546875" style="2" bestFit="1" customWidth="1"/>
    <col min="8707" max="8707" width="10.28515625" style="2" bestFit="1" customWidth="1"/>
    <col min="8708" max="8708" width="2.5703125" style="2" customWidth="1"/>
    <col min="8709" max="8709" width="11.28515625" style="2" bestFit="1" customWidth="1"/>
    <col min="8710" max="8959" width="9.140625" style="2"/>
    <col min="8960" max="8960" width="6" style="2" customWidth="1"/>
    <col min="8961" max="8961" width="5.7109375" style="2" customWidth="1"/>
    <col min="8962" max="8962" width="27.85546875" style="2" bestFit="1" customWidth="1"/>
    <col min="8963" max="8963" width="10.28515625" style="2" bestFit="1" customWidth="1"/>
    <col min="8964" max="8964" width="2.5703125" style="2" customWidth="1"/>
    <col min="8965" max="8965" width="11.28515625" style="2" bestFit="1" customWidth="1"/>
    <col min="8966" max="9215" width="9.140625" style="2"/>
    <col min="9216" max="9216" width="6" style="2" customWidth="1"/>
    <col min="9217" max="9217" width="5.7109375" style="2" customWidth="1"/>
    <col min="9218" max="9218" width="27.85546875" style="2" bestFit="1" customWidth="1"/>
    <col min="9219" max="9219" width="10.28515625" style="2" bestFit="1" customWidth="1"/>
    <col min="9220" max="9220" width="2.5703125" style="2" customWidth="1"/>
    <col min="9221" max="9221" width="11.28515625" style="2" bestFit="1" customWidth="1"/>
    <col min="9222" max="9471" width="9.140625" style="2"/>
    <col min="9472" max="9472" width="6" style="2" customWidth="1"/>
    <col min="9473" max="9473" width="5.7109375" style="2" customWidth="1"/>
    <col min="9474" max="9474" width="27.85546875" style="2" bestFit="1" customWidth="1"/>
    <col min="9475" max="9475" width="10.28515625" style="2" bestFit="1" customWidth="1"/>
    <col min="9476" max="9476" width="2.5703125" style="2" customWidth="1"/>
    <col min="9477" max="9477" width="11.28515625" style="2" bestFit="1" customWidth="1"/>
    <col min="9478" max="9727" width="9.140625" style="2"/>
    <col min="9728" max="9728" width="6" style="2" customWidth="1"/>
    <col min="9729" max="9729" width="5.7109375" style="2" customWidth="1"/>
    <col min="9730" max="9730" width="27.85546875" style="2" bestFit="1" customWidth="1"/>
    <col min="9731" max="9731" width="10.28515625" style="2" bestFit="1" customWidth="1"/>
    <col min="9732" max="9732" width="2.5703125" style="2" customWidth="1"/>
    <col min="9733" max="9733" width="11.28515625" style="2" bestFit="1" customWidth="1"/>
    <col min="9734" max="9983" width="9.140625" style="2"/>
    <col min="9984" max="9984" width="6" style="2" customWidth="1"/>
    <col min="9985" max="9985" width="5.7109375" style="2" customWidth="1"/>
    <col min="9986" max="9986" width="27.85546875" style="2" bestFit="1" customWidth="1"/>
    <col min="9987" max="9987" width="10.28515625" style="2" bestFit="1" customWidth="1"/>
    <col min="9988" max="9988" width="2.5703125" style="2" customWidth="1"/>
    <col min="9989" max="9989" width="11.28515625" style="2" bestFit="1" customWidth="1"/>
    <col min="9990" max="10239" width="9.140625" style="2"/>
    <col min="10240" max="10240" width="6" style="2" customWidth="1"/>
    <col min="10241" max="10241" width="5.7109375" style="2" customWidth="1"/>
    <col min="10242" max="10242" width="27.85546875" style="2" bestFit="1" customWidth="1"/>
    <col min="10243" max="10243" width="10.28515625" style="2" bestFit="1" customWidth="1"/>
    <col min="10244" max="10244" width="2.5703125" style="2" customWidth="1"/>
    <col min="10245" max="10245" width="11.28515625" style="2" bestFit="1" customWidth="1"/>
    <col min="10246" max="10495" width="9.140625" style="2"/>
    <col min="10496" max="10496" width="6" style="2" customWidth="1"/>
    <col min="10497" max="10497" width="5.7109375" style="2" customWidth="1"/>
    <col min="10498" max="10498" width="27.85546875" style="2" bestFit="1" customWidth="1"/>
    <col min="10499" max="10499" width="10.28515625" style="2" bestFit="1" customWidth="1"/>
    <col min="10500" max="10500" width="2.5703125" style="2" customWidth="1"/>
    <col min="10501" max="10501" width="11.28515625" style="2" bestFit="1" customWidth="1"/>
    <col min="10502" max="10751" width="9.140625" style="2"/>
    <col min="10752" max="10752" width="6" style="2" customWidth="1"/>
    <col min="10753" max="10753" width="5.7109375" style="2" customWidth="1"/>
    <col min="10754" max="10754" width="27.85546875" style="2" bestFit="1" customWidth="1"/>
    <col min="10755" max="10755" width="10.28515625" style="2" bestFit="1" customWidth="1"/>
    <col min="10756" max="10756" width="2.5703125" style="2" customWidth="1"/>
    <col min="10757" max="10757" width="11.28515625" style="2" bestFit="1" customWidth="1"/>
    <col min="10758" max="11007" width="9.140625" style="2"/>
    <col min="11008" max="11008" width="6" style="2" customWidth="1"/>
    <col min="11009" max="11009" width="5.7109375" style="2" customWidth="1"/>
    <col min="11010" max="11010" width="27.85546875" style="2" bestFit="1" customWidth="1"/>
    <col min="11011" max="11011" width="10.28515625" style="2" bestFit="1" customWidth="1"/>
    <col min="11012" max="11012" width="2.5703125" style="2" customWidth="1"/>
    <col min="11013" max="11013" width="11.28515625" style="2" bestFit="1" customWidth="1"/>
    <col min="11014" max="11263" width="9.140625" style="2"/>
    <col min="11264" max="11264" width="6" style="2" customWidth="1"/>
    <col min="11265" max="11265" width="5.7109375" style="2" customWidth="1"/>
    <col min="11266" max="11266" width="27.85546875" style="2" bestFit="1" customWidth="1"/>
    <col min="11267" max="11267" width="10.28515625" style="2" bestFit="1" customWidth="1"/>
    <col min="11268" max="11268" width="2.5703125" style="2" customWidth="1"/>
    <col min="11269" max="11269" width="11.28515625" style="2" bestFit="1" customWidth="1"/>
    <col min="11270" max="11519" width="9.140625" style="2"/>
    <col min="11520" max="11520" width="6" style="2" customWidth="1"/>
    <col min="11521" max="11521" width="5.7109375" style="2" customWidth="1"/>
    <col min="11522" max="11522" width="27.85546875" style="2" bestFit="1" customWidth="1"/>
    <col min="11523" max="11523" width="10.28515625" style="2" bestFit="1" customWidth="1"/>
    <col min="11524" max="11524" width="2.5703125" style="2" customWidth="1"/>
    <col min="11525" max="11525" width="11.28515625" style="2" bestFit="1" customWidth="1"/>
    <col min="11526" max="11775" width="9.140625" style="2"/>
    <col min="11776" max="11776" width="6" style="2" customWidth="1"/>
    <col min="11777" max="11777" width="5.7109375" style="2" customWidth="1"/>
    <col min="11778" max="11778" width="27.85546875" style="2" bestFit="1" customWidth="1"/>
    <col min="11779" max="11779" width="10.28515625" style="2" bestFit="1" customWidth="1"/>
    <col min="11780" max="11780" width="2.5703125" style="2" customWidth="1"/>
    <col min="11781" max="11781" width="11.28515625" style="2" bestFit="1" customWidth="1"/>
    <col min="11782" max="12031" width="9.140625" style="2"/>
    <col min="12032" max="12032" width="6" style="2" customWidth="1"/>
    <col min="12033" max="12033" width="5.7109375" style="2" customWidth="1"/>
    <col min="12034" max="12034" width="27.85546875" style="2" bestFit="1" customWidth="1"/>
    <col min="12035" max="12035" width="10.28515625" style="2" bestFit="1" customWidth="1"/>
    <col min="12036" max="12036" width="2.5703125" style="2" customWidth="1"/>
    <col min="12037" max="12037" width="11.28515625" style="2" bestFit="1" customWidth="1"/>
    <col min="12038" max="12287" width="9.140625" style="2"/>
    <col min="12288" max="12288" width="6" style="2" customWidth="1"/>
    <col min="12289" max="12289" width="5.7109375" style="2" customWidth="1"/>
    <col min="12290" max="12290" width="27.85546875" style="2" bestFit="1" customWidth="1"/>
    <col min="12291" max="12291" width="10.28515625" style="2" bestFit="1" customWidth="1"/>
    <col min="12292" max="12292" width="2.5703125" style="2" customWidth="1"/>
    <col min="12293" max="12293" width="11.28515625" style="2" bestFit="1" customWidth="1"/>
    <col min="12294" max="12543" width="9.140625" style="2"/>
    <col min="12544" max="12544" width="6" style="2" customWidth="1"/>
    <col min="12545" max="12545" width="5.7109375" style="2" customWidth="1"/>
    <col min="12546" max="12546" width="27.85546875" style="2" bestFit="1" customWidth="1"/>
    <col min="12547" max="12547" width="10.28515625" style="2" bestFit="1" customWidth="1"/>
    <col min="12548" max="12548" width="2.5703125" style="2" customWidth="1"/>
    <col min="12549" max="12549" width="11.28515625" style="2" bestFit="1" customWidth="1"/>
    <col min="12550" max="12799" width="9.140625" style="2"/>
    <col min="12800" max="12800" width="6" style="2" customWidth="1"/>
    <col min="12801" max="12801" width="5.7109375" style="2" customWidth="1"/>
    <col min="12802" max="12802" width="27.85546875" style="2" bestFit="1" customWidth="1"/>
    <col min="12803" max="12803" width="10.28515625" style="2" bestFit="1" customWidth="1"/>
    <col min="12804" max="12804" width="2.5703125" style="2" customWidth="1"/>
    <col min="12805" max="12805" width="11.28515625" style="2" bestFit="1" customWidth="1"/>
    <col min="12806" max="13055" width="9.140625" style="2"/>
    <col min="13056" max="13056" width="6" style="2" customWidth="1"/>
    <col min="13057" max="13057" width="5.7109375" style="2" customWidth="1"/>
    <col min="13058" max="13058" width="27.85546875" style="2" bestFit="1" customWidth="1"/>
    <col min="13059" max="13059" width="10.28515625" style="2" bestFit="1" customWidth="1"/>
    <col min="13060" max="13060" width="2.5703125" style="2" customWidth="1"/>
    <col min="13061" max="13061" width="11.28515625" style="2" bestFit="1" customWidth="1"/>
    <col min="13062" max="13311" width="9.140625" style="2"/>
    <col min="13312" max="13312" width="6" style="2" customWidth="1"/>
    <col min="13313" max="13313" width="5.7109375" style="2" customWidth="1"/>
    <col min="13314" max="13314" width="27.85546875" style="2" bestFit="1" customWidth="1"/>
    <col min="13315" max="13315" width="10.28515625" style="2" bestFit="1" customWidth="1"/>
    <col min="13316" max="13316" width="2.5703125" style="2" customWidth="1"/>
    <col min="13317" max="13317" width="11.28515625" style="2" bestFit="1" customWidth="1"/>
    <col min="13318" max="13567" width="9.140625" style="2"/>
    <col min="13568" max="13568" width="6" style="2" customWidth="1"/>
    <col min="13569" max="13569" width="5.7109375" style="2" customWidth="1"/>
    <col min="13570" max="13570" width="27.85546875" style="2" bestFit="1" customWidth="1"/>
    <col min="13571" max="13571" width="10.28515625" style="2" bestFit="1" customWidth="1"/>
    <col min="13572" max="13572" width="2.5703125" style="2" customWidth="1"/>
    <col min="13573" max="13573" width="11.28515625" style="2" bestFit="1" customWidth="1"/>
    <col min="13574" max="13823" width="9.140625" style="2"/>
    <col min="13824" max="13824" width="6" style="2" customWidth="1"/>
    <col min="13825" max="13825" width="5.7109375" style="2" customWidth="1"/>
    <col min="13826" max="13826" width="27.85546875" style="2" bestFit="1" customWidth="1"/>
    <col min="13827" max="13827" width="10.28515625" style="2" bestFit="1" customWidth="1"/>
    <col min="13828" max="13828" width="2.5703125" style="2" customWidth="1"/>
    <col min="13829" max="13829" width="11.28515625" style="2" bestFit="1" customWidth="1"/>
    <col min="13830" max="14079" width="9.140625" style="2"/>
    <col min="14080" max="14080" width="6" style="2" customWidth="1"/>
    <col min="14081" max="14081" width="5.7109375" style="2" customWidth="1"/>
    <col min="14082" max="14082" width="27.85546875" style="2" bestFit="1" customWidth="1"/>
    <col min="14083" max="14083" width="10.28515625" style="2" bestFit="1" customWidth="1"/>
    <col min="14084" max="14084" width="2.5703125" style="2" customWidth="1"/>
    <col min="14085" max="14085" width="11.28515625" style="2" bestFit="1" customWidth="1"/>
    <col min="14086" max="14335" width="9.140625" style="2"/>
    <col min="14336" max="14336" width="6" style="2" customWidth="1"/>
    <col min="14337" max="14337" width="5.7109375" style="2" customWidth="1"/>
    <col min="14338" max="14338" width="27.85546875" style="2" bestFit="1" customWidth="1"/>
    <col min="14339" max="14339" width="10.28515625" style="2" bestFit="1" customWidth="1"/>
    <col min="14340" max="14340" width="2.5703125" style="2" customWidth="1"/>
    <col min="14341" max="14341" width="11.28515625" style="2" bestFit="1" customWidth="1"/>
    <col min="14342" max="14591" width="9.140625" style="2"/>
    <col min="14592" max="14592" width="6" style="2" customWidth="1"/>
    <col min="14593" max="14593" width="5.7109375" style="2" customWidth="1"/>
    <col min="14594" max="14594" width="27.85546875" style="2" bestFit="1" customWidth="1"/>
    <col min="14595" max="14595" width="10.28515625" style="2" bestFit="1" customWidth="1"/>
    <col min="14596" max="14596" width="2.5703125" style="2" customWidth="1"/>
    <col min="14597" max="14597" width="11.28515625" style="2" bestFit="1" customWidth="1"/>
    <col min="14598" max="14847" width="9.140625" style="2"/>
    <col min="14848" max="14848" width="6" style="2" customWidth="1"/>
    <col min="14849" max="14849" width="5.7109375" style="2" customWidth="1"/>
    <col min="14850" max="14850" width="27.85546875" style="2" bestFit="1" customWidth="1"/>
    <col min="14851" max="14851" width="10.28515625" style="2" bestFit="1" customWidth="1"/>
    <col min="14852" max="14852" width="2.5703125" style="2" customWidth="1"/>
    <col min="14853" max="14853" width="11.28515625" style="2" bestFit="1" customWidth="1"/>
    <col min="14854" max="15103" width="9.140625" style="2"/>
    <col min="15104" max="15104" width="6" style="2" customWidth="1"/>
    <col min="15105" max="15105" width="5.7109375" style="2" customWidth="1"/>
    <col min="15106" max="15106" width="27.85546875" style="2" bestFit="1" customWidth="1"/>
    <col min="15107" max="15107" width="10.28515625" style="2" bestFit="1" customWidth="1"/>
    <col min="15108" max="15108" width="2.5703125" style="2" customWidth="1"/>
    <col min="15109" max="15109" width="11.28515625" style="2" bestFit="1" customWidth="1"/>
    <col min="15110" max="15359" width="9.140625" style="2"/>
    <col min="15360" max="15360" width="6" style="2" customWidth="1"/>
    <col min="15361" max="15361" width="5.7109375" style="2" customWidth="1"/>
    <col min="15362" max="15362" width="27.85546875" style="2" bestFit="1" customWidth="1"/>
    <col min="15363" max="15363" width="10.28515625" style="2" bestFit="1" customWidth="1"/>
    <col min="15364" max="15364" width="2.5703125" style="2" customWidth="1"/>
    <col min="15365" max="15365" width="11.28515625" style="2" bestFit="1" customWidth="1"/>
    <col min="15366" max="15615" width="9.140625" style="2"/>
    <col min="15616" max="15616" width="6" style="2" customWidth="1"/>
    <col min="15617" max="15617" width="5.7109375" style="2" customWidth="1"/>
    <col min="15618" max="15618" width="27.85546875" style="2" bestFit="1" customWidth="1"/>
    <col min="15619" max="15619" width="10.28515625" style="2" bestFit="1" customWidth="1"/>
    <col min="15620" max="15620" width="2.5703125" style="2" customWidth="1"/>
    <col min="15621" max="15621" width="11.28515625" style="2" bestFit="1" customWidth="1"/>
    <col min="15622" max="15871" width="9.140625" style="2"/>
    <col min="15872" max="15872" width="6" style="2" customWidth="1"/>
    <col min="15873" max="15873" width="5.7109375" style="2" customWidth="1"/>
    <col min="15874" max="15874" width="27.85546875" style="2" bestFit="1" customWidth="1"/>
    <col min="15875" max="15875" width="10.28515625" style="2" bestFit="1" customWidth="1"/>
    <col min="15876" max="15876" width="2.5703125" style="2" customWidth="1"/>
    <col min="15877" max="15877" width="11.28515625" style="2" bestFit="1" customWidth="1"/>
    <col min="15878" max="16127" width="9.140625" style="2"/>
    <col min="16128" max="16128" width="6" style="2" customWidth="1"/>
    <col min="16129" max="16129" width="5.7109375" style="2" customWidth="1"/>
    <col min="16130" max="16130" width="27.85546875" style="2" bestFit="1" customWidth="1"/>
    <col min="16131" max="16131" width="10.28515625" style="2" bestFit="1" customWidth="1"/>
    <col min="16132" max="16132" width="2.5703125" style="2" customWidth="1"/>
    <col min="16133" max="16133" width="11.28515625" style="2" bestFit="1" customWidth="1"/>
    <col min="16134" max="16384" width="9.140625" style="2"/>
  </cols>
  <sheetData>
    <row r="1" spans="1:10" x14ac:dyDescent="0.25">
      <c r="A1" s="2" t="s">
        <v>130</v>
      </c>
    </row>
    <row r="2" spans="1:10" x14ac:dyDescent="0.25">
      <c r="A2" s="2" t="s">
        <v>131</v>
      </c>
    </row>
    <row r="3" spans="1:10" x14ac:dyDescent="0.25">
      <c r="A3" s="25">
        <v>42125</v>
      </c>
    </row>
    <row r="7" spans="1:10" x14ac:dyDescent="0.25">
      <c r="A7" s="2" t="s">
        <v>132</v>
      </c>
    </row>
    <row r="8" spans="1:10" x14ac:dyDescent="0.25">
      <c r="B8" s="2" t="s">
        <v>133</v>
      </c>
      <c r="F8" s="26">
        <v>2010</v>
      </c>
    </row>
    <row r="9" spans="1:10" x14ac:dyDescent="0.25">
      <c r="B9" s="2" t="s">
        <v>134</v>
      </c>
      <c r="D9" s="2">
        <v>19527.63</v>
      </c>
      <c r="F9" s="27">
        <f>D9*0.03</f>
        <v>585.82889999999998</v>
      </c>
    </row>
    <row r="10" spans="1:10" x14ac:dyDescent="0.25">
      <c r="D10" s="2" t="s">
        <v>162</v>
      </c>
    </row>
    <row r="11" spans="1:10" x14ac:dyDescent="0.25">
      <c r="B11" s="2" t="s">
        <v>135</v>
      </c>
      <c r="F11" s="28">
        <f>SUM(F8:F10)</f>
        <v>2595.8289</v>
      </c>
    </row>
    <row r="13" spans="1:10" x14ac:dyDescent="0.25">
      <c r="A13" s="2" t="s">
        <v>136</v>
      </c>
    </row>
    <row r="14" spans="1:10" x14ac:dyDescent="0.25">
      <c r="B14" s="2" t="s">
        <v>137</v>
      </c>
      <c r="F14" s="2">
        <f>+I19*J15</f>
        <v>5716.44</v>
      </c>
      <c r="I14" s="27" t="s">
        <v>138</v>
      </c>
      <c r="J14" s="27" t="s">
        <v>139</v>
      </c>
    </row>
    <row r="15" spans="1:10" x14ac:dyDescent="0.25">
      <c r="B15" s="2" t="s">
        <v>140</v>
      </c>
      <c r="F15" s="2">
        <v>150</v>
      </c>
      <c r="H15" s="2" t="s">
        <v>141</v>
      </c>
      <c r="I15" s="2">
        <f>2+2</f>
        <v>4</v>
      </c>
      <c r="J15" s="2">
        <v>36.18</v>
      </c>
    </row>
    <row r="16" spans="1:10" x14ac:dyDescent="0.25">
      <c r="B16" s="2" t="s">
        <v>142</v>
      </c>
      <c r="F16" s="2">
        <v>275</v>
      </c>
      <c r="H16" s="2" t="s">
        <v>144</v>
      </c>
      <c r="I16" s="2">
        <f>45+38</f>
        <v>83</v>
      </c>
    </row>
    <row r="17" spans="1:9" x14ac:dyDescent="0.25">
      <c r="H17" s="2" t="s">
        <v>143</v>
      </c>
      <c r="I17" s="2">
        <f>29+35</f>
        <v>64</v>
      </c>
    </row>
    <row r="18" spans="1:9" x14ac:dyDescent="0.25">
      <c r="C18" s="2" t="s">
        <v>145</v>
      </c>
      <c r="F18" s="31">
        <v>216.35</v>
      </c>
      <c r="H18" s="2" t="s">
        <v>146</v>
      </c>
      <c r="I18" s="2">
        <f>4+3</f>
        <v>7</v>
      </c>
    </row>
    <row r="19" spans="1:9" ht="15.75" thickBot="1" x14ac:dyDescent="0.3">
      <c r="C19" s="2" t="s">
        <v>147</v>
      </c>
      <c r="F19" s="31">
        <v>984.71</v>
      </c>
      <c r="I19" s="29">
        <f>SUM(I15:I18)</f>
        <v>158</v>
      </c>
    </row>
    <row r="20" spans="1:9" ht="15.75" thickTop="1" x14ac:dyDescent="0.25">
      <c r="C20" s="2" t="s">
        <v>195</v>
      </c>
      <c r="F20" s="31">
        <v>1537</v>
      </c>
    </row>
    <row r="21" spans="1:9" x14ac:dyDescent="0.25">
      <c r="C21" s="2" t="s">
        <v>196</v>
      </c>
      <c r="F21" s="31">
        <v>500</v>
      </c>
    </row>
    <row r="22" spans="1:9" x14ac:dyDescent="0.25">
      <c r="C22" s="2" t="s">
        <v>197</v>
      </c>
      <c r="F22" s="31">
        <v>10.8</v>
      </c>
    </row>
    <row r="23" spans="1:9" x14ac:dyDescent="0.25">
      <c r="C23" s="2" t="s">
        <v>198</v>
      </c>
      <c r="F23" s="32">
        <v>990</v>
      </c>
    </row>
    <row r="24" spans="1:9" x14ac:dyDescent="0.25">
      <c r="B24" s="2" t="s">
        <v>153</v>
      </c>
      <c r="F24" s="28">
        <f>SUM(F14:F23)</f>
        <v>10380.299999999999</v>
      </c>
    </row>
    <row r="26" spans="1:9" ht="15.75" thickBot="1" x14ac:dyDescent="0.3">
      <c r="A26" s="2" t="s">
        <v>154</v>
      </c>
      <c r="F26" s="30">
        <f>+F11+F24</f>
        <v>12976.1289</v>
      </c>
    </row>
    <row r="27" spans="1:9" ht="15.75" thickTop="1" x14ac:dyDescent="0.25"/>
    <row r="31" spans="1:9" x14ac:dyDescent="0.25">
      <c r="A31" s="2" t="s">
        <v>155</v>
      </c>
    </row>
  </sheetData>
  <pageMargins left="0.7" right="0.7" top="0.75" bottom="0.75" header="0.3" footer="0.3"/>
  <pageSetup scale="65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workbookViewId="0">
      <selection activeCell="C22" sqref="C22"/>
    </sheetView>
  </sheetViews>
  <sheetFormatPr defaultRowHeight="15" x14ac:dyDescent="0.25"/>
  <cols>
    <col min="1" max="1" width="4" bestFit="1" customWidth="1"/>
    <col min="2" max="2" width="12.85546875" bestFit="1" customWidth="1"/>
    <col min="3" max="3" width="8.28515625" bestFit="1" customWidth="1"/>
    <col min="4" max="4" width="11.28515625" style="2" bestFit="1" customWidth="1"/>
    <col min="5" max="5" width="10.7109375" bestFit="1" customWidth="1"/>
    <col min="6" max="6" width="8.7109375" bestFit="1" customWidth="1"/>
    <col min="7" max="8" width="34.7109375" bestFit="1" customWidth="1"/>
    <col min="9" max="9" width="8.140625" bestFit="1" customWidth="1"/>
    <col min="10" max="10" width="18.140625" bestFit="1" customWidth="1"/>
    <col min="11" max="11" width="13.7109375" bestFit="1" customWidth="1"/>
    <col min="12" max="12" width="14.7109375" bestFit="1" customWidth="1"/>
    <col min="13" max="13" width="13.140625" bestFit="1" customWidth="1"/>
    <col min="14" max="15" width="8.85546875" bestFit="1" customWidth="1"/>
    <col min="16" max="16" width="5.85546875" bestFit="1" customWidth="1"/>
    <col min="17" max="17" width="4.28515625" bestFit="1" customWidth="1"/>
    <col min="18" max="18" width="9" bestFit="1" customWidth="1"/>
    <col min="19" max="19" width="11.140625" bestFit="1" customWidth="1"/>
    <col min="20" max="20" width="7" bestFit="1" customWidth="1"/>
    <col min="21" max="21" width="3" bestFit="1" customWidth="1"/>
    <col min="22" max="22" width="5.5703125" bestFit="1" customWidth="1"/>
    <col min="23" max="23" width="16" bestFit="1" customWidth="1"/>
    <col min="24" max="24" width="3.5703125" bestFit="1" customWidth="1"/>
    <col min="25" max="25" width="7" bestFit="1" customWidth="1"/>
    <col min="26" max="26" width="6.42578125" bestFit="1" customWidth="1"/>
    <col min="27" max="27" width="12.140625" bestFit="1" customWidth="1"/>
    <col min="28" max="28" width="14.7109375" bestFit="1" customWidth="1"/>
    <col min="29" max="29" width="14" bestFit="1" customWidth="1"/>
    <col min="30" max="30" width="10.7109375" bestFit="1" customWidth="1"/>
  </cols>
  <sheetData>
    <row r="1" spans="1:30" x14ac:dyDescent="0.25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x14ac:dyDescent="0.25">
      <c r="A2">
        <v>345</v>
      </c>
      <c r="B2">
        <v>345100</v>
      </c>
      <c r="C2">
        <v>5405</v>
      </c>
      <c r="D2" s="2">
        <v>-13886.21</v>
      </c>
      <c r="E2" s="1">
        <v>41851</v>
      </c>
      <c r="F2" t="s">
        <v>30</v>
      </c>
      <c r="G2" t="s">
        <v>35</v>
      </c>
      <c r="H2" t="s">
        <v>36</v>
      </c>
      <c r="J2">
        <v>300767</v>
      </c>
      <c r="K2">
        <v>186888</v>
      </c>
      <c r="P2" t="s">
        <v>31</v>
      </c>
      <c r="T2">
        <v>7</v>
      </c>
      <c r="U2">
        <v>14</v>
      </c>
      <c r="X2" t="s">
        <v>32</v>
      </c>
      <c r="Y2">
        <v>103</v>
      </c>
      <c r="Z2" t="s">
        <v>33</v>
      </c>
      <c r="AA2" t="s">
        <v>34</v>
      </c>
      <c r="AB2">
        <v>2</v>
      </c>
    </row>
    <row r="3" spans="1:30" x14ac:dyDescent="0.25">
      <c r="A3">
        <v>345</v>
      </c>
      <c r="B3">
        <v>345100</v>
      </c>
      <c r="C3">
        <v>5405</v>
      </c>
      <c r="D3" s="2">
        <v>-12470.88</v>
      </c>
      <c r="E3" s="1">
        <v>41882</v>
      </c>
      <c r="F3" t="s">
        <v>30</v>
      </c>
      <c r="G3" t="s">
        <v>37</v>
      </c>
      <c r="H3" t="s">
        <v>38</v>
      </c>
      <c r="J3">
        <v>301611</v>
      </c>
      <c r="K3">
        <v>189684</v>
      </c>
      <c r="P3" t="s">
        <v>31</v>
      </c>
      <c r="T3">
        <v>8</v>
      </c>
      <c r="U3">
        <v>14</v>
      </c>
      <c r="X3" t="s">
        <v>32</v>
      </c>
      <c r="Y3">
        <v>103</v>
      </c>
      <c r="Z3" t="s">
        <v>33</v>
      </c>
      <c r="AA3" t="s">
        <v>34</v>
      </c>
      <c r="AB3">
        <v>2</v>
      </c>
    </row>
    <row r="4" spans="1:30" x14ac:dyDescent="0.25">
      <c r="A4">
        <v>345</v>
      </c>
      <c r="B4">
        <v>345100</v>
      </c>
      <c r="C4">
        <v>5405</v>
      </c>
      <c r="D4" s="2">
        <v>-13967.15</v>
      </c>
      <c r="E4" s="1">
        <v>41912</v>
      </c>
      <c r="F4" t="s">
        <v>30</v>
      </c>
      <c r="G4" t="s">
        <v>39</v>
      </c>
      <c r="H4" t="s">
        <v>40</v>
      </c>
      <c r="J4">
        <v>301863</v>
      </c>
      <c r="K4">
        <v>191547</v>
      </c>
      <c r="P4" t="s">
        <v>31</v>
      </c>
      <c r="T4">
        <v>9</v>
      </c>
      <c r="U4">
        <v>14</v>
      </c>
      <c r="X4" t="s">
        <v>32</v>
      </c>
      <c r="Y4">
        <v>103</v>
      </c>
      <c r="Z4" t="s">
        <v>33</v>
      </c>
      <c r="AA4" t="s">
        <v>34</v>
      </c>
      <c r="AB4">
        <v>2</v>
      </c>
    </row>
    <row r="5" spans="1:30" x14ac:dyDescent="0.25">
      <c r="A5">
        <v>345</v>
      </c>
      <c r="B5">
        <v>345100</v>
      </c>
      <c r="C5">
        <v>5405</v>
      </c>
      <c r="D5" s="2">
        <v>-13166.33</v>
      </c>
      <c r="E5" s="1">
        <v>41943</v>
      </c>
      <c r="F5" t="s">
        <v>30</v>
      </c>
      <c r="G5" t="s">
        <v>41</v>
      </c>
      <c r="H5" t="s">
        <v>42</v>
      </c>
      <c r="J5">
        <v>302149</v>
      </c>
      <c r="K5">
        <v>193942</v>
      </c>
      <c r="P5" t="s">
        <v>31</v>
      </c>
      <c r="T5">
        <v>10</v>
      </c>
      <c r="U5">
        <v>14</v>
      </c>
      <c r="X5" t="s">
        <v>32</v>
      </c>
      <c r="Y5">
        <v>103</v>
      </c>
      <c r="Z5" t="s">
        <v>33</v>
      </c>
      <c r="AA5" t="s">
        <v>34</v>
      </c>
      <c r="AB5">
        <v>2</v>
      </c>
    </row>
    <row r="6" spans="1:30" x14ac:dyDescent="0.25">
      <c r="A6">
        <v>345</v>
      </c>
      <c r="B6">
        <v>345100</v>
      </c>
      <c r="C6">
        <v>5405</v>
      </c>
      <c r="D6" s="2">
        <v>-10763.79</v>
      </c>
      <c r="E6" s="1">
        <v>41973</v>
      </c>
      <c r="F6" t="s">
        <v>30</v>
      </c>
      <c r="G6" t="s">
        <v>43</v>
      </c>
      <c r="H6" t="s">
        <v>44</v>
      </c>
      <c r="J6">
        <v>302388</v>
      </c>
      <c r="K6">
        <v>195791</v>
      </c>
      <c r="P6" t="s">
        <v>31</v>
      </c>
      <c r="T6">
        <v>11</v>
      </c>
      <c r="U6">
        <v>14</v>
      </c>
      <c r="X6" t="s">
        <v>32</v>
      </c>
      <c r="Y6">
        <v>103</v>
      </c>
      <c r="Z6" t="s">
        <v>33</v>
      </c>
      <c r="AA6" t="s">
        <v>34</v>
      </c>
      <c r="AB6">
        <v>2</v>
      </c>
    </row>
    <row r="7" spans="1:30" x14ac:dyDescent="0.25">
      <c r="A7">
        <v>345</v>
      </c>
      <c r="B7">
        <v>345100</v>
      </c>
      <c r="C7">
        <v>5405</v>
      </c>
      <c r="D7" s="2">
        <v>-8584.52</v>
      </c>
      <c r="E7" s="1">
        <v>42004</v>
      </c>
      <c r="F7" t="s">
        <v>30</v>
      </c>
      <c r="G7" t="s">
        <v>45</v>
      </c>
      <c r="H7" t="s">
        <v>45</v>
      </c>
      <c r="J7">
        <v>302659</v>
      </c>
      <c r="K7">
        <v>198001</v>
      </c>
      <c r="P7" t="s">
        <v>31</v>
      </c>
      <c r="T7">
        <v>12</v>
      </c>
      <c r="U7">
        <v>14</v>
      </c>
      <c r="X7" t="s">
        <v>32</v>
      </c>
      <c r="Y7">
        <v>103</v>
      </c>
      <c r="Z7" t="s">
        <v>33</v>
      </c>
      <c r="AA7" t="s">
        <v>34</v>
      </c>
      <c r="AB7">
        <v>2</v>
      </c>
    </row>
    <row r="8" spans="1:30" x14ac:dyDescent="0.25">
      <c r="A8">
        <v>345</v>
      </c>
      <c r="B8">
        <v>345100</v>
      </c>
      <c r="C8">
        <v>5405</v>
      </c>
      <c r="D8" s="2">
        <v>-12872.49</v>
      </c>
      <c r="E8" s="1">
        <v>42035</v>
      </c>
      <c r="F8" t="s">
        <v>30</v>
      </c>
      <c r="G8" t="s">
        <v>46</v>
      </c>
      <c r="H8" t="s">
        <v>47</v>
      </c>
      <c r="J8">
        <v>303005</v>
      </c>
      <c r="K8">
        <v>200240</v>
      </c>
      <c r="P8" t="s">
        <v>31</v>
      </c>
      <c r="T8">
        <v>1</v>
      </c>
      <c r="U8">
        <v>15</v>
      </c>
      <c r="X8" t="s">
        <v>32</v>
      </c>
      <c r="Y8">
        <v>103</v>
      </c>
      <c r="Z8" t="s">
        <v>33</v>
      </c>
      <c r="AA8" t="s">
        <v>34</v>
      </c>
      <c r="AB8">
        <v>2</v>
      </c>
    </row>
    <row r="9" spans="1:30" x14ac:dyDescent="0.25">
      <c r="A9">
        <v>345</v>
      </c>
      <c r="B9">
        <v>345100</v>
      </c>
      <c r="C9">
        <v>5405</v>
      </c>
      <c r="D9" s="2">
        <v>-14494.7</v>
      </c>
      <c r="E9" s="1">
        <v>42063</v>
      </c>
      <c r="F9" t="s">
        <v>30</v>
      </c>
      <c r="G9" t="s">
        <v>48</v>
      </c>
      <c r="H9" t="s">
        <v>48</v>
      </c>
      <c r="J9">
        <v>303299</v>
      </c>
      <c r="K9">
        <v>202340</v>
      </c>
      <c r="P9" t="s">
        <v>31</v>
      </c>
      <c r="T9">
        <v>2</v>
      </c>
      <c r="U9">
        <v>15</v>
      </c>
      <c r="X9" t="s">
        <v>32</v>
      </c>
      <c r="Y9">
        <v>103</v>
      </c>
      <c r="Z9" t="s">
        <v>33</v>
      </c>
      <c r="AA9" t="s">
        <v>34</v>
      </c>
      <c r="AB9">
        <v>2</v>
      </c>
    </row>
    <row r="10" spans="1:30" x14ac:dyDescent="0.25">
      <c r="A10">
        <v>345</v>
      </c>
      <c r="B10">
        <v>345100</v>
      </c>
      <c r="C10">
        <v>5405</v>
      </c>
      <c r="D10" s="2">
        <v>-11181.78</v>
      </c>
      <c r="E10" s="1">
        <v>42094</v>
      </c>
      <c r="F10" t="s">
        <v>30</v>
      </c>
      <c r="G10" t="s">
        <v>49</v>
      </c>
      <c r="H10" t="s">
        <v>49</v>
      </c>
      <c r="J10">
        <v>303614</v>
      </c>
      <c r="K10">
        <v>204725</v>
      </c>
      <c r="P10" t="s">
        <v>31</v>
      </c>
      <c r="T10">
        <v>3</v>
      </c>
      <c r="U10">
        <v>15</v>
      </c>
      <c r="X10" t="s">
        <v>32</v>
      </c>
      <c r="Y10">
        <v>103</v>
      </c>
      <c r="Z10" t="s">
        <v>33</v>
      </c>
      <c r="AA10" t="s">
        <v>34</v>
      </c>
      <c r="AB10">
        <v>2</v>
      </c>
    </row>
    <row r="11" spans="1:30" x14ac:dyDescent="0.25">
      <c r="A11">
        <v>345</v>
      </c>
      <c r="B11">
        <v>345100</v>
      </c>
      <c r="C11">
        <v>5405</v>
      </c>
      <c r="D11" s="2">
        <v>-17667.419999999998</v>
      </c>
      <c r="E11" s="1">
        <v>42124</v>
      </c>
      <c r="F11" t="s">
        <v>30</v>
      </c>
      <c r="G11" t="s">
        <v>50</v>
      </c>
      <c r="H11" t="s">
        <v>51</v>
      </c>
      <c r="J11">
        <v>303874</v>
      </c>
      <c r="K11">
        <v>207051</v>
      </c>
      <c r="P11" t="s">
        <v>31</v>
      </c>
      <c r="T11">
        <v>4</v>
      </c>
      <c r="U11">
        <v>15</v>
      </c>
      <c r="X11" t="s">
        <v>32</v>
      </c>
      <c r="Y11">
        <v>103</v>
      </c>
      <c r="Z11" t="s">
        <v>33</v>
      </c>
      <c r="AA11" t="s">
        <v>34</v>
      </c>
      <c r="AB11">
        <v>2</v>
      </c>
    </row>
    <row r="12" spans="1:30" x14ac:dyDescent="0.25">
      <c r="A12">
        <v>345</v>
      </c>
      <c r="B12">
        <v>345100</v>
      </c>
      <c r="C12">
        <v>5405</v>
      </c>
      <c r="D12" s="2">
        <v>-300</v>
      </c>
      <c r="E12" s="1">
        <v>42155</v>
      </c>
      <c r="F12" t="s">
        <v>30</v>
      </c>
      <c r="G12" t="s">
        <v>52</v>
      </c>
      <c r="H12" t="s">
        <v>53</v>
      </c>
      <c r="J12">
        <v>304187</v>
      </c>
      <c r="K12">
        <v>209364</v>
      </c>
      <c r="P12" t="s">
        <v>31</v>
      </c>
      <c r="T12">
        <v>5</v>
      </c>
      <c r="U12">
        <v>15</v>
      </c>
      <c r="X12" t="s">
        <v>32</v>
      </c>
      <c r="Y12">
        <v>150</v>
      </c>
      <c r="Z12" t="s">
        <v>33</v>
      </c>
      <c r="AA12" t="s">
        <v>34</v>
      </c>
      <c r="AB12">
        <v>10</v>
      </c>
    </row>
    <row r="13" spans="1:30" x14ac:dyDescent="0.25">
      <c r="A13">
        <v>345</v>
      </c>
      <c r="B13">
        <v>345100</v>
      </c>
      <c r="C13">
        <v>5405</v>
      </c>
      <c r="D13" s="2">
        <v>-300</v>
      </c>
      <c r="E13" s="1">
        <v>42155</v>
      </c>
      <c r="F13" t="s">
        <v>30</v>
      </c>
      <c r="G13" t="s">
        <v>52</v>
      </c>
      <c r="H13" t="s">
        <v>54</v>
      </c>
      <c r="J13">
        <v>304187</v>
      </c>
      <c r="K13">
        <v>209364</v>
      </c>
      <c r="P13" t="s">
        <v>31</v>
      </c>
      <c r="T13">
        <v>5</v>
      </c>
      <c r="U13">
        <v>15</v>
      </c>
      <c r="X13" t="s">
        <v>32</v>
      </c>
      <c r="Y13">
        <v>150</v>
      </c>
      <c r="Z13" t="s">
        <v>33</v>
      </c>
      <c r="AA13" t="s">
        <v>34</v>
      </c>
      <c r="AB13">
        <v>11</v>
      </c>
    </row>
    <row r="14" spans="1:30" x14ac:dyDescent="0.25">
      <c r="A14">
        <v>345</v>
      </c>
      <c r="B14">
        <v>345100</v>
      </c>
      <c r="C14">
        <v>5405</v>
      </c>
      <c r="D14" s="2">
        <v>-300</v>
      </c>
      <c r="E14" s="1">
        <v>42155</v>
      </c>
      <c r="F14" t="s">
        <v>30</v>
      </c>
      <c r="G14" t="s">
        <v>52</v>
      </c>
      <c r="H14" t="s">
        <v>55</v>
      </c>
      <c r="J14">
        <v>304187</v>
      </c>
      <c r="K14">
        <v>209364</v>
      </c>
      <c r="P14" t="s">
        <v>31</v>
      </c>
      <c r="T14">
        <v>5</v>
      </c>
      <c r="U14">
        <v>15</v>
      </c>
      <c r="X14" t="s">
        <v>32</v>
      </c>
      <c r="Y14">
        <v>150</v>
      </c>
      <c r="Z14" t="s">
        <v>33</v>
      </c>
      <c r="AA14" t="s">
        <v>34</v>
      </c>
      <c r="AB14">
        <v>12</v>
      </c>
    </row>
    <row r="15" spans="1:30" x14ac:dyDescent="0.25">
      <c r="A15">
        <v>345</v>
      </c>
      <c r="B15">
        <v>345100</v>
      </c>
      <c r="C15">
        <v>5405</v>
      </c>
      <c r="D15" s="2">
        <v>-300</v>
      </c>
      <c r="E15" s="1">
        <v>42155</v>
      </c>
      <c r="F15" t="s">
        <v>30</v>
      </c>
      <c r="G15" t="s">
        <v>52</v>
      </c>
      <c r="H15" t="s">
        <v>56</v>
      </c>
      <c r="J15">
        <v>304187</v>
      </c>
      <c r="K15">
        <v>209364</v>
      </c>
      <c r="P15" t="s">
        <v>31</v>
      </c>
      <c r="T15">
        <v>5</v>
      </c>
      <c r="U15">
        <v>15</v>
      </c>
      <c r="X15" t="s">
        <v>32</v>
      </c>
      <c r="Y15">
        <v>150</v>
      </c>
      <c r="Z15" t="s">
        <v>33</v>
      </c>
      <c r="AA15" t="s">
        <v>34</v>
      </c>
      <c r="AB15">
        <v>13</v>
      </c>
    </row>
    <row r="16" spans="1:30" x14ac:dyDescent="0.25">
      <c r="A16">
        <v>345</v>
      </c>
      <c r="B16">
        <v>345100</v>
      </c>
      <c r="C16">
        <v>5405</v>
      </c>
      <c r="D16" s="2">
        <v>-10512.62</v>
      </c>
      <c r="E16" s="1">
        <v>42155</v>
      </c>
      <c r="F16" t="s">
        <v>30</v>
      </c>
      <c r="G16" t="s">
        <v>57</v>
      </c>
      <c r="H16" t="s">
        <v>57</v>
      </c>
      <c r="J16">
        <v>304188</v>
      </c>
      <c r="K16">
        <v>209369</v>
      </c>
      <c r="P16" t="s">
        <v>31</v>
      </c>
      <c r="T16">
        <v>5</v>
      </c>
      <c r="U16">
        <v>15</v>
      </c>
      <c r="X16" t="s">
        <v>32</v>
      </c>
      <c r="Y16">
        <v>103</v>
      </c>
      <c r="Z16" t="s">
        <v>33</v>
      </c>
      <c r="AA16" t="s">
        <v>34</v>
      </c>
      <c r="AB16">
        <v>2</v>
      </c>
    </row>
    <row r="17" spans="1:28" x14ac:dyDescent="0.25">
      <c r="A17">
        <v>345</v>
      </c>
      <c r="B17">
        <v>345100</v>
      </c>
      <c r="C17">
        <v>5405</v>
      </c>
      <c r="D17" s="2">
        <v>-12976.13</v>
      </c>
      <c r="E17" s="1">
        <v>42185</v>
      </c>
      <c r="F17" t="s">
        <v>30</v>
      </c>
      <c r="G17" t="s">
        <v>58</v>
      </c>
      <c r="H17" t="s">
        <v>58</v>
      </c>
      <c r="J17">
        <v>304393</v>
      </c>
      <c r="K17">
        <v>211489</v>
      </c>
      <c r="P17" t="s">
        <v>31</v>
      </c>
      <c r="T17">
        <v>6</v>
      </c>
      <c r="U17">
        <v>15</v>
      </c>
      <c r="X17" t="s">
        <v>32</v>
      </c>
      <c r="Y17">
        <v>103</v>
      </c>
      <c r="Z17" t="s">
        <v>33</v>
      </c>
      <c r="AA17" t="s">
        <v>34</v>
      </c>
      <c r="AB17">
        <v>2</v>
      </c>
    </row>
    <row r="18" spans="1:28" x14ac:dyDescent="0.25">
      <c r="A18">
        <v>345</v>
      </c>
      <c r="B18">
        <v>345100</v>
      </c>
      <c r="C18">
        <v>5405</v>
      </c>
      <c r="D18" s="2">
        <v>-300</v>
      </c>
      <c r="E18" s="1">
        <v>42185</v>
      </c>
      <c r="F18" t="s">
        <v>30</v>
      </c>
      <c r="G18" t="s">
        <v>59</v>
      </c>
      <c r="H18" t="s">
        <v>60</v>
      </c>
      <c r="J18">
        <v>304395</v>
      </c>
      <c r="K18">
        <v>211496</v>
      </c>
      <c r="P18" t="s">
        <v>31</v>
      </c>
      <c r="T18">
        <v>6</v>
      </c>
      <c r="U18">
        <v>15</v>
      </c>
      <c r="X18" t="s">
        <v>32</v>
      </c>
      <c r="Y18">
        <v>103</v>
      </c>
      <c r="Z18" t="s">
        <v>33</v>
      </c>
      <c r="AA18" t="s">
        <v>34</v>
      </c>
      <c r="AB18">
        <v>16</v>
      </c>
    </row>
    <row r="19" spans="1:28" x14ac:dyDescent="0.25">
      <c r="A19">
        <v>345</v>
      </c>
      <c r="B19">
        <v>345100</v>
      </c>
      <c r="C19">
        <v>5405</v>
      </c>
      <c r="D19" s="2">
        <v>-300</v>
      </c>
      <c r="E19" s="1">
        <v>42185</v>
      </c>
      <c r="F19" t="s">
        <v>30</v>
      </c>
      <c r="G19" t="s">
        <v>59</v>
      </c>
      <c r="H19" t="s">
        <v>61</v>
      </c>
      <c r="J19">
        <v>304395</v>
      </c>
      <c r="K19">
        <v>211496</v>
      </c>
      <c r="P19" t="s">
        <v>31</v>
      </c>
      <c r="T19">
        <v>6</v>
      </c>
      <c r="U19">
        <v>15</v>
      </c>
      <c r="X19" t="s">
        <v>32</v>
      </c>
      <c r="Y19">
        <v>103</v>
      </c>
      <c r="Z19" t="s">
        <v>33</v>
      </c>
      <c r="AA19" t="s">
        <v>34</v>
      </c>
      <c r="AB19">
        <v>17</v>
      </c>
    </row>
  </sheetData>
  <sortState ref="A2:AD51">
    <sortCondition ref="E2:E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F18" sqref="F18:F24"/>
    </sheetView>
  </sheetViews>
  <sheetFormatPr defaultRowHeight="15" x14ac:dyDescent="0.25"/>
  <cols>
    <col min="1" max="1" width="12.7109375" style="2" customWidth="1"/>
    <col min="2" max="2" width="5.7109375" style="2" customWidth="1"/>
    <col min="3" max="3" width="27.85546875" style="2" bestFit="1" customWidth="1"/>
    <col min="4" max="4" width="11.140625" style="2" bestFit="1" customWidth="1"/>
    <col min="5" max="5" width="2.5703125" style="2" customWidth="1"/>
    <col min="6" max="6" width="12.28515625" style="2" bestFit="1" customWidth="1"/>
    <col min="7" max="8" width="9.140625" style="2"/>
    <col min="9" max="9" width="17.5703125" style="2" customWidth="1"/>
    <col min="10" max="256" width="9.140625" style="2"/>
    <col min="257" max="257" width="6" style="2" customWidth="1"/>
    <col min="258" max="258" width="5.7109375" style="2" customWidth="1"/>
    <col min="259" max="259" width="27.85546875" style="2" bestFit="1" customWidth="1"/>
    <col min="260" max="260" width="10.28515625" style="2" bestFit="1" customWidth="1"/>
    <col min="261" max="261" width="2.5703125" style="2" customWidth="1"/>
    <col min="262" max="262" width="11.28515625" style="2" bestFit="1" customWidth="1"/>
    <col min="263" max="512" width="9.140625" style="2"/>
    <col min="513" max="513" width="6" style="2" customWidth="1"/>
    <col min="514" max="514" width="5.7109375" style="2" customWidth="1"/>
    <col min="515" max="515" width="27.85546875" style="2" bestFit="1" customWidth="1"/>
    <col min="516" max="516" width="10.28515625" style="2" bestFit="1" customWidth="1"/>
    <col min="517" max="517" width="2.5703125" style="2" customWidth="1"/>
    <col min="518" max="518" width="11.28515625" style="2" bestFit="1" customWidth="1"/>
    <col min="519" max="768" width="9.140625" style="2"/>
    <col min="769" max="769" width="6" style="2" customWidth="1"/>
    <col min="770" max="770" width="5.7109375" style="2" customWidth="1"/>
    <col min="771" max="771" width="27.85546875" style="2" bestFit="1" customWidth="1"/>
    <col min="772" max="772" width="10.28515625" style="2" bestFit="1" customWidth="1"/>
    <col min="773" max="773" width="2.5703125" style="2" customWidth="1"/>
    <col min="774" max="774" width="11.28515625" style="2" bestFit="1" customWidth="1"/>
    <col min="775" max="1024" width="9.140625" style="2"/>
    <col min="1025" max="1025" width="6" style="2" customWidth="1"/>
    <col min="1026" max="1026" width="5.7109375" style="2" customWidth="1"/>
    <col min="1027" max="1027" width="27.85546875" style="2" bestFit="1" customWidth="1"/>
    <col min="1028" max="1028" width="10.28515625" style="2" bestFit="1" customWidth="1"/>
    <col min="1029" max="1029" width="2.5703125" style="2" customWidth="1"/>
    <col min="1030" max="1030" width="11.28515625" style="2" bestFit="1" customWidth="1"/>
    <col min="1031" max="1280" width="9.140625" style="2"/>
    <col min="1281" max="1281" width="6" style="2" customWidth="1"/>
    <col min="1282" max="1282" width="5.7109375" style="2" customWidth="1"/>
    <col min="1283" max="1283" width="27.85546875" style="2" bestFit="1" customWidth="1"/>
    <col min="1284" max="1284" width="10.28515625" style="2" bestFit="1" customWidth="1"/>
    <col min="1285" max="1285" width="2.5703125" style="2" customWidth="1"/>
    <col min="1286" max="1286" width="11.28515625" style="2" bestFit="1" customWidth="1"/>
    <col min="1287" max="1536" width="9.140625" style="2"/>
    <col min="1537" max="1537" width="6" style="2" customWidth="1"/>
    <col min="1538" max="1538" width="5.7109375" style="2" customWidth="1"/>
    <col min="1539" max="1539" width="27.85546875" style="2" bestFit="1" customWidth="1"/>
    <col min="1540" max="1540" width="10.28515625" style="2" bestFit="1" customWidth="1"/>
    <col min="1541" max="1541" width="2.5703125" style="2" customWidth="1"/>
    <col min="1542" max="1542" width="11.28515625" style="2" bestFit="1" customWidth="1"/>
    <col min="1543" max="1792" width="9.140625" style="2"/>
    <col min="1793" max="1793" width="6" style="2" customWidth="1"/>
    <col min="1794" max="1794" width="5.7109375" style="2" customWidth="1"/>
    <col min="1795" max="1795" width="27.85546875" style="2" bestFit="1" customWidth="1"/>
    <col min="1796" max="1796" width="10.28515625" style="2" bestFit="1" customWidth="1"/>
    <col min="1797" max="1797" width="2.5703125" style="2" customWidth="1"/>
    <col min="1798" max="1798" width="11.28515625" style="2" bestFit="1" customWidth="1"/>
    <col min="1799" max="2048" width="9.140625" style="2"/>
    <col min="2049" max="2049" width="6" style="2" customWidth="1"/>
    <col min="2050" max="2050" width="5.7109375" style="2" customWidth="1"/>
    <col min="2051" max="2051" width="27.85546875" style="2" bestFit="1" customWidth="1"/>
    <col min="2052" max="2052" width="10.28515625" style="2" bestFit="1" customWidth="1"/>
    <col min="2053" max="2053" width="2.5703125" style="2" customWidth="1"/>
    <col min="2054" max="2054" width="11.28515625" style="2" bestFit="1" customWidth="1"/>
    <col min="2055" max="2304" width="9.140625" style="2"/>
    <col min="2305" max="2305" width="6" style="2" customWidth="1"/>
    <col min="2306" max="2306" width="5.7109375" style="2" customWidth="1"/>
    <col min="2307" max="2307" width="27.85546875" style="2" bestFit="1" customWidth="1"/>
    <col min="2308" max="2308" width="10.28515625" style="2" bestFit="1" customWidth="1"/>
    <col min="2309" max="2309" width="2.5703125" style="2" customWidth="1"/>
    <col min="2310" max="2310" width="11.28515625" style="2" bestFit="1" customWidth="1"/>
    <col min="2311" max="2560" width="9.140625" style="2"/>
    <col min="2561" max="2561" width="6" style="2" customWidth="1"/>
    <col min="2562" max="2562" width="5.7109375" style="2" customWidth="1"/>
    <col min="2563" max="2563" width="27.85546875" style="2" bestFit="1" customWidth="1"/>
    <col min="2564" max="2564" width="10.28515625" style="2" bestFit="1" customWidth="1"/>
    <col min="2565" max="2565" width="2.5703125" style="2" customWidth="1"/>
    <col min="2566" max="2566" width="11.28515625" style="2" bestFit="1" customWidth="1"/>
    <col min="2567" max="2816" width="9.140625" style="2"/>
    <col min="2817" max="2817" width="6" style="2" customWidth="1"/>
    <col min="2818" max="2818" width="5.7109375" style="2" customWidth="1"/>
    <col min="2819" max="2819" width="27.85546875" style="2" bestFit="1" customWidth="1"/>
    <col min="2820" max="2820" width="10.28515625" style="2" bestFit="1" customWidth="1"/>
    <col min="2821" max="2821" width="2.5703125" style="2" customWidth="1"/>
    <col min="2822" max="2822" width="11.28515625" style="2" bestFit="1" customWidth="1"/>
    <col min="2823" max="3072" width="9.140625" style="2"/>
    <col min="3073" max="3073" width="6" style="2" customWidth="1"/>
    <col min="3074" max="3074" width="5.7109375" style="2" customWidth="1"/>
    <col min="3075" max="3075" width="27.85546875" style="2" bestFit="1" customWidth="1"/>
    <col min="3076" max="3076" width="10.28515625" style="2" bestFit="1" customWidth="1"/>
    <col min="3077" max="3077" width="2.5703125" style="2" customWidth="1"/>
    <col min="3078" max="3078" width="11.28515625" style="2" bestFit="1" customWidth="1"/>
    <col min="3079" max="3328" width="9.140625" style="2"/>
    <col min="3329" max="3329" width="6" style="2" customWidth="1"/>
    <col min="3330" max="3330" width="5.7109375" style="2" customWidth="1"/>
    <col min="3331" max="3331" width="27.85546875" style="2" bestFit="1" customWidth="1"/>
    <col min="3332" max="3332" width="10.28515625" style="2" bestFit="1" customWidth="1"/>
    <col min="3333" max="3333" width="2.5703125" style="2" customWidth="1"/>
    <col min="3334" max="3334" width="11.28515625" style="2" bestFit="1" customWidth="1"/>
    <col min="3335" max="3584" width="9.140625" style="2"/>
    <col min="3585" max="3585" width="6" style="2" customWidth="1"/>
    <col min="3586" max="3586" width="5.7109375" style="2" customWidth="1"/>
    <col min="3587" max="3587" width="27.85546875" style="2" bestFit="1" customWidth="1"/>
    <col min="3588" max="3588" width="10.28515625" style="2" bestFit="1" customWidth="1"/>
    <col min="3589" max="3589" width="2.5703125" style="2" customWidth="1"/>
    <col min="3590" max="3590" width="11.28515625" style="2" bestFit="1" customWidth="1"/>
    <col min="3591" max="3840" width="9.140625" style="2"/>
    <col min="3841" max="3841" width="6" style="2" customWidth="1"/>
    <col min="3842" max="3842" width="5.7109375" style="2" customWidth="1"/>
    <col min="3843" max="3843" width="27.85546875" style="2" bestFit="1" customWidth="1"/>
    <col min="3844" max="3844" width="10.28515625" style="2" bestFit="1" customWidth="1"/>
    <col min="3845" max="3845" width="2.5703125" style="2" customWidth="1"/>
    <col min="3846" max="3846" width="11.28515625" style="2" bestFit="1" customWidth="1"/>
    <col min="3847" max="4096" width="9.140625" style="2"/>
    <col min="4097" max="4097" width="6" style="2" customWidth="1"/>
    <col min="4098" max="4098" width="5.7109375" style="2" customWidth="1"/>
    <col min="4099" max="4099" width="27.85546875" style="2" bestFit="1" customWidth="1"/>
    <col min="4100" max="4100" width="10.28515625" style="2" bestFit="1" customWidth="1"/>
    <col min="4101" max="4101" width="2.5703125" style="2" customWidth="1"/>
    <col min="4102" max="4102" width="11.28515625" style="2" bestFit="1" customWidth="1"/>
    <col min="4103" max="4352" width="9.140625" style="2"/>
    <col min="4353" max="4353" width="6" style="2" customWidth="1"/>
    <col min="4354" max="4354" width="5.7109375" style="2" customWidth="1"/>
    <col min="4355" max="4355" width="27.85546875" style="2" bestFit="1" customWidth="1"/>
    <col min="4356" max="4356" width="10.28515625" style="2" bestFit="1" customWidth="1"/>
    <col min="4357" max="4357" width="2.5703125" style="2" customWidth="1"/>
    <col min="4358" max="4358" width="11.28515625" style="2" bestFit="1" customWidth="1"/>
    <col min="4359" max="4608" width="9.140625" style="2"/>
    <col min="4609" max="4609" width="6" style="2" customWidth="1"/>
    <col min="4610" max="4610" width="5.7109375" style="2" customWidth="1"/>
    <col min="4611" max="4611" width="27.85546875" style="2" bestFit="1" customWidth="1"/>
    <col min="4612" max="4612" width="10.28515625" style="2" bestFit="1" customWidth="1"/>
    <col min="4613" max="4613" width="2.5703125" style="2" customWidth="1"/>
    <col min="4614" max="4614" width="11.28515625" style="2" bestFit="1" customWidth="1"/>
    <col min="4615" max="4864" width="9.140625" style="2"/>
    <col min="4865" max="4865" width="6" style="2" customWidth="1"/>
    <col min="4866" max="4866" width="5.7109375" style="2" customWidth="1"/>
    <col min="4867" max="4867" width="27.85546875" style="2" bestFit="1" customWidth="1"/>
    <col min="4868" max="4868" width="10.28515625" style="2" bestFit="1" customWidth="1"/>
    <col min="4869" max="4869" width="2.5703125" style="2" customWidth="1"/>
    <col min="4870" max="4870" width="11.28515625" style="2" bestFit="1" customWidth="1"/>
    <col min="4871" max="5120" width="9.140625" style="2"/>
    <col min="5121" max="5121" width="6" style="2" customWidth="1"/>
    <col min="5122" max="5122" width="5.7109375" style="2" customWidth="1"/>
    <col min="5123" max="5123" width="27.85546875" style="2" bestFit="1" customWidth="1"/>
    <col min="5124" max="5124" width="10.28515625" style="2" bestFit="1" customWidth="1"/>
    <col min="5125" max="5125" width="2.5703125" style="2" customWidth="1"/>
    <col min="5126" max="5126" width="11.28515625" style="2" bestFit="1" customWidth="1"/>
    <col min="5127" max="5376" width="9.140625" style="2"/>
    <col min="5377" max="5377" width="6" style="2" customWidth="1"/>
    <col min="5378" max="5378" width="5.7109375" style="2" customWidth="1"/>
    <col min="5379" max="5379" width="27.85546875" style="2" bestFit="1" customWidth="1"/>
    <col min="5380" max="5380" width="10.28515625" style="2" bestFit="1" customWidth="1"/>
    <col min="5381" max="5381" width="2.5703125" style="2" customWidth="1"/>
    <col min="5382" max="5382" width="11.28515625" style="2" bestFit="1" customWidth="1"/>
    <col min="5383" max="5632" width="9.140625" style="2"/>
    <col min="5633" max="5633" width="6" style="2" customWidth="1"/>
    <col min="5634" max="5634" width="5.7109375" style="2" customWidth="1"/>
    <col min="5635" max="5635" width="27.85546875" style="2" bestFit="1" customWidth="1"/>
    <col min="5636" max="5636" width="10.28515625" style="2" bestFit="1" customWidth="1"/>
    <col min="5637" max="5637" width="2.5703125" style="2" customWidth="1"/>
    <col min="5638" max="5638" width="11.28515625" style="2" bestFit="1" customWidth="1"/>
    <col min="5639" max="5888" width="9.140625" style="2"/>
    <col min="5889" max="5889" width="6" style="2" customWidth="1"/>
    <col min="5890" max="5890" width="5.7109375" style="2" customWidth="1"/>
    <col min="5891" max="5891" width="27.85546875" style="2" bestFit="1" customWidth="1"/>
    <col min="5892" max="5892" width="10.28515625" style="2" bestFit="1" customWidth="1"/>
    <col min="5893" max="5893" width="2.5703125" style="2" customWidth="1"/>
    <col min="5894" max="5894" width="11.28515625" style="2" bestFit="1" customWidth="1"/>
    <col min="5895" max="6144" width="9.140625" style="2"/>
    <col min="6145" max="6145" width="6" style="2" customWidth="1"/>
    <col min="6146" max="6146" width="5.7109375" style="2" customWidth="1"/>
    <col min="6147" max="6147" width="27.85546875" style="2" bestFit="1" customWidth="1"/>
    <col min="6148" max="6148" width="10.28515625" style="2" bestFit="1" customWidth="1"/>
    <col min="6149" max="6149" width="2.5703125" style="2" customWidth="1"/>
    <col min="6150" max="6150" width="11.28515625" style="2" bestFit="1" customWidth="1"/>
    <col min="6151" max="6400" width="9.140625" style="2"/>
    <col min="6401" max="6401" width="6" style="2" customWidth="1"/>
    <col min="6402" max="6402" width="5.7109375" style="2" customWidth="1"/>
    <col min="6403" max="6403" width="27.85546875" style="2" bestFit="1" customWidth="1"/>
    <col min="6404" max="6404" width="10.28515625" style="2" bestFit="1" customWidth="1"/>
    <col min="6405" max="6405" width="2.5703125" style="2" customWidth="1"/>
    <col min="6406" max="6406" width="11.28515625" style="2" bestFit="1" customWidth="1"/>
    <col min="6407" max="6656" width="9.140625" style="2"/>
    <col min="6657" max="6657" width="6" style="2" customWidth="1"/>
    <col min="6658" max="6658" width="5.7109375" style="2" customWidth="1"/>
    <col min="6659" max="6659" width="27.85546875" style="2" bestFit="1" customWidth="1"/>
    <col min="6660" max="6660" width="10.28515625" style="2" bestFit="1" customWidth="1"/>
    <col min="6661" max="6661" width="2.5703125" style="2" customWidth="1"/>
    <col min="6662" max="6662" width="11.28515625" style="2" bestFit="1" customWidth="1"/>
    <col min="6663" max="6912" width="9.140625" style="2"/>
    <col min="6913" max="6913" width="6" style="2" customWidth="1"/>
    <col min="6914" max="6914" width="5.7109375" style="2" customWidth="1"/>
    <col min="6915" max="6915" width="27.85546875" style="2" bestFit="1" customWidth="1"/>
    <col min="6916" max="6916" width="10.28515625" style="2" bestFit="1" customWidth="1"/>
    <col min="6917" max="6917" width="2.5703125" style="2" customWidth="1"/>
    <col min="6918" max="6918" width="11.28515625" style="2" bestFit="1" customWidth="1"/>
    <col min="6919" max="7168" width="9.140625" style="2"/>
    <col min="7169" max="7169" width="6" style="2" customWidth="1"/>
    <col min="7170" max="7170" width="5.7109375" style="2" customWidth="1"/>
    <col min="7171" max="7171" width="27.85546875" style="2" bestFit="1" customWidth="1"/>
    <col min="7172" max="7172" width="10.28515625" style="2" bestFit="1" customWidth="1"/>
    <col min="7173" max="7173" width="2.5703125" style="2" customWidth="1"/>
    <col min="7174" max="7174" width="11.28515625" style="2" bestFit="1" customWidth="1"/>
    <col min="7175" max="7424" width="9.140625" style="2"/>
    <col min="7425" max="7425" width="6" style="2" customWidth="1"/>
    <col min="7426" max="7426" width="5.7109375" style="2" customWidth="1"/>
    <col min="7427" max="7427" width="27.85546875" style="2" bestFit="1" customWidth="1"/>
    <col min="7428" max="7428" width="10.28515625" style="2" bestFit="1" customWidth="1"/>
    <col min="7429" max="7429" width="2.5703125" style="2" customWidth="1"/>
    <col min="7430" max="7430" width="11.28515625" style="2" bestFit="1" customWidth="1"/>
    <col min="7431" max="7680" width="9.140625" style="2"/>
    <col min="7681" max="7681" width="6" style="2" customWidth="1"/>
    <col min="7682" max="7682" width="5.7109375" style="2" customWidth="1"/>
    <col min="7683" max="7683" width="27.85546875" style="2" bestFit="1" customWidth="1"/>
    <col min="7684" max="7684" width="10.28515625" style="2" bestFit="1" customWidth="1"/>
    <col min="7685" max="7685" width="2.5703125" style="2" customWidth="1"/>
    <col min="7686" max="7686" width="11.28515625" style="2" bestFit="1" customWidth="1"/>
    <col min="7687" max="7936" width="9.140625" style="2"/>
    <col min="7937" max="7937" width="6" style="2" customWidth="1"/>
    <col min="7938" max="7938" width="5.7109375" style="2" customWidth="1"/>
    <col min="7939" max="7939" width="27.85546875" style="2" bestFit="1" customWidth="1"/>
    <col min="7940" max="7940" width="10.28515625" style="2" bestFit="1" customWidth="1"/>
    <col min="7941" max="7941" width="2.5703125" style="2" customWidth="1"/>
    <col min="7942" max="7942" width="11.28515625" style="2" bestFit="1" customWidth="1"/>
    <col min="7943" max="8192" width="9.140625" style="2"/>
    <col min="8193" max="8193" width="6" style="2" customWidth="1"/>
    <col min="8194" max="8194" width="5.7109375" style="2" customWidth="1"/>
    <col min="8195" max="8195" width="27.85546875" style="2" bestFit="1" customWidth="1"/>
    <col min="8196" max="8196" width="10.28515625" style="2" bestFit="1" customWidth="1"/>
    <col min="8197" max="8197" width="2.5703125" style="2" customWidth="1"/>
    <col min="8198" max="8198" width="11.28515625" style="2" bestFit="1" customWidth="1"/>
    <col min="8199" max="8448" width="9.140625" style="2"/>
    <col min="8449" max="8449" width="6" style="2" customWidth="1"/>
    <col min="8450" max="8450" width="5.7109375" style="2" customWidth="1"/>
    <col min="8451" max="8451" width="27.85546875" style="2" bestFit="1" customWidth="1"/>
    <col min="8452" max="8452" width="10.28515625" style="2" bestFit="1" customWidth="1"/>
    <col min="8453" max="8453" width="2.5703125" style="2" customWidth="1"/>
    <col min="8454" max="8454" width="11.28515625" style="2" bestFit="1" customWidth="1"/>
    <col min="8455" max="8704" width="9.140625" style="2"/>
    <col min="8705" max="8705" width="6" style="2" customWidth="1"/>
    <col min="8706" max="8706" width="5.7109375" style="2" customWidth="1"/>
    <col min="8707" max="8707" width="27.85546875" style="2" bestFit="1" customWidth="1"/>
    <col min="8708" max="8708" width="10.28515625" style="2" bestFit="1" customWidth="1"/>
    <col min="8709" max="8709" width="2.5703125" style="2" customWidth="1"/>
    <col min="8710" max="8710" width="11.28515625" style="2" bestFit="1" customWidth="1"/>
    <col min="8711" max="8960" width="9.140625" style="2"/>
    <col min="8961" max="8961" width="6" style="2" customWidth="1"/>
    <col min="8962" max="8962" width="5.7109375" style="2" customWidth="1"/>
    <col min="8963" max="8963" width="27.85546875" style="2" bestFit="1" customWidth="1"/>
    <col min="8964" max="8964" width="10.28515625" style="2" bestFit="1" customWidth="1"/>
    <col min="8965" max="8965" width="2.5703125" style="2" customWidth="1"/>
    <col min="8966" max="8966" width="11.28515625" style="2" bestFit="1" customWidth="1"/>
    <col min="8967" max="9216" width="9.140625" style="2"/>
    <col min="9217" max="9217" width="6" style="2" customWidth="1"/>
    <col min="9218" max="9218" width="5.7109375" style="2" customWidth="1"/>
    <col min="9219" max="9219" width="27.85546875" style="2" bestFit="1" customWidth="1"/>
    <col min="9220" max="9220" width="10.28515625" style="2" bestFit="1" customWidth="1"/>
    <col min="9221" max="9221" width="2.5703125" style="2" customWidth="1"/>
    <col min="9222" max="9222" width="11.28515625" style="2" bestFit="1" customWidth="1"/>
    <col min="9223" max="9472" width="9.140625" style="2"/>
    <col min="9473" max="9473" width="6" style="2" customWidth="1"/>
    <col min="9474" max="9474" width="5.7109375" style="2" customWidth="1"/>
    <col min="9475" max="9475" width="27.85546875" style="2" bestFit="1" customWidth="1"/>
    <col min="9476" max="9476" width="10.28515625" style="2" bestFit="1" customWidth="1"/>
    <col min="9477" max="9477" width="2.5703125" style="2" customWidth="1"/>
    <col min="9478" max="9478" width="11.28515625" style="2" bestFit="1" customWidth="1"/>
    <col min="9479" max="9728" width="9.140625" style="2"/>
    <col min="9729" max="9729" width="6" style="2" customWidth="1"/>
    <col min="9730" max="9730" width="5.7109375" style="2" customWidth="1"/>
    <col min="9731" max="9731" width="27.85546875" style="2" bestFit="1" customWidth="1"/>
    <col min="9732" max="9732" width="10.28515625" style="2" bestFit="1" customWidth="1"/>
    <col min="9733" max="9733" width="2.5703125" style="2" customWidth="1"/>
    <col min="9734" max="9734" width="11.28515625" style="2" bestFit="1" customWidth="1"/>
    <col min="9735" max="9984" width="9.140625" style="2"/>
    <col min="9985" max="9985" width="6" style="2" customWidth="1"/>
    <col min="9986" max="9986" width="5.7109375" style="2" customWidth="1"/>
    <col min="9987" max="9987" width="27.85546875" style="2" bestFit="1" customWidth="1"/>
    <col min="9988" max="9988" width="10.28515625" style="2" bestFit="1" customWidth="1"/>
    <col min="9989" max="9989" width="2.5703125" style="2" customWidth="1"/>
    <col min="9990" max="9990" width="11.28515625" style="2" bestFit="1" customWidth="1"/>
    <col min="9991" max="10240" width="9.140625" style="2"/>
    <col min="10241" max="10241" width="6" style="2" customWidth="1"/>
    <col min="10242" max="10242" width="5.7109375" style="2" customWidth="1"/>
    <col min="10243" max="10243" width="27.85546875" style="2" bestFit="1" customWidth="1"/>
    <col min="10244" max="10244" width="10.28515625" style="2" bestFit="1" customWidth="1"/>
    <col min="10245" max="10245" width="2.5703125" style="2" customWidth="1"/>
    <col min="10246" max="10246" width="11.28515625" style="2" bestFit="1" customWidth="1"/>
    <col min="10247" max="10496" width="9.140625" style="2"/>
    <col min="10497" max="10497" width="6" style="2" customWidth="1"/>
    <col min="10498" max="10498" width="5.7109375" style="2" customWidth="1"/>
    <col min="10499" max="10499" width="27.85546875" style="2" bestFit="1" customWidth="1"/>
    <col min="10500" max="10500" width="10.28515625" style="2" bestFit="1" customWidth="1"/>
    <col min="10501" max="10501" width="2.5703125" style="2" customWidth="1"/>
    <col min="10502" max="10502" width="11.28515625" style="2" bestFit="1" customWidth="1"/>
    <col min="10503" max="10752" width="9.140625" style="2"/>
    <col min="10753" max="10753" width="6" style="2" customWidth="1"/>
    <col min="10754" max="10754" width="5.7109375" style="2" customWidth="1"/>
    <col min="10755" max="10755" width="27.85546875" style="2" bestFit="1" customWidth="1"/>
    <col min="10756" max="10756" width="10.28515625" style="2" bestFit="1" customWidth="1"/>
    <col min="10757" max="10757" width="2.5703125" style="2" customWidth="1"/>
    <col min="10758" max="10758" width="11.28515625" style="2" bestFit="1" customWidth="1"/>
    <col min="10759" max="11008" width="9.140625" style="2"/>
    <col min="11009" max="11009" width="6" style="2" customWidth="1"/>
    <col min="11010" max="11010" width="5.7109375" style="2" customWidth="1"/>
    <col min="11011" max="11011" width="27.85546875" style="2" bestFit="1" customWidth="1"/>
    <col min="11012" max="11012" width="10.28515625" style="2" bestFit="1" customWidth="1"/>
    <col min="11013" max="11013" width="2.5703125" style="2" customWidth="1"/>
    <col min="11014" max="11014" width="11.28515625" style="2" bestFit="1" customWidth="1"/>
    <col min="11015" max="11264" width="9.140625" style="2"/>
    <col min="11265" max="11265" width="6" style="2" customWidth="1"/>
    <col min="11266" max="11266" width="5.7109375" style="2" customWidth="1"/>
    <col min="11267" max="11267" width="27.85546875" style="2" bestFit="1" customWidth="1"/>
    <col min="11268" max="11268" width="10.28515625" style="2" bestFit="1" customWidth="1"/>
    <col min="11269" max="11269" width="2.5703125" style="2" customWidth="1"/>
    <col min="11270" max="11270" width="11.28515625" style="2" bestFit="1" customWidth="1"/>
    <col min="11271" max="11520" width="9.140625" style="2"/>
    <col min="11521" max="11521" width="6" style="2" customWidth="1"/>
    <col min="11522" max="11522" width="5.7109375" style="2" customWidth="1"/>
    <col min="11523" max="11523" width="27.85546875" style="2" bestFit="1" customWidth="1"/>
    <col min="11524" max="11524" width="10.28515625" style="2" bestFit="1" customWidth="1"/>
    <col min="11525" max="11525" width="2.5703125" style="2" customWidth="1"/>
    <col min="11526" max="11526" width="11.28515625" style="2" bestFit="1" customWidth="1"/>
    <col min="11527" max="11776" width="9.140625" style="2"/>
    <col min="11777" max="11777" width="6" style="2" customWidth="1"/>
    <col min="11778" max="11778" width="5.7109375" style="2" customWidth="1"/>
    <col min="11779" max="11779" width="27.85546875" style="2" bestFit="1" customWidth="1"/>
    <col min="11780" max="11780" width="10.28515625" style="2" bestFit="1" customWidth="1"/>
    <col min="11781" max="11781" width="2.5703125" style="2" customWidth="1"/>
    <col min="11782" max="11782" width="11.28515625" style="2" bestFit="1" customWidth="1"/>
    <col min="11783" max="12032" width="9.140625" style="2"/>
    <col min="12033" max="12033" width="6" style="2" customWidth="1"/>
    <col min="12034" max="12034" width="5.7109375" style="2" customWidth="1"/>
    <col min="12035" max="12035" width="27.85546875" style="2" bestFit="1" customWidth="1"/>
    <col min="12036" max="12036" width="10.28515625" style="2" bestFit="1" customWidth="1"/>
    <col min="12037" max="12037" width="2.5703125" style="2" customWidth="1"/>
    <col min="12038" max="12038" width="11.28515625" style="2" bestFit="1" customWidth="1"/>
    <col min="12039" max="12288" width="9.140625" style="2"/>
    <col min="12289" max="12289" width="6" style="2" customWidth="1"/>
    <col min="12290" max="12290" width="5.7109375" style="2" customWidth="1"/>
    <col min="12291" max="12291" width="27.85546875" style="2" bestFit="1" customWidth="1"/>
    <col min="12292" max="12292" width="10.28515625" style="2" bestFit="1" customWidth="1"/>
    <col min="12293" max="12293" width="2.5703125" style="2" customWidth="1"/>
    <col min="12294" max="12294" width="11.28515625" style="2" bestFit="1" customWidth="1"/>
    <col min="12295" max="12544" width="9.140625" style="2"/>
    <col min="12545" max="12545" width="6" style="2" customWidth="1"/>
    <col min="12546" max="12546" width="5.7109375" style="2" customWidth="1"/>
    <col min="12547" max="12547" width="27.85546875" style="2" bestFit="1" customWidth="1"/>
    <col min="12548" max="12548" width="10.28515625" style="2" bestFit="1" customWidth="1"/>
    <col min="12549" max="12549" width="2.5703125" style="2" customWidth="1"/>
    <col min="12550" max="12550" width="11.28515625" style="2" bestFit="1" customWidth="1"/>
    <col min="12551" max="12800" width="9.140625" style="2"/>
    <col min="12801" max="12801" width="6" style="2" customWidth="1"/>
    <col min="12802" max="12802" width="5.7109375" style="2" customWidth="1"/>
    <col min="12803" max="12803" width="27.85546875" style="2" bestFit="1" customWidth="1"/>
    <col min="12804" max="12804" width="10.28515625" style="2" bestFit="1" customWidth="1"/>
    <col min="12805" max="12805" width="2.5703125" style="2" customWidth="1"/>
    <col min="12806" max="12806" width="11.28515625" style="2" bestFit="1" customWidth="1"/>
    <col min="12807" max="13056" width="9.140625" style="2"/>
    <col min="13057" max="13057" width="6" style="2" customWidth="1"/>
    <col min="13058" max="13058" width="5.7109375" style="2" customWidth="1"/>
    <col min="13059" max="13059" width="27.85546875" style="2" bestFit="1" customWidth="1"/>
    <col min="13060" max="13060" width="10.28515625" style="2" bestFit="1" customWidth="1"/>
    <col min="13061" max="13061" width="2.5703125" style="2" customWidth="1"/>
    <col min="13062" max="13062" width="11.28515625" style="2" bestFit="1" customWidth="1"/>
    <col min="13063" max="13312" width="9.140625" style="2"/>
    <col min="13313" max="13313" width="6" style="2" customWidth="1"/>
    <col min="13314" max="13314" width="5.7109375" style="2" customWidth="1"/>
    <col min="13315" max="13315" width="27.85546875" style="2" bestFit="1" customWidth="1"/>
    <col min="13316" max="13316" width="10.28515625" style="2" bestFit="1" customWidth="1"/>
    <col min="13317" max="13317" width="2.5703125" style="2" customWidth="1"/>
    <col min="13318" max="13318" width="11.28515625" style="2" bestFit="1" customWidth="1"/>
    <col min="13319" max="13568" width="9.140625" style="2"/>
    <col min="13569" max="13569" width="6" style="2" customWidth="1"/>
    <col min="13570" max="13570" width="5.7109375" style="2" customWidth="1"/>
    <col min="13571" max="13571" width="27.85546875" style="2" bestFit="1" customWidth="1"/>
    <col min="13572" max="13572" width="10.28515625" style="2" bestFit="1" customWidth="1"/>
    <col min="13573" max="13573" width="2.5703125" style="2" customWidth="1"/>
    <col min="13574" max="13574" width="11.28515625" style="2" bestFit="1" customWidth="1"/>
    <col min="13575" max="13824" width="9.140625" style="2"/>
    <col min="13825" max="13825" width="6" style="2" customWidth="1"/>
    <col min="13826" max="13826" width="5.7109375" style="2" customWidth="1"/>
    <col min="13827" max="13827" width="27.85546875" style="2" bestFit="1" customWidth="1"/>
    <col min="13828" max="13828" width="10.28515625" style="2" bestFit="1" customWidth="1"/>
    <col min="13829" max="13829" width="2.5703125" style="2" customWidth="1"/>
    <col min="13830" max="13830" width="11.28515625" style="2" bestFit="1" customWidth="1"/>
    <col min="13831" max="14080" width="9.140625" style="2"/>
    <col min="14081" max="14081" width="6" style="2" customWidth="1"/>
    <col min="14082" max="14082" width="5.7109375" style="2" customWidth="1"/>
    <col min="14083" max="14083" width="27.85546875" style="2" bestFit="1" customWidth="1"/>
    <col min="14084" max="14084" width="10.28515625" style="2" bestFit="1" customWidth="1"/>
    <col min="14085" max="14085" width="2.5703125" style="2" customWidth="1"/>
    <col min="14086" max="14086" width="11.28515625" style="2" bestFit="1" customWidth="1"/>
    <col min="14087" max="14336" width="9.140625" style="2"/>
    <col min="14337" max="14337" width="6" style="2" customWidth="1"/>
    <col min="14338" max="14338" width="5.7109375" style="2" customWidth="1"/>
    <col min="14339" max="14339" width="27.85546875" style="2" bestFit="1" customWidth="1"/>
    <col min="14340" max="14340" width="10.28515625" style="2" bestFit="1" customWidth="1"/>
    <col min="14341" max="14341" width="2.5703125" style="2" customWidth="1"/>
    <col min="14342" max="14342" width="11.28515625" style="2" bestFit="1" customWidth="1"/>
    <col min="14343" max="14592" width="9.140625" style="2"/>
    <col min="14593" max="14593" width="6" style="2" customWidth="1"/>
    <col min="14594" max="14594" width="5.7109375" style="2" customWidth="1"/>
    <col min="14595" max="14595" width="27.85546875" style="2" bestFit="1" customWidth="1"/>
    <col min="14596" max="14596" width="10.28515625" style="2" bestFit="1" customWidth="1"/>
    <col min="14597" max="14597" width="2.5703125" style="2" customWidth="1"/>
    <col min="14598" max="14598" width="11.28515625" style="2" bestFit="1" customWidth="1"/>
    <col min="14599" max="14848" width="9.140625" style="2"/>
    <col min="14849" max="14849" width="6" style="2" customWidth="1"/>
    <col min="14850" max="14850" width="5.7109375" style="2" customWidth="1"/>
    <col min="14851" max="14851" width="27.85546875" style="2" bestFit="1" customWidth="1"/>
    <col min="14852" max="14852" width="10.28515625" style="2" bestFit="1" customWidth="1"/>
    <col min="14853" max="14853" width="2.5703125" style="2" customWidth="1"/>
    <col min="14854" max="14854" width="11.28515625" style="2" bestFit="1" customWidth="1"/>
    <col min="14855" max="15104" width="9.140625" style="2"/>
    <col min="15105" max="15105" width="6" style="2" customWidth="1"/>
    <col min="15106" max="15106" width="5.7109375" style="2" customWidth="1"/>
    <col min="15107" max="15107" width="27.85546875" style="2" bestFit="1" customWidth="1"/>
    <col min="15108" max="15108" width="10.28515625" style="2" bestFit="1" customWidth="1"/>
    <col min="15109" max="15109" width="2.5703125" style="2" customWidth="1"/>
    <col min="15110" max="15110" width="11.28515625" style="2" bestFit="1" customWidth="1"/>
    <col min="15111" max="15360" width="9.140625" style="2"/>
    <col min="15361" max="15361" width="6" style="2" customWidth="1"/>
    <col min="15362" max="15362" width="5.7109375" style="2" customWidth="1"/>
    <col min="15363" max="15363" width="27.85546875" style="2" bestFit="1" customWidth="1"/>
    <col min="15364" max="15364" width="10.28515625" style="2" bestFit="1" customWidth="1"/>
    <col min="15365" max="15365" width="2.5703125" style="2" customWidth="1"/>
    <col min="15366" max="15366" width="11.28515625" style="2" bestFit="1" customWidth="1"/>
    <col min="15367" max="15616" width="9.140625" style="2"/>
    <col min="15617" max="15617" width="6" style="2" customWidth="1"/>
    <col min="15618" max="15618" width="5.7109375" style="2" customWidth="1"/>
    <col min="15619" max="15619" width="27.85546875" style="2" bestFit="1" customWidth="1"/>
    <col min="15620" max="15620" width="10.28515625" style="2" bestFit="1" customWidth="1"/>
    <col min="15621" max="15621" width="2.5703125" style="2" customWidth="1"/>
    <col min="15622" max="15622" width="11.28515625" style="2" bestFit="1" customWidth="1"/>
    <col min="15623" max="15872" width="9.140625" style="2"/>
    <col min="15873" max="15873" width="6" style="2" customWidth="1"/>
    <col min="15874" max="15874" width="5.7109375" style="2" customWidth="1"/>
    <col min="15875" max="15875" width="27.85546875" style="2" bestFit="1" customWidth="1"/>
    <col min="15876" max="15876" width="10.28515625" style="2" bestFit="1" customWidth="1"/>
    <col min="15877" max="15877" width="2.5703125" style="2" customWidth="1"/>
    <col min="15878" max="15878" width="11.28515625" style="2" bestFit="1" customWidth="1"/>
    <col min="15879" max="16128" width="9.140625" style="2"/>
    <col min="16129" max="16129" width="6" style="2" customWidth="1"/>
    <col min="16130" max="16130" width="5.7109375" style="2" customWidth="1"/>
    <col min="16131" max="16131" width="27.85546875" style="2" bestFit="1" customWidth="1"/>
    <col min="16132" max="16132" width="10.28515625" style="2" bestFit="1" customWidth="1"/>
    <col min="16133" max="16133" width="2.5703125" style="2" customWidth="1"/>
    <col min="16134" max="16134" width="11.28515625" style="2" bestFit="1" customWidth="1"/>
    <col min="16135" max="16384" width="9.140625" style="2"/>
  </cols>
  <sheetData>
    <row r="1" spans="1:11" x14ac:dyDescent="0.25">
      <c r="A1" s="2" t="s">
        <v>130</v>
      </c>
    </row>
    <row r="2" spans="1:11" x14ac:dyDescent="0.25">
      <c r="A2" s="2" t="s">
        <v>131</v>
      </c>
    </row>
    <row r="3" spans="1:11" x14ac:dyDescent="0.25">
      <c r="A3" s="25">
        <v>41791</v>
      </c>
    </row>
    <row r="7" spans="1:11" x14ac:dyDescent="0.25">
      <c r="A7" s="2" t="s">
        <v>132</v>
      </c>
    </row>
    <row r="8" spans="1:11" x14ac:dyDescent="0.25">
      <c r="B8" s="2" t="s">
        <v>133</v>
      </c>
      <c r="F8" s="26">
        <v>1975</v>
      </c>
    </row>
    <row r="9" spans="1:11" x14ac:dyDescent="0.25">
      <c r="B9" s="2" t="s">
        <v>134</v>
      </c>
      <c r="D9" s="2">
        <v>20552.849999999999</v>
      </c>
      <c r="F9" s="27">
        <f>D9*0.03</f>
        <v>616.58549999999991</v>
      </c>
    </row>
    <row r="11" spans="1:11" x14ac:dyDescent="0.25">
      <c r="B11" s="2" t="s">
        <v>135</v>
      </c>
      <c r="F11" s="28">
        <f>SUM(F8:F10)</f>
        <v>2591.5855000000001</v>
      </c>
    </row>
    <row r="13" spans="1:11" x14ac:dyDescent="0.25">
      <c r="A13" s="2" t="s">
        <v>136</v>
      </c>
    </row>
    <row r="14" spans="1:11" x14ac:dyDescent="0.25">
      <c r="B14" s="2" t="s">
        <v>137</v>
      </c>
      <c r="F14" s="2">
        <f>+J19*K15</f>
        <v>6982.74</v>
      </c>
      <c r="J14" s="27" t="s">
        <v>138</v>
      </c>
      <c r="K14" s="27" t="s">
        <v>139</v>
      </c>
    </row>
    <row r="15" spans="1:11" x14ac:dyDescent="0.25">
      <c r="B15" s="2" t="s">
        <v>140</v>
      </c>
      <c r="F15" s="2">
        <v>150</v>
      </c>
      <c r="I15" s="2" t="s">
        <v>141</v>
      </c>
      <c r="J15" s="2">
        <f>1+4+2</f>
        <v>7</v>
      </c>
      <c r="K15" s="2">
        <v>36.18</v>
      </c>
    </row>
    <row r="16" spans="1:11" x14ac:dyDescent="0.25">
      <c r="B16" s="2" t="s">
        <v>142</v>
      </c>
      <c r="F16" s="2">
        <v>275</v>
      </c>
      <c r="I16" s="2" t="s">
        <v>143</v>
      </c>
      <c r="J16" s="2">
        <f>42+22+30</f>
        <v>94</v>
      </c>
    </row>
    <row r="17" spans="1:10" x14ac:dyDescent="0.25">
      <c r="I17" s="2" t="s">
        <v>144</v>
      </c>
      <c r="J17" s="2">
        <f>20+42+30</f>
        <v>92</v>
      </c>
    </row>
    <row r="18" spans="1:10" x14ac:dyDescent="0.25">
      <c r="C18" s="2" t="s">
        <v>145</v>
      </c>
      <c r="F18" s="2">
        <v>275.91000000000003</v>
      </c>
      <c r="I18" s="2" t="s">
        <v>146</v>
      </c>
      <c r="J18" s="2">
        <f>3+3</f>
        <v>6</v>
      </c>
    </row>
    <row r="19" spans="1:10" ht="15.75" thickBot="1" x14ac:dyDescent="0.3">
      <c r="C19" s="2" t="s">
        <v>147</v>
      </c>
      <c r="F19" s="2">
        <v>1572.24</v>
      </c>
      <c r="J19" s="29">
        <f>SUM(J15:J17)</f>
        <v>193</v>
      </c>
    </row>
    <row r="20" spans="1:10" ht="15.75" thickTop="1" x14ac:dyDescent="0.25">
      <c r="C20" s="2" t="s">
        <v>148</v>
      </c>
      <c r="F20" s="2">
        <v>930</v>
      </c>
    </row>
    <row r="21" spans="1:10" x14ac:dyDescent="0.25">
      <c r="C21" s="2" t="s">
        <v>149</v>
      </c>
      <c r="F21" s="2">
        <v>30.21</v>
      </c>
    </row>
    <row r="22" spans="1:10" x14ac:dyDescent="0.25">
      <c r="C22" s="2" t="s">
        <v>150</v>
      </c>
      <c r="F22" s="2">
        <v>300.3</v>
      </c>
    </row>
    <row r="23" spans="1:10" x14ac:dyDescent="0.25">
      <c r="C23" s="2" t="s">
        <v>151</v>
      </c>
      <c r="F23" s="2">
        <v>500</v>
      </c>
    </row>
    <row r="24" spans="1:10" x14ac:dyDescent="0.25">
      <c r="C24" s="2" t="s">
        <v>152</v>
      </c>
      <c r="F24" s="2">
        <v>278.22000000000003</v>
      </c>
    </row>
    <row r="27" spans="1:10" x14ac:dyDescent="0.25">
      <c r="B27" s="2" t="s">
        <v>153</v>
      </c>
      <c r="F27" s="28">
        <f>SUM(F14:F24)</f>
        <v>11294.619999999997</v>
      </c>
    </row>
    <row r="29" spans="1:10" ht="15.75" thickBot="1" x14ac:dyDescent="0.3">
      <c r="A29" s="2" t="s">
        <v>154</v>
      </c>
      <c r="F29" s="30">
        <f>F11+F27</f>
        <v>13886.205499999996</v>
      </c>
    </row>
    <row r="30" spans="1:10" ht="15.75" thickTop="1" x14ac:dyDescent="0.25"/>
    <row r="37" spans="1:1" x14ac:dyDescent="0.25">
      <c r="A37" s="2" t="s">
        <v>155</v>
      </c>
    </row>
  </sheetData>
  <pageMargins left="0.7" right="0.7" top="0.75" bottom="0.75" header="0.3" footer="0.3"/>
  <pageSetup scale="70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F23" sqref="F23"/>
    </sheetView>
  </sheetViews>
  <sheetFormatPr defaultRowHeight="15" x14ac:dyDescent="0.25"/>
  <cols>
    <col min="1" max="1" width="12.7109375" style="2" customWidth="1"/>
    <col min="2" max="2" width="5.7109375" style="2" customWidth="1"/>
    <col min="3" max="3" width="27.85546875" style="2" bestFit="1" customWidth="1"/>
    <col min="4" max="4" width="29" style="2" customWidth="1"/>
    <col min="5" max="5" width="2.5703125" style="2" customWidth="1"/>
    <col min="6" max="6" width="12.28515625" style="2" bestFit="1" customWidth="1"/>
    <col min="7" max="7" width="9.140625" style="2"/>
    <col min="8" max="8" width="17.5703125" style="2" customWidth="1"/>
    <col min="9" max="255" width="9.140625" style="2"/>
    <col min="256" max="256" width="6" style="2" customWidth="1"/>
    <col min="257" max="257" width="5.7109375" style="2" customWidth="1"/>
    <col min="258" max="258" width="27.85546875" style="2" bestFit="1" customWidth="1"/>
    <col min="259" max="259" width="10.28515625" style="2" bestFit="1" customWidth="1"/>
    <col min="260" max="260" width="2.5703125" style="2" customWidth="1"/>
    <col min="261" max="261" width="11.28515625" style="2" bestFit="1" customWidth="1"/>
    <col min="262" max="511" width="9.140625" style="2"/>
    <col min="512" max="512" width="6" style="2" customWidth="1"/>
    <col min="513" max="513" width="5.7109375" style="2" customWidth="1"/>
    <col min="514" max="514" width="27.85546875" style="2" bestFit="1" customWidth="1"/>
    <col min="515" max="515" width="10.28515625" style="2" bestFit="1" customWidth="1"/>
    <col min="516" max="516" width="2.5703125" style="2" customWidth="1"/>
    <col min="517" max="517" width="11.28515625" style="2" bestFit="1" customWidth="1"/>
    <col min="518" max="767" width="9.140625" style="2"/>
    <col min="768" max="768" width="6" style="2" customWidth="1"/>
    <col min="769" max="769" width="5.7109375" style="2" customWidth="1"/>
    <col min="770" max="770" width="27.85546875" style="2" bestFit="1" customWidth="1"/>
    <col min="771" max="771" width="10.28515625" style="2" bestFit="1" customWidth="1"/>
    <col min="772" max="772" width="2.5703125" style="2" customWidth="1"/>
    <col min="773" max="773" width="11.28515625" style="2" bestFit="1" customWidth="1"/>
    <col min="774" max="1023" width="9.140625" style="2"/>
    <col min="1024" max="1024" width="6" style="2" customWidth="1"/>
    <col min="1025" max="1025" width="5.7109375" style="2" customWidth="1"/>
    <col min="1026" max="1026" width="27.85546875" style="2" bestFit="1" customWidth="1"/>
    <col min="1027" max="1027" width="10.28515625" style="2" bestFit="1" customWidth="1"/>
    <col min="1028" max="1028" width="2.5703125" style="2" customWidth="1"/>
    <col min="1029" max="1029" width="11.28515625" style="2" bestFit="1" customWidth="1"/>
    <col min="1030" max="1279" width="9.140625" style="2"/>
    <col min="1280" max="1280" width="6" style="2" customWidth="1"/>
    <col min="1281" max="1281" width="5.7109375" style="2" customWidth="1"/>
    <col min="1282" max="1282" width="27.85546875" style="2" bestFit="1" customWidth="1"/>
    <col min="1283" max="1283" width="10.28515625" style="2" bestFit="1" customWidth="1"/>
    <col min="1284" max="1284" width="2.5703125" style="2" customWidth="1"/>
    <col min="1285" max="1285" width="11.28515625" style="2" bestFit="1" customWidth="1"/>
    <col min="1286" max="1535" width="9.140625" style="2"/>
    <col min="1536" max="1536" width="6" style="2" customWidth="1"/>
    <col min="1537" max="1537" width="5.7109375" style="2" customWidth="1"/>
    <col min="1538" max="1538" width="27.85546875" style="2" bestFit="1" customWidth="1"/>
    <col min="1539" max="1539" width="10.28515625" style="2" bestFit="1" customWidth="1"/>
    <col min="1540" max="1540" width="2.5703125" style="2" customWidth="1"/>
    <col min="1541" max="1541" width="11.28515625" style="2" bestFit="1" customWidth="1"/>
    <col min="1542" max="1791" width="9.140625" style="2"/>
    <col min="1792" max="1792" width="6" style="2" customWidth="1"/>
    <col min="1793" max="1793" width="5.7109375" style="2" customWidth="1"/>
    <col min="1794" max="1794" width="27.85546875" style="2" bestFit="1" customWidth="1"/>
    <col min="1795" max="1795" width="10.28515625" style="2" bestFit="1" customWidth="1"/>
    <col min="1796" max="1796" width="2.5703125" style="2" customWidth="1"/>
    <col min="1797" max="1797" width="11.28515625" style="2" bestFit="1" customWidth="1"/>
    <col min="1798" max="2047" width="9.140625" style="2"/>
    <col min="2048" max="2048" width="6" style="2" customWidth="1"/>
    <col min="2049" max="2049" width="5.7109375" style="2" customWidth="1"/>
    <col min="2050" max="2050" width="27.85546875" style="2" bestFit="1" customWidth="1"/>
    <col min="2051" max="2051" width="10.28515625" style="2" bestFit="1" customWidth="1"/>
    <col min="2052" max="2052" width="2.5703125" style="2" customWidth="1"/>
    <col min="2053" max="2053" width="11.28515625" style="2" bestFit="1" customWidth="1"/>
    <col min="2054" max="2303" width="9.140625" style="2"/>
    <col min="2304" max="2304" width="6" style="2" customWidth="1"/>
    <col min="2305" max="2305" width="5.7109375" style="2" customWidth="1"/>
    <col min="2306" max="2306" width="27.85546875" style="2" bestFit="1" customWidth="1"/>
    <col min="2307" max="2307" width="10.28515625" style="2" bestFit="1" customWidth="1"/>
    <col min="2308" max="2308" width="2.5703125" style="2" customWidth="1"/>
    <col min="2309" max="2309" width="11.28515625" style="2" bestFit="1" customWidth="1"/>
    <col min="2310" max="2559" width="9.140625" style="2"/>
    <col min="2560" max="2560" width="6" style="2" customWidth="1"/>
    <col min="2561" max="2561" width="5.7109375" style="2" customWidth="1"/>
    <col min="2562" max="2562" width="27.85546875" style="2" bestFit="1" customWidth="1"/>
    <col min="2563" max="2563" width="10.28515625" style="2" bestFit="1" customWidth="1"/>
    <col min="2564" max="2564" width="2.5703125" style="2" customWidth="1"/>
    <col min="2565" max="2565" width="11.28515625" style="2" bestFit="1" customWidth="1"/>
    <col min="2566" max="2815" width="9.140625" style="2"/>
    <col min="2816" max="2816" width="6" style="2" customWidth="1"/>
    <col min="2817" max="2817" width="5.7109375" style="2" customWidth="1"/>
    <col min="2818" max="2818" width="27.85546875" style="2" bestFit="1" customWidth="1"/>
    <col min="2819" max="2819" width="10.28515625" style="2" bestFit="1" customWidth="1"/>
    <col min="2820" max="2820" width="2.5703125" style="2" customWidth="1"/>
    <col min="2821" max="2821" width="11.28515625" style="2" bestFit="1" customWidth="1"/>
    <col min="2822" max="3071" width="9.140625" style="2"/>
    <col min="3072" max="3072" width="6" style="2" customWidth="1"/>
    <col min="3073" max="3073" width="5.7109375" style="2" customWidth="1"/>
    <col min="3074" max="3074" width="27.85546875" style="2" bestFit="1" customWidth="1"/>
    <col min="3075" max="3075" width="10.28515625" style="2" bestFit="1" customWidth="1"/>
    <col min="3076" max="3076" width="2.5703125" style="2" customWidth="1"/>
    <col min="3077" max="3077" width="11.28515625" style="2" bestFit="1" customWidth="1"/>
    <col min="3078" max="3327" width="9.140625" style="2"/>
    <col min="3328" max="3328" width="6" style="2" customWidth="1"/>
    <col min="3329" max="3329" width="5.7109375" style="2" customWidth="1"/>
    <col min="3330" max="3330" width="27.85546875" style="2" bestFit="1" customWidth="1"/>
    <col min="3331" max="3331" width="10.28515625" style="2" bestFit="1" customWidth="1"/>
    <col min="3332" max="3332" width="2.5703125" style="2" customWidth="1"/>
    <col min="3333" max="3333" width="11.28515625" style="2" bestFit="1" customWidth="1"/>
    <col min="3334" max="3583" width="9.140625" style="2"/>
    <col min="3584" max="3584" width="6" style="2" customWidth="1"/>
    <col min="3585" max="3585" width="5.7109375" style="2" customWidth="1"/>
    <col min="3586" max="3586" width="27.85546875" style="2" bestFit="1" customWidth="1"/>
    <col min="3587" max="3587" width="10.28515625" style="2" bestFit="1" customWidth="1"/>
    <col min="3588" max="3588" width="2.5703125" style="2" customWidth="1"/>
    <col min="3589" max="3589" width="11.28515625" style="2" bestFit="1" customWidth="1"/>
    <col min="3590" max="3839" width="9.140625" style="2"/>
    <col min="3840" max="3840" width="6" style="2" customWidth="1"/>
    <col min="3841" max="3841" width="5.7109375" style="2" customWidth="1"/>
    <col min="3842" max="3842" width="27.85546875" style="2" bestFit="1" customWidth="1"/>
    <col min="3843" max="3843" width="10.28515625" style="2" bestFit="1" customWidth="1"/>
    <col min="3844" max="3844" width="2.5703125" style="2" customWidth="1"/>
    <col min="3845" max="3845" width="11.28515625" style="2" bestFit="1" customWidth="1"/>
    <col min="3846" max="4095" width="9.140625" style="2"/>
    <col min="4096" max="4096" width="6" style="2" customWidth="1"/>
    <col min="4097" max="4097" width="5.7109375" style="2" customWidth="1"/>
    <col min="4098" max="4098" width="27.85546875" style="2" bestFit="1" customWidth="1"/>
    <col min="4099" max="4099" width="10.28515625" style="2" bestFit="1" customWidth="1"/>
    <col min="4100" max="4100" width="2.5703125" style="2" customWidth="1"/>
    <col min="4101" max="4101" width="11.28515625" style="2" bestFit="1" customWidth="1"/>
    <col min="4102" max="4351" width="9.140625" style="2"/>
    <col min="4352" max="4352" width="6" style="2" customWidth="1"/>
    <col min="4353" max="4353" width="5.7109375" style="2" customWidth="1"/>
    <col min="4354" max="4354" width="27.85546875" style="2" bestFit="1" customWidth="1"/>
    <col min="4355" max="4355" width="10.28515625" style="2" bestFit="1" customWidth="1"/>
    <col min="4356" max="4356" width="2.5703125" style="2" customWidth="1"/>
    <col min="4357" max="4357" width="11.28515625" style="2" bestFit="1" customWidth="1"/>
    <col min="4358" max="4607" width="9.140625" style="2"/>
    <col min="4608" max="4608" width="6" style="2" customWidth="1"/>
    <col min="4609" max="4609" width="5.7109375" style="2" customWidth="1"/>
    <col min="4610" max="4610" width="27.85546875" style="2" bestFit="1" customWidth="1"/>
    <col min="4611" max="4611" width="10.28515625" style="2" bestFit="1" customWidth="1"/>
    <col min="4612" max="4612" width="2.5703125" style="2" customWidth="1"/>
    <col min="4613" max="4613" width="11.28515625" style="2" bestFit="1" customWidth="1"/>
    <col min="4614" max="4863" width="9.140625" style="2"/>
    <col min="4864" max="4864" width="6" style="2" customWidth="1"/>
    <col min="4865" max="4865" width="5.7109375" style="2" customWidth="1"/>
    <col min="4866" max="4866" width="27.85546875" style="2" bestFit="1" customWidth="1"/>
    <col min="4867" max="4867" width="10.28515625" style="2" bestFit="1" customWidth="1"/>
    <col min="4868" max="4868" width="2.5703125" style="2" customWidth="1"/>
    <col min="4869" max="4869" width="11.28515625" style="2" bestFit="1" customWidth="1"/>
    <col min="4870" max="5119" width="9.140625" style="2"/>
    <col min="5120" max="5120" width="6" style="2" customWidth="1"/>
    <col min="5121" max="5121" width="5.7109375" style="2" customWidth="1"/>
    <col min="5122" max="5122" width="27.85546875" style="2" bestFit="1" customWidth="1"/>
    <col min="5123" max="5123" width="10.28515625" style="2" bestFit="1" customWidth="1"/>
    <col min="5124" max="5124" width="2.5703125" style="2" customWidth="1"/>
    <col min="5125" max="5125" width="11.28515625" style="2" bestFit="1" customWidth="1"/>
    <col min="5126" max="5375" width="9.140625" style="2"/>
    <col min="5376" max="5376" width="6" style="2" customWidth="1"/>
    <col min="5377" max="5377" width="5.7109375" style="2" customWidth="1"/>
    <col min="5378" max="5378" width="27.85546875" style="2" bestFit="1" customWidth="1"/>
    <col min="5379" max="5379" width="10.28515625" style="2" bestFit="1" customWidth="1"/>
    <col min="5380" max="5380" width="2.5703125" style="2" customWidth="1"/>
    <col min="5381" max="5381" width="11.28515625" style="2" bestFit="1" customWidth="1"/>
    <col min="5382" max="5631" width="9.140625" style="2"/>
    <col min="5632" max="5632" width="6" style="2" customWidth="1"/>
    <col min="5633" max="5633" width="5.7109375" style="2" customWidth="1"/>
    <col min="5634" max="5634" width="27.85546875" style="2" bestFit="1" customWidth="1"/>
    <col min="5635" max="5635" width="10.28515625" style="2" bestFit="1" customWidth="1"/>
    <col min="5636" max="5636" width="2.5703125" style="2" customWidth="1"/>
    <col min="5637" max="5637" width="11.28515625" style="2" bestFit="1" customWidth="1"/>
    <col min="5638" max="5887" width="9.140625" style="2"/>
    <col min="5888" max="5888" width="6" style="2" customWidth="1"/>
    <col min="5889" max="5889" width="5.7109375" style="2" customWidth="1"/>
    <col min="5890" max="5890" width="27.85546875" style="2" bestFit="1" customWidth="1"/>
    <col min="5891" max="5891" width="10.28515625" style="2" bestFit="1" customWidth="1"/>
    <col min="5892" max="5892" width="2.5703125" style="2" customWidth="1"/>
    <col min="5893" max="5893" width="11.28515625" style="2" bestFit="1" customWidth="1"/>
    <col min="5894" max="6143" width="9.140625" style="2"/>
    <col min="6144" max="6144" width="6" style="2" customWidth="1"/>
    <col min="6145" max="6145" width="5.7109375" style="2" customWidth="1"/>
    <col min="6146" max="6146" width="27.85546875" style="2" bestFit="1" customWidth="1"/>
    <col min="6147" max="6147" width="10.28515625" style="2" bestFit="1" customWidth="1"/>
    <col min="6148" max="6148" width="2.5703125" style="2" customWidth="1"/>
    <col min="6149" max="6149" width="11.28515625" style="2" bestFit="1" customWidth="1"/>
    <col min="6150" max="6399" width="9.140625" style="2"/>
    <col min="6400" max="6400" width="6" style="2" customWidth="1"/>
    <col min="6401" max="6401" width="5.7109375" style="2" customWidth="1"/>
    <col min="6402" max="6402" width="27.85546875" style="2" bestFit="1" customWidth="1"/>
    <col min="6403" max="6403" width="10.28515625" style="2" bestFit="1" customWidth="1"/>
    <col min="6404" max="6404" width="2.5703125" style="2" customWidth="1"/>
    <col min="6405" max="6405" width="11.28515625" style="2" bestFit="1" customWidth="1"/>
    <col min="6406" max="6655" width="9.140625" style="2"/>
    <col min="6656" max="6656" width="6" style="2" customWidth="1"/>
    <col min="6657" max="6657" width="5.7109375" style="2" customWidth="1"/>
    <col min="6658" max="6658" width="27.85546875" style="2" bestFit="1" customWidth="1"/>
    <col min="6659" max="6659" width="10.28515625" style="2" bestFit="1" customWidth="1"/>
    <col min="6660" max="6660" width="2.5703125" style="2" customWidth="1"/>
    <col min="6661" max="6661" width="11.28515625" style="2" bestFit="1" customWidth="1"/>
    <col min="6662" max="6911" width="9.140625" style="2"/>
    <col min="6912" max="6912" width="6" style="2" customWidth="1"/>
    <col min="6913" max="6913" width="5.7109375" style="2" customWidth="1"/>
    <col min="6914" max="6914" width="27.85546875" style="2" bestFit="1" customWidth="1"/>
    <col min="6915" max="6915" width="10.28515625" style="2" bestFit="1" customWidth="1"/>
    <col min="6916" max="6916" width="2.5703125" style="2" customWidth="1"/>
    <col min="6917" max="6917" width="11.28515625" style="2" bestFit="1" customWidth="1"/>
    <col min="6918" max="7167" width="9.140625" style="2"/>
    <col min="7168" max="7168" width="6" style="2" customWidth="1"/>
    <col min="7169" max="7169" width="5.7109375" style="2" customWidth="1"/>
    <col min="7170" max="7170" width="27.85546875" style="2" bestFit="1" customWidth="1"/>
    <col min="7171" max="7171" width="10.28515625" style="2" bestFit="1" customWidth="1"/>
    <col min="7172" max="7172" width="2.5703125" style="2" customWidth="1"/>
    <col min="7173" max="7173" width="11.28515625" style="2" bestFit="1" customWidth="1"/>
    <col min="7174" max="7423" width="9.140625" style="2"/>
    <col min="7424" max="7424" width="6" style="2" customWidth="1"/>
    <col min="7425" max="7425" width="5.7109375" style="2" customWidth="1"/>
    <col min="7426" max="7426" width="27.85546875" style="2" bestFit="1" customWidth="1"/>
    <col min="7427" max="7427" width="10.28515625" style="2" bestFit="1" customWidth="1"/>
    <col min="7428" max="7428" width="2.5703125" style="2" customWidth="1"/>
    <col min="7429" max="7429" width="11.28515625" style="2" bestFit="1" customWidth="1"/>
    <col min="7430" max="7679" width="9.140625" style="2"/>
    <col min="7680" max="7680" width="6" style="2" customWidth="1"/>
    <col min="7681" max="7681" width="5.7109375" style="2" customWidth="1"/>
    <col min="7682" max="7682" width="27.85546875" style="2" bestFit="1" customWidth="1"/>
    <col min="7683" max="7683" width="10.28515625" style="2" bestFit="1" customWidth="1"/>
    <col min="7684" max="7684" width="2.5703125" style="2" customWidth="1"/>
    <col min="7685" max="7685" width="11.28515625" style="2" bestFit="1" customWidth="1"/>
    <col min="7686" max="7935" width="9.140625" style="2"/>
    <col min="7936" max="7936" width="6" style="2" customWidth="1"/>
    <col min="7937" max="7937" width="5.7109375" style="2" customWidth="1"/>
    <col min="7938" max="7938" width="27.85546875" style="2" bestFit="1" customWidth="1"/>
    <col min="7939" max="7939" width="10.28515625" style="2" bestFit="1" customWidth="1"/>
    <col min="7940" max="7940" width="2.5703125" style="2" customWidth="1"/>
    <col min="7941" max="7941" width="11.28515625" style="2" bestFit="1" customWidth="1"/>
    <col min="7942" max="8191" width="9.140625" style="2"/>
    <col min="8192" max="8192" width="6" style="2" customWidth="1"/>
    <col min="8193" max="8193" width="5.7109375" style="2" customWidth="1"/>
    <col min="8194" max="8194" width="27.85546875" style="2" bestFit="1" customWidth="1"/>
    <col min="8195" max="8195" width="10.28515625" style="2" bestFit="1" customWidth="1"/>
    <col min="8196" max="8196" width="2.5703125" style="2" customWidth="1"/>
    <col min="8197" max="8197" width="11.28515625" style="2" bestFit="1" customWidth="1"/>
    <col min="8198" max="8447" width="9.140625" style="2"/>
    <col min="8448" max="8448" width="6" style="2" customWidth="1"/>
    <col min="8449" max="8449" width="5.7109375" style="2" customWidth="1"/>
    <col min="8450" max="8450" width="27.85546875" style="2" bestFit="1" customWidth="1"/>
    <col min="8451" max="8451" width="10.28515625" style="2" bestFit="1" customWidth="1"/>
    <col min="8452" max="8452" width="2.5703125" style="2" customWidth="1"/>
    <col min="8453" max="8453" width="11.28515625" style="2" bestFit="1" customWidth="1"/>
    <col min="8454" max="8703" width="9.140625" style="2"/>
    <col min="8704" max="8704" width="6" style="2" customWidth="1"/>
    <col min="8705" max="8705" width="5.7109375" style="2" customWidth="1"/>
    <col min="8706" max="8706" width="27.85546875" style="2" bestFit="1" customWidth="1"/>
    <col min="8707" max="8707" width="10.28515625" style="2" bestFit="1" customWidth="1"/>
    <col min="8708" max="8708" width="2.5703125" style="2" customWidth="1"/>
    <col min="8709" max="8709" width="11.28515625" style="2" bestFit="1" customWidth="1"/>
    <col min="8710" max="8959" width="9.140625" style="2"/>
    <col min="8960" max="8960" width="6" style="2" customWidth="1"/>
    <col min="8961" max="8961" width="5.7109375" style="2" customWidth="1"/>
    <col min="8962" max="8962" width="27.85546875" style="2" bestFit="1" customWidth="1"/>
    <col min="8963" max="8963" width="10.28515625" style="2" bestFit="1" customWidth="1"/>
    <col min="8964" max="8964" width="2.5703125" style="2" customWidth="1"/>
    <col min="8965" max="8965" width="11.28515625" style="2" bestFit="1" customWidth="1"/>
    <col min="8966" max="9215" width="9.140625" style="2"/>
    <col min="9216" max="9216" width="6" style="2" customWidth="1"/>
    <col min="9217" max="9217" width="5.7109375" style="2" customWidth="1"/>
    <col min="9218" max="9218" width="27.85546875" style="2" bestFit="1" customWidth="1"/>
    <col min="9219" max="9219" width="10.28515625" style="2" bestFit="1" customWidth="1"/>
    <col min="9220" max="9220" width="2.5703125" style="2" customWidth="1"/>
    <col min="9221" max="9221" width="11.28515625" style="2" bestFit="1" customWidth="1"/>
    <col min="9222" max="9471" width="9.140625" style="2"/>
    <col min="9472" max="9472" width="6" style="2" customWidth="1"/>
    <col min="9473" max="9473" width="5.7109375" style="2" customWidth="1"/>
    <col min="9474" max="9474" width="27.85546875" style="2" bestFit="1" customWidth="1"/>
    <col min="9475" max="9475" width="10.28515625" style="2" bestFit="1" customWidth="1"/>
    <col min="9476" max="9476" width="2.5703125" style="2" customWidth="1"/>
    <col min="9477" max="9477" width="11.28515625" style="2" bestFit="1" customWidth="1"/>
    <col min="9478" max="9727" width="9.140625" style="2"/>
    <col min="9728" max="9728" width="6" style="2" customWidth="1"/>
    <col min="9729" max="9729" width="5.7109375" style="2" customWidth="1"/>
    <col min="9730" max="9730" width="27.85546875" style="2" bestFit="1" customWidth="1"/>
    <col min="9731" max="9731" width="10.28515625" style="2" bestFit="1" customWidth="1"/>
    <col min="9732" max="9732" width="2.5703125" style="2" customWidth="1"/>
    <col min="9733" max="9733" width="11.28515625" style="2" bestFit="1" customWidth="1"/>
    <col min="9734" max="9983" width="9.140625" style="2"/>
    <col min="9984" max="9984" width="6" style="2" customWidth="1"/>
    <col min="9985" max="9985" width="5.7109375" style="2" customWidth="1"/>
    <col min="9986" max="9986" width="27.85546875" style="2" bestFit="1" customWidth="1"/>
    <col min="9987" max="9987" width="10.28515625" style="2" bestFit="1" customWidth="1"/>
    <col min="9988" max="9988" width="2.5703125" style="2" customWidth="1"/>
    <col min="9989" max="9989" width="11.28515625" style="2" bestFit="1" customWidth="1"/>
    <col min="9990" max="10239" width="9.140625" style="2"/>
    <col min="10240" max="10240" width="6" style="2" customWidth="1"/>
    <col min="10241" max="10241" width="5.7109375" style="2" customWidth="1"/>
    <col min="10242" max="10242" width="27.85546875" style="2" bestFit="1" customWidth="1"/>
    <col min="10243" max="10243" width="10.28515625" style="2" bestFit="1" customWidth="1"/>
    <col min="10244" max="10244" width="2.5703125" style="2" customWidth="1"/>
    <col min="10245" max="10245" width="11.28515625" style="2" bestFit="1" customWidth="1"/>
    <col min="10246" max="10495" width="9.140625" style="2"/>
    <col min="10496" max="10496" width="6" style="2" customWidth="1"/>
    <col min="10497" max="10497" width="5.7109375" style="2" customWidth="1"/>
    <col min="10498" max="10498" width="27.85546875" style="2" bestFit="1" customWidth="1"/>
    <col min="10499" max="10499" width="10.28515625" style="2" bestFit="1" customWidth="1"/>
    <col min="10500" max="10500" width="2.5703125" style="2" customWidth="1"/>
    <col min="10501" max="10501" width="11.28515625" style="2" bestFit="1" customWidth="1"/>
    <col min="10502" max="10751" width="9.140625" style="2"/>
    <col min="10752" max="10752" width="6" style="2" customWidth="1"/>
    <col min="10753" max="10753" width="5.7109375" style="2" customWidth="1"/>
    <col min="10754" max="10754" width="27.85546875" style="2" bestFit="1" customWidth="1"/>
    <col min="10755" max="10755" width="10.28515625" style="2" bestFit="1" customWidth="1"/>
    <col min="10756" max="10756" width="2.5703125" style="2" customWidth="1"/>
    <col min="10757" max="10757" width="11.28515625" style="2" bestFit="1" customWidth="1"/>
    <col min="10758" max="11007" width="9.140625" style="2"/>
    <col min="11008" max="11008" width="6" style="2" customWidth="1"/>
    <col min="11009" max="11009" width="5.7109375" style="2" customWidth="1"/>
    <col min="11010" max="11010" width="27.85546875" style="2" bestFit="1" customWidth="1"/>
    <col min="11011" max="11011" width="10.28515625" style="2" bestFit="1" customWidth="1"/>
    <col min="11012" max="11012" width="2.5703125" style="2" customWidth="1"/>
    <col min="11013" max="11013" width="11.28515625" style="2" bestFit="1" customWidth="1"/>
    <col min="11014" max="11263" width="9.140625" style="2"/>
    <col min="11264" max="11264" width="6" style="2" customWidth="1"/>
    <col min="11265" max="11265" width="5.7109375" style="2" customWidth="1"/>
    <col min="11266" max="11266" width="27.85546875" style="2" bestFit="1" customWidth="1"/>
    <col min="11267" max="11267" width="10.28515625" style="2" bestFit="1" customWidth="1"/>
    <col min="11268" max="11268" width="2.5703125" style="2" customWidth="1"/>
    <col min="11269" max="11269" width="11.28515625" style="2" bestFit="1" customWidth="1"/>
    <col min="11270" max="11519" width="9.140625" style="2"/>
    <col min="11520" max="11520" width="6" style="2" customWidth="1"/>
    <col min="11521" max="11521" width="5.7109375" style="2" customWidth="1"/>
    <col min="11522" max="11522" width="27.85546875" style="2" bestFit="1" customWidth="1"/>
    <col min="11523" max="11523" width="10.28515625" style="2" bestFit="1" customWidth="1"/>
    <col min="11524" max="11524" width="2.5703125" style="2" customWidth="1"/>
    <col min="11525" max="11525" width="11.28515625" style="2" bestFit="1" customWidth="1"/>
    <col min="11526" max="11775" width="9.140625" style="2"/>
    <col min="11776" max="11776" width="6" style="2" customWidth="1"/>
    <col min="11777" max="11777" width="5.7109375" style="2" customWidth="1"/>
    <col min="11778" max="11778" width="27.85546875" style="2" bestFit="1" customWidth="1"/>
    <col min="11779" max="11779" width="10.28515625" style="2" bestFit="1" customWidth="1"/>
    <col min="11780" max="11780" width="2.5703125" style="2" customWidth="1"/>
    <col min="11781" max="11781" width="11.28515625" style="2" bestFit="1" customWidth="1"/>
    <col min="11782" max="12031" width="9.140625" style="2"/>
    <col min="12032" max="12032" width="6" style="2" customWidth="1"/>
    <col min="12033" max="12033" width="5.7109375" style="2" customWidth="1"/>
    <col min="12034" max="12034" width="27.85546875" style="2" bestFit="1" customWidth="1"/>
    <col min="12035" max="12035" width="10.28515625" style="2" bestFit="1" customWidth="1"/>
    <col min="12036" max="12036" width="2.5703125" style="2" customWidth="1"/>
    <col min="12037" max="12037" width="11.28515625" style="2" bestFit="1" customWidth="1"/>
    <col min="12038" max="12287" width="9.140625" style="2"/>
    <col min="12288" max="12288" width="6" style="2" customWidth="1"/>
    <col min="12289" max="12289" width="5.7109375" style="2" customWidth="1"/>
    <col min="12290" max="12290" width="27.85546875" style="2" bestFit="1" customWidth="1"/>
    <col min="12291" max="12291" width="10.28515625" style="2" bestFit="1" customWidth="1"/>
    <col min="12292" max="12292" width="2.5703125" style="2" customWidth="1"/>
    <col min="12293" max="12293" width="11.28515625" style="2" bestFit="1" customWidth="1"/>
    <col min="12294" max="12543" width="9.140625" style="2"/>
    <col min="12544" max="12544" width="6" style="2" customWidth="1"/>
    <col min="12545" max="12545" width="5.7109375" style="2" customWidth="1"/>
    <col min="12546" max="12546" width="27.85546875" style="2" bestFit="1" customWidth="1"/>
    <col min="12547" max="12547" width="10.28515625" style="2" bestFit="1" customWidth="1"/>
    <col min="12548" max="12548" width="2.5703125" style="2" customWidth="1"/>
    <col min="12549" max="12549" width="11.28515625" style="2" bestFit="1" customWidth="1"/>
    <col min="12550" max="12799" width="9.140625" style="2"/>
    <col min="12800" max="12800" width="6" style="2" customWidth="1"/>
    <col min="12801" max="12801" width="5.7109375" style="2" customWidth="1"/>
    <col min="12802" max="12802" width="27.85546875" style="2" bestFit="1" customWidth="1"/>
    <col min="12803" max="12803" width="10.28515625" style="2" bestFit="1" customWidth="1"/>
    <col min="12804" max="12804" width="2.5703125" style="2" customWidth="1"/>
    <col min="12805" max="12805" width="11.28515625" style="2" bestFit="1" customWidth="1"/>
    <col min="12806" max="13055" width="9.140625" style="2"/>
    <col min="13056" max="13056" width="6" style="2" customWidth="1"/>
    <col min="13057" max="13057" width="5.7109375" style="2" customWidth="1"/>
    <col min="13058" max="13058" width="27.85546875" style="2" bestFit="1" customWidth="1"/>
    <col min="13059" max="13059" width="10.28515625" style="2" bestFit="1" customWidth="1"/>
    <col min="13060" max="13060" width="2.5703125" style="2" customWidth="1"/>
    <col min="13061" max="13061" width="11.28515625" style="2" bestFit="1" customWidth="1"/>
    <col min="13062" max="13311" width="9.140625" style="2"/>
    <col min="13312" max="13312" width="6" style="2" customWidth="1"/>
    <col min="13313" max="13313" width="5.7109375" style="2" customWidth="1"/>
    <col min="13314" max="13314" width="27.85546875" style="2" bestFit="1" customWidth="1"/>
    <col min="13315" max="13315" width="10.28515625" style="2" bestFit="1" customWidth="1"/>
    <col min="13316" max="13316" width="2.5703125" style="2" customWidth="1"/>
    <col min="13317" max="13317" width="11.28515625" style="2" bestFit="1" customWidth="1"/>
    <col min="13318" max="13567" width="9.140625" style="2"/>
    <col min="13568" max="13568" width="6" style="2" customWidth="1"/>
    <col min="13569" max="13569" width="5.7109375" style="2" customWidth="1"/>
    <col min="13570" max="13570" width="27.85546875" style="2" bestFit="1" customWidth="1"/>
    <col min="13571" max="13571" width="10.28515625" style="2" bestFit="1" customWidth="1"/>
    <col min="13572" max="13572" width="2.5703125" style="2" customWidth="1"/>
    <col min="13573" max="13573" width="11.28515625" style="2" bestFit="1" customWidth="1"/>
    <col min="13574" max="13823" width="9.140625" style="2"/>
    <col min="13824" max="13824" width="6" style="2" customWidth="1"/>
    <col min="13825" max="13825" width="5.7109375" style="2" customWidth="1"/>
    <col min="13826" max="13826" width="27.85546875" style="2" bestFit="1" customWidth="1"/>
    <col min="13827" max="13827" width="10.28515625" style="2" bestFit="1" customWidth="1"/>
    <col min="13828" max="13828" width="2.5703125" style="2" customWidth="1"/>
    <col min="13829" max="13829" width="11.28515625" style="2" bestFit="1" customWidth="1"/>
    <col min="13830" max="14079" width="9.140625" style="2"/>
    <col min="14080" max="14080" width="6" style="2" customWidth="1"/>
    <col min="14081" max="14081" width="5.7109375" style="2" customWidth="1"/>
    <col min="14082" max="14082" width="27.85546875" style="2" bestFit="1" customWidth="1"/>
    <col min="14083" max="14083" width="10.28515625" style="2" bestFit="1" customWidth="1"/>
    <col min="14084" max="14084" width="2.5703125" style="2" customWidth="1"/>
    <col min="14085" max="14085" width="11.28515625" style="2" bestFit="1" customWidth="1"/>
    <col min="14086" max="14335" width="9.140625" style="2"/>
    <col min="14336" max="14336" width="6" style="2" customWidth="1"/>
    <col min="14337" max="14337" width="5.7109375" style="2" customWidth="1"/>
    <col min="14338" max="14338" width="27.85546875" style="2" bestFit="1" customWidth="1"/>
    <col min="14339" max="14339" width="10.28515625" style="2" bestFit="1" customWidth="1"/>
    <col min="14340" max="14340" width="2.5703125" style="2" customWidth="1"/>
    <col min="14341" max="14341" width="11.28515625" style="2" bestFit="1" customWidth="1"/>
    <col min="14342" max="14591" width="9.140625" style="2"/>
    <col min="14592" max="14592" width="6" style="2" customWidth="1"/>
    <col min="14593" max="14593" width="5.7109375" style="2" customWidth="1"/>
    <col min="14594" max="14594" width="27.85546875" style="2" bestFit="1" customWidth="1"/>
    <col min="14595" max="14595" width="10.28515625" style="2" bestFit="1" customWidth="1"/>
    <col min="14596" max="14596" width="2.5703125" style="2" customWidth="1"/>
    <col min="14597" max="14597" width="11.28515625" style="2" bestFit="1" customWidth="1"/>
    <col min="14598" max="14847" width="9.140625" style="2"/>
    <col min="14848" max="14848" width="6" style="2" customWidth="1"/>
    <col min="14849" max="14849" width="5.7109375" style="2" customWidth="1"/>
    <col min="14850" max="14850" width="27.85546875" style="2" bestFit="1" customWidth="1"/>
    <col min="14851" max="14851" width="10.28515625" style="2" bestFit="1" customWidth="1"/>
    <col min="14852" max="14852" width="2.5703125" style="2" customWidth="1"/>
    <col min="14853" max="14853" width="11.28515625" style="2" bestFit="1" customWidth="1"/>
    <col min="14854" max="15103" width="9.140625" style="2"/>
    <col min="15104" max="15104" width="6" style="2" customWidth="1"/>
    <col min="15105" max="15105" width="5.7109375" style="2" customWidth="1"/>
    <col min="15106" max="15106" width="27.85546875" style="2" bestFit="1" customWidth="1"/>
    <col min="15107" max="15107" width="10.28515625" style="2" bestFit="1" customWidth="1"/>
    <col min="15108" max="15108" width="2.5703125" style="2" customWidth="1"/>
    <col min="15109" max="15109" width="11.28515625" style="2" bestFit="1" customWidth="1"/>
    <col min="15110" max="15359" width="9.140625" style="2"/>
    <col min="15360" max="15360" width="6" style="2" customWidth="1"/>
    <col min="15361" max="15361" width="5.7109375" style="2" customWidth="1"/>
    <col min="15362" max="15362" width="27.85546875" style="2" bestFit="1" customWidth="1"/>
    <col min="15363" max="15363" width="10.28515625" style="2" bestFit="1" customWidth="1"/>
    <col min="15364" max="15364" width="2.5703125" style="2" customWidth="1"/>
    <col min="15365" max="15365" width="11.28515625" style="2" bestFit="1" customWidth="1"/>
    <col min="15366" max="15615" width="9.140625" style="2"/>
    <col min="15616" max="15616" width="6" style="2" customWidth="1"/>
    <col min="15617" max="15617" width="5.7109375" style="2" customWidth="1"/>
    <col min="15618" max="15618" width="27.85546875" style="2" bestFit="1" customWidth="1"/>
    <col min="15619" max="15619" width="10.28515625" style="2" bestFit="1" customWidth="1"/>
    <col min="15620" max="15620" width="2.5703125" style="2" customWidth="1"/>
    <col min="15621" max="15621" width="11.28515625" style="2" bestFit="1" customWidth="1"/>
    <col min="15622" max="15871" width="9.140625" style="2"/>
    <col min="15872" max="15872" width="6" style="2" customWidth="1"/>
    <col min="15873" max="15873" width="5.7109375" style="2" customWidth="1"/>
    <col min="15874" max="15874" width="27.85546875" style="2" bestFit="1" customWidth="1"/>
    <col min="15875" max="15875" width="10.28515625" style="2" bestFit="1" customWidth="1"/>
    <col min="15876" max="15876" width="2.5703125" style="2" customWidth="1"/>
    <col min="15877" max="15877" width="11.28515625" style="2" bestFit="1" customWidth="1"/>
    <col min="15878" max="16127" width="9.140625" style="2"/>
    <col min="16128" max="16128" width="6" style="2" customWidth="1"/>
    <col min="16129" max="16129" width="5.7109375" style="2" customWidth="1"/>
    <col min="16130" max="16130" width="27.85546875" style="2" bestFit="1" customWidth="1"/>
    <col min="16131" max="16131" width="10.28515625" style="2" bestFit="1" customWidth="1"/>
    <col min="16132" max="16132" width="2.5703125" style="2" customWidth="1"/>
    <col min="16133" max="16133" width="11.28515625" style="2" bestFit="1" customWidth="1"/>
    <col min="16134" max="16384" width="9.140625" style="2"/>
  </cols>
  <sheetData>
    <row r="1" spans="1:10" x14ac:dyDescent="0.25">
      <c r="A1" s="2" t="s">
        <v>130</v>
      </c>
    </row>
    <row r="2" spans="1:10" x14ac:dyDescent="0.25">
      <c r="A2" s="2" t="s">
        <v>131</v>
      </c>
    </row>
    <row r="3" spans="1:10" x14ac:dyDescent="0.25">
      <c r="A3" s="25">
        <v>41821</v>
      </c>
    </row>
    <row r="7" spans="1:10" x14ac:dyDescent="0.25">
      <c r="A7" s="2" t="s">
        <v>132</v>
      </c>
    </row>
    <row r="8" spans="1:10" x14ac:dyDescent="0.25">
      <c r="B8" s="2" t="s">
        <v>133</v>
      </c>
      <c r="F8" s="26">
        <v>1975</v>
      </c>
    </row>
    <row r="9" spans="1:10" x14ac:dyDescent="0.25">
      <c r="B9" s="2" t="s">
        <v>134</v>
      </c>
      <c r="D9" s="2">
        <v>18410.2</v>
      </c>
      <c r="F9" s="27">
        <f>D9*0.03</f>
        <v>552.30600000000004</v>
      </c>
    </row>
    <row r="11" spans="1:10" x14ac:dyDescent="0.25">
      <c r="B11" s="2" t="s">
        <v>135</v>
      </c>
      <c r="F11" s="28">
        <f>SUM(F8:F10)</f>
        <v>2527.306</v>
      </c>
    </row>
    <row r="13" spans="1:10" x14ac:dyDescent="0.25">
      <c r="A13" s="2" t="s">
        <v>136</v>
      </c>
    </row>
    <row r="14" spans="1:10" x14ac:dyDescent="0.25">
      <c r="B14" s="2" t="s">
        <v>137</v>
      </c>
      <c r="F14" s="2">
        <f>+I19*J15</f>
        <v>6295.32</v>
      </c>
      <c r="I14" s="27" t="s">
        <v>138</v>
      </c>
      <c r="J14" s="27" t="s">
        <v>139</v>
      </c>
    </row>
    <row r="15" spans="1:10" x14ac:dyDescent="0.25">
      <c r="B15" s="2" t="s">
        <v>140</v>
      </c>
      <c r="F15" s="2">
        <v>150</v>
      </c>
      <c r="H15" s="2" t="s">
        <v>141</v>
      </c>
      <c r="I15" s="2">
        <f>4+5</f>
        <v>9</v>
      </c>
      <c r="J15" s="2">
        <v>36.18</v>
      </c>
    </row>
    <row r="16" spans="1:10" x14ac:dyDescent="0.25">
      <c r="B16" s="2" t="s">
        <v>142</v>
      </c>
      <c r="F16" s="2">
        <v>275</v>
      </c>
      <c r="H16" s="2" t="s">
        <v>143</v>
      </c>
      <c r="I16" s="2">
        <f>38+43</f>
        <v>81</v>
      </c>
    </row>
    <row r="17" spans="1:9" x14ac:dyDescent="0.25">
      <c r="H17" s="2" t="s">
        <v>144</v>
      </c>
      <c r="I17" s="2">
        <f>41+43</f>
        <v>84</v>
      </c>
    </row>
    <row r="18" spans="1:9" x14ac:dyDescent="0.25">
      <c r="C18" s="2" t="s">
        <v>145</v>
      </c>
      <c r="F18" s="2">
        <v>195.11</v>
      </c>
      <c r="H18" s="2" t="s">
        <v>146</v>
      </c>
      <c r="I18" s="2">
        <f>4+2</f>
        <v>6</v>
      </c>
    </row>
    <row r="19" spans="1:9" ht="15.75" thickBot="1" x14ac:dyDescent="0.3">
      <c r="C19" s="2" t="s">
        <v>147</v>
      </c>
      <c r="F19" s="2">
        <v>74.41</v>
      </c>
      <c r="I19" s="29">
        <f>SUM(I15:I17)</f>
        <v>174</v>
      </c>
    </row>
    <row r="20" spans="1:9" ht="15.75" thickTop="1" x14ac:dyDescent="0.25">
      <c r="C20" s="2" t="s">
        <v>156</v>
      </c>
      <c r="F20" s="2">
        <f>-1-10+586.63</f>
        <v>575.63</v>
      </c>
    </row>
    <row r="21" spans="1:9" x14ac:dyDescent="0.25">
      <c r="C21" s="2" t="s">
        <v>157</v>
      </c>
      <c r="F21" s="2">
        <v>1154.25</v>
      </c>
    </row>
    <row r="22" spans="1:9" x14ac:dyDescent="0.25">
      <c r="C22" s="2" t="s">
        <v>158</v>
      </c>
      <c r="F22" s="2">
        <v>990</v>
      </c>
    </row>
    <row r="23" spans="1:9" x14ac:dyDescent="0.25">
      <c r="C23" s="2" t="s">
        <v>149</v>
      </c>
      <c r="F23" s="2">
        <v>85.8</v>
      </c>
    </row>
    <row r="24" spans="1:9" x14ac:dyDescent="0.25">
      <c r="C24" s="2" t="s">
        <v>149</v>
      </c>
      <c r="F24" s="2">
        <v>54.2</v>
      </c>
    </row>
    <row r="25" spans="1:9" x14ac:dyDescent="0.25">
      <c r="C25" s="2" t="s">
        <v>159</v>
      </c>
      <c r="F25" s="2">
        <v>-48.12</v>
      </c>
    </row>
    <row r="26" spans="1:9" x14ac:dyDescent="0.25">
      <c r="C26" s="2" t="s">
        <v>160</v>
      </c>
      <c r="F26" s="2">
        <v>31.99</v>
      </c>
    </row>
    <row r="27" spans="1:9" x14ac:dyDescent="0.25">
      <c r="C27" s="2" t="s">
        <v>161</v>
      </c>
      <c r="F27" s="2">
        <v>109.98</v>
      </c>
    </row>
    <row r="28" spans="1:9" x14ac:dyDescent="0.25">
      <c r="F28" s="27"/>
    </row>
    <row r="29" spans="1:9" x14ac:dyDescent="0.25">
      <c r="B29" s="2" t="s">
        <v>153</v>
      </c>
      <c r="F29" s="28">
        <f>SUM(F14:F27)</f>
        <v>9943.5699999999979</v>
      </c>
    </row>
    <row r="31" spans="1:9" ht="15.75" thickBot="1" x14ac:dyDescent="0.3">
      <c r="A31" s="2" t="s">
        <v>154</v>
      </c>
      <c r="F31" s="30">
        <f>F11+F29</f>
        <v>12470.875999999998</v>
      </c>
    </row>
    <row r="32" spans="1:9" ht="15.75" thickTop="1" x14ac:dyDescent="0.25"/>
    <row r="36" spans="1:1" x14ac:dyDescent="0.25">
      <c r="A36" s="2" t="s">
        <v>155</v>
      </c>
    </row>
  </sheetData>
  <pageMargins left="0.7" right="0.7" top="0.75" bottom="0.75" header="0.3" footer="0.3"/>
  <pageSetup scale="60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F36" sqref="F36"/>
    </sheetView>
  </sheetViews>
  <sheetFormatPr defaultRowHeight="15" x14ac:dyDescent="0.25"/>
  <cols>
    <col min="1" max="1" width="12.7109375" style="2" customWidth="1"/>
    <col min="2" max="2" width="5.7109375" style="2" customWidth="1"/>
    <col min="3" max="3" width="27.85546875" style="2" bestFit="1" customWidth="1"/>
    <col min="4" max="4" width="29" style="2" customWidth="1"/>
    <col min="5" max="5" width="2.5703125" style="2" customWidth="1"/>
    <col min="6" max="6" width="12.28515625" style="2" bestFit="1" customWidth="1"/>
    <col min="7" max="7" width="9.140625" style="2"/>
    <col min="8" max="8" width="17.5703125" style="2" customWidth="1"/>
    <col min="9" max="255" width="9.140625" style="2"/>
    <col min="256" max="256" width="6" style="2" customWidth="1"/>
    <col min="257" max="257" width="5.7109375" style="2" customWidth="1"/>
    <col min="258" max="258" width="27.85546875" style="2" bestFit="1" customWidth="1"/>
    <col min="259" max="259" width="10.28515625" style="2" bestFit="1" customWidth="1"/>
    <col min="260" max="260" width="2.5703125" style="2" customWidth="1"/>
    <col min="261" max="261" width="11.28515625" style="2" bestFit="1" customWidth="1"/>
    <col min="262" max="511" width="9.140625" style="2"/>
    <col min="512" max="512" width="6" style="2" customWidth="1"/>
    <col min="513" max="513" width="5.7109375" style="2" customWidth="1"/>
    <col min="514" max="514" width="27.85546875" style="2" bestFit="1" customWidth="1"/>
    <col min="515" max="515" width="10.28515625" style="2" bestFit="1" customWidth="1"/>
    <col min="516" max="516" width="2.5703125" style="2" customWidth="1"/>
    <col min="517" max="517" width="11.28515625" style="2" bestFit="1" customWidth="1"/>
    <col min="518" max="767" width="9.140625" style="2"/>
    <col min="768" max="768" width="6" style="2" customWidth="1"/>
    <col min="769" max="769" width="5.7109375" style="2" customWidth="1"/>
    <col min="770" max="770" width="27.85546875" style="2" bestFit="1" customWidth="1"/>
    <col min="771" max="771" width="10.28515625" style="2" bestFit="1" customWidth="1"/>
    <col min="772" max="772" width="2.5703125" style="2" customWidth="1"/>
    <col min="773" max="773" width="11.28515625" style="2" bestFit="1" customWidth="1"/>
    <col min="774" max="1023" width="9.140625" style="2"/>
    <col min="1024" max="1024" width="6" style="2" customWidth="1"/>
    <col min="1025" max="1025" width="5.7109375" style="2" customWidth="1"/>
    <col min="1026" max="1026" width="27.85546875" style="2" bestFit="1" customWidth="1"/>
    <col min="1027" max="1027" width="10.28515625" style="2" bestFit="1" customWidth="1"/>
    <col min="1028" max="1028" width="2.5703125" style="2" customWidth="1"/>
    <col min="1029" max="1029" width="11.28515625" style="2" bestFit="1" customWidth="1"/>
    <col min="1030" max="1279" width="9.140625" style="2"/>
    <col min="1280" max="1280" width="6" style="2" customWidth="1"/>
    <col min="1281" max="1281" width="5.7109375" style="2" customWidth="1"/>
    <col min="1282" max="1282" width="27.85546875" style="2" bestFit="1" customWidth="1"/>
    <col min="1283" max="1283" width="10.28515625" style="2" bestFit="1" customWidth="1"/>
    <col min="1284" max="1284" width="2.5703125" style="2" customWidth="1"/>
    <col min="1285" max="1285" width="11.28515625" style="2" bestFit="1" customWidth="1"/>
    <col min="1286" max="1535" width="9.140625" style="2"/>
    <col min="1536" max="1536" width="6" style="2" customWidth="1"/>
    <col min="1537" max="1537" width="5.7109375" style="2" customWidth="1"/>
    <col min="1538" max="1538" width="27.85546875" style="2" bestFit="1" customWidth="1"/>
    <col min="1539" max="1539" width="10.28515625" style="2" bestFit="1" customWidth="1"/>
    <col min="1540" max="1540" width="2.5703125" style="2" customWidth="1"/>
    <col min="1541" max="1541" width="11.28515625" style="2" bestFit="1" customWidth="1"/>
    <col min="1542" max="1791" width="9.140625" style="2"/>
    <col min="1792" max="1792" width="6" style="2" customWidth="1"/>
    <col min="1793" max="1793" width="5.7109375" style="2" customWidth="1"/>
    <col min="1794" max="1794" width="27.85546875" style="2" bestFit="1" customWidth="1"/>
    <col min="1795" max="1795" width="10.28515625" style="2" bestFit="1" customWidth="1"/>
    <col min="1796" max="1796" width="2.5703125" style="2" customWidth="1"/>
    <col min="1797" max="1797" width="11.28515625" style="2" bestFit="1" customWidth="1"/>
    <col min="1798" max="2047" width="9.140625" style="2"/>
    <col min="2048" max="2048" width="6" style="2" customWidth="1"/>
    <col min="2049" max="2049" width="5.7109375" style="2" customWidth="1"/>
    <col min="2050" max="2050" width="27.85546875" style="2" bestFit="1" customWidth="1"/>
    <col min="2051" max="2051" width="10.28515625" style="2" bestFit="1" customWidth="1"/>
    <col min="2052" max="2052" width="2.5703125" style="2" customWidth="1"/>
    <col min="2053" max="2053" width="11.28515625" style="2" bestFit="1" customWidth="1"/>
    <col min="2054" max="2303" width="9.140625" style="2"/>
    <col min="2304" max="2304" width="6" style="2" customWidth="1"/>
    <col min="2305" max="2305" width="5.7109375" style="2" customWidth="1"/>
    <col min="2306" max="2306" width="27.85546875" style="2" bestFit="1" customWidth="1"/>
    <col min="2307" max="2307" width="10.28515625" style="2" bestFit="1" customWidth="1"/>
    <col min="2308" max="2308" width="2.5703125" style="2" customWidth="1"/>
    <col min="2309" max="2309" width="11.28515625" style="2" bestFit="1" customWidth="1"/>
    <col min="2310" max="2559" width="9.140625" style="2"/>
    <col min="2560" max="2560" width="6" style="2" customWidth="1"/>
    <col min="2561" max="2561" width="5.7109375" style="2" customWidth="1"/>
    <col min="2562" max="2562" width="27.85546875" style="2" bestFit="1" customWidth="1"/>
    <col min="2563" max="2563" width="10.28515625" style="2" bestFit="1" customWidth="1"/>
    <col min="2564" max="2564" width="2.5703125" style="2" customWidth="1"/>
    <col min="2565" max="2565" width="11.28515625" style="2" bestFit="1" customWidth="1"/>
    <col min="2566" max="2815" width="9.140625" style="2"/>
    <col min="2816" max="2816" width="6" style="2" customWidth="1"/>
    <col min="2817" max="2817" width="5.7109375" style="2" customWidth="1"/>
    <col min="2818" max="2818" width="27.85546875" style="2" bestFit="1" customWidth="1"/>
    <col min="2819" max="2819" width="10.28515625" style="2" bestFit="1" customWidth="1"/>
    <col min="2820" max="2820" width="2.5703125" style="2" customWidth="1"/>
    <col min="2821" max="2821" width="11.28515625" style="2" bestFit="1" customWidth="1"/>
    <col min="2822" max="3071" width="9.140625" style="2"/>
    <col min="3072" max="3072" width="6" style="2" customWidth="1"/>
    <col min="3073" max="3073" width="5.7109375" style="2" customWidth="1"/>
    <col min="3074" max="3074" width="27.85546875" style="2" bestFit="1" customWidth="1"/>
    <col min="3075" max="3075" width="10.28515625" style="2" bestFit="1" customWidth="1"/>
    <col min="3076" max="3076" width="2.5703125" style="2" customWidth="1"/>
    <col min="3077" max="3077" width="11.28515625" style="2" bestFit="1" customWidth="1"/>
    <col min="3078" max="3327" width="9.140625" style="2"/>
    <col min="3328" max="3328" width="6" style="2" customWidth="1"/>
    <col min="3329" max="3329" width="5.7109375" style="2" customWidth="1"/>
    <col min="3330" max="3330" width="27.85546875" style="2" bestFit="1" customWidth="1"/>
    <col min="3331" max="3331" width="10.28515625" style="2" bestFit="1" customWidth="1"/>
    <col min="3332" max="3332" width="2.5703125" style="2" customWidth="1"/>
    <col min="3333" max="3333" width="11.28515625" style="2" bestFit="1" customWidth="1"/>
    <col min="3334" max="3583" width="9.140625" style="2"/>
    <col min="3584" max="3584" width="6" style="2" customWidth="1"/>
    <col min="3585" max="3585" width="5.7109375" style="2" customWidth="1"/>
    <col min="3586" max="3586" width="27.85546875" style="2" bestFit="1" customWidth="1"/>
    <col min="3587" max="3587" width="10.28515625" style="2" bestFit="1" customWidth="1"/>
    <col min="3588" max="3588" width="2.5703125" style="2" customWidth="1"/>
    <col min="3589" max="3589" width="11.28515625" style="2" bestFit="1" customWidth="1"/>
    <col min="3590" max="3839" width="9.140625" style="2"/>
    <col min="3840" max="3840" width="6" style="2" customWidth="1"/>
    <col min="3841" max="3841" width="5.7109375" style="2" customWidth="1"/>
    <col min="3842" max="3842" width="27.85546875" style="2" bestFit="1" customWidth="1"/>
    <col min="3843" max="3843" width="10.28515625" style="2" bestFit="1" customWidth="1"/>
    <col min="3844" max="3844" width="2.5703125" style="2" customWidth="1"/>
    <col min="3845" max="3845" width="11.28515625" style="2" bestFit="1" customWidth="1"/>
    <col min="3846" max="4095" width="9.140625" style="2"/>
    <col min="4096" max="4096" width="6" style="2" customWidth="1"/>
    <col min="4097" max="4097" width="5.7109375" style="2" customWidth="1"/>
    <col min="4098" max="4098" width="27.85546875" style="2" bestFit="1" customWidth="1"/>
    <col min="4099" max="4099" width="10.28515625" style="2" bestFit="1" customWidth="1"/>
    <col min="4100" max="4100" width="2.5703125" style="2" customWidth="1"/>
    <col min="4101" max="4101" width="11.28515625" style="2" bestFit="1" customWidth="1"/>
    <col min="4102" max="4351" width="9.140625" style="2"/>
    <col min="4352" max="4352" width="6" style="2" customWidth="1"/>
    <col min="4353" max="4353" width="5.7109375" style="2" customWidth="1"/>
    <col min="4354" max="4354" width="27.85546875" style="2" bestFit="1" customWidth="1"/>
    <col min="4355" max="4355" width="10.28515625" style="2" bestFit="1" customWidth="1"/>
    <col min="4356" max="4356" width="2.5703125" style="2" customWidth="1"/>
    <col min="4357" max="4357" width="11.28515625" style="2" bestFit="1" customWidth="1"/>
    <col min="4358" max="4607" width="9.140625" style="2"/>
    <col min="4608" max="4608" width="6" style="2" customWidth="1"/>
    <col min="4609" max="4609" width="5.7109375" style="2" customWidth="1"/>
    <col min="4610" max="4610" width="27.85546875" style="2" bestFit="1" customWidth="1"/>
    <col min="4611" max="4611" width="10.28515625" style="2" bestFit="1" customWidth="1"/>
    <col min="4612" max="4612" width="2.5703125" style="2" customWidth="1"/>
    <col min="4613" max="4613" width="11.28515625" style="2" bestFit="1" customWidth="1"/>
    <col min="4614" max="4863" width="9.140625" style="2"/>
    <col min="4864" max="4864" width="6" style="2" customWidth="1"/>
    <col min="4865" max="4865" width="5.7109375" style="2" customWidth="1"/>
    <col min="4866" max="4866" width="27.85546875" style="2" bestFit="1" customWidth="1"/>
    <col min="4867" max="4867" width="10.28515625" style="2" bestFit="1" customWidth="1"/>
    <col min="4868" max="4868" width="2.5703125" style="2" customWidth="1"/>
    <col min="4869" max="4869" width="11.28515625" style="2" bestFit="1" customWidth="1"/>
    <col min="4870" max="5119" width="9.140625" style="2"/>
    <col min="5120" max="5120" width="6" style="2" customWidth="1"/>
    <col min="5121" max="5121" width="5.7109375" style="2" customWidth="1"/>
    <col min="5122" max="5122" width="27.85546875" style="2" bestFit="1" customWidth="1"/>
    <col min="5123" max="5123" width="10.28515625" style="2" bestFit="1" customWidth="1"/>
    <col min="5124" max="5124" width="2.5703125" style="2" customWidth="1"/>
    <col min="5125" max="5125" width="11.28515625" style="2" bestFit="1" customWidth="1"/>
    <col min="5126" max="5375" width="9.140625" style="2"/>
    <col min="5376" max="5376" width="6" style="2" customWidth="1"/>
    <col min="5377" max="5377" width="5.7109375" style="2" customWidth="1"/>
    <col min="5378" max="5378" width="27.85546875" style="2" bestFit="1" customWidth="1"/>
    <col min="5379" max="5379" width="10.28515625" style="2" bestFit="1" customWidth="1"/>
    <col min="5380" max="5380" width="2.5703125" style="2" customWidth="1"/>
    <col min="5381" max="5381" width="11.28515625" style="2" bestFit="1" customWidth="1"/>
    <col min="5382" max="5631" width="9.140625" style="2"/>
    <col min="5632" max="5632" width="6" style="2" customWidth="1"/>
    <col min="5633" max="5633" width="5.7109375" style="2" customWidth="1"/>
    <col min="5634" max="5634" width="27.85546875" style="2" bestFit="1" customWidth="1"/>
    <col min="5635" max="5635" width="10.28515625" style="2" bestFit="1" customWidth="1"/>
    <col min="5636" max="5636" width="2.5703125" style="2" customWidth="1"/>
    <col min="5637" max="5637" width="11.28515625" style="2" bestFit="1" customWidth="1"/>
    <col min="5638" max="5887" width="9.140625" style="2"/>
    <col min="5888" max="5888" width="6" style="2" customWidth="1"/>
    <col min="5889" max="5889" width="5.7109375" style="2" customWidth="1"/>
    <col min="5890" max="5890" width="27.85546875" style="2" bestFit="1" customWidth="1"/>
    <col min="5891" max="5891" width="10.28515625" style="2" bestFit="1" customWidth="1"/>
    <col min="5892" max="5892" width="2.5703125" style="2" customWidth="1"/>
    <col min="5893" max="5893" width="11.28515625" style="2" bestFit="1" customWidth="1"/>
    <col min="5894" max="6143" width="9.140625" style="2"/>
    <col min="6144" max="6144" width="6" style="2" customWidth="1"/>
    <col min="6145" max="6145" width="5.7109375" style="2" customWidth="1"/>
    <col min="6146" max="6146" width="27.85546875" style="2" bestFit="1" customWidth="1"/>
    <col min="6147" max="6147" width="10.28515625" style="2" bestFit="1" customWidth="1"/>
    <col min="6148" max="6148" width="2.5703125" style="2" customWidth="1"/>
    <col min="6149" max="6149" width="11.28515625" style="2" bestFit="1" customWidth="1"/>
    <col min="6150" max="6399" width="9.140625" style="2"/>
    <col min="6400" max="6400" width="6" style="2" customWidth="1"/>
    <col min="6401" max="6401" width="5.7109375" style="2" customWidth="1"/>
    <col min="6402" max="6402" width="27.85546875" style="2" bestFit="1" customWidth="1"/>
    <col min="6403" max="6403" width="10.28515625" style="2" bestFit="1" customWidth="1"/>
    <col min="6404" max="6404" width="2.5703125" style="2" customWidth="1"/>
    <col min="6405" max="6405" width="11.28515625" style="2" bestFit="1" customWidth="1"/>
    <col min="6406" max="6655" width="9.140625" style="2"/>
    <col min="6656" max="6656" width="6" style="2" customWidth="1"/>
    <col min="6657" max="6657" width="5.7109375" style="2" customWidth="1"/>
    <col min="6658" max="6658" width="27.85546875" style="2" bestFit="1" customWidth="1"/>
    <col min="6659" max="6659" width="10.28515625" style="2" bestFit="1" customWidth="1"/>
    <col min="6660" max="6660" width="2.5703125" style="2" customWidth="1"/>
    <col min="6661" max="6661" width="11.28515625" style="2" bestFit="1" customWidth="1"/>
    <col min="6662" max="6911" width="9.140625" style="2"/>
    <col min="6912" max="6912" width="6" style="2" customWidth="1"/>
    <col min="6913" max="6913" width="5.7109375" style="2" customWidth="1"/>
    <col min="6914" max="6914" width="27.85546875" style="2" bestFit="1" customWidth="1"/>
    <col min="6915" max="6915" width="10.28515625" style="2" bestFit="1" customWidth="1"/>
    <col min="6916" max="6916" width="2.5703125" style="2" customWidth="1"/>
    <col min="6917" max="6917" width="11.28515625" style="2" bestFit="1" customWidth="1"/>
    <col min="6918" max="7167" width="9.140625" style="2"/>
    <col min="7168" max="7168" width="6" style="2" customWidth="1"/>
    <col min="7169" max="7169" width="5.7109375" style="2" customWidth="1"/>
    <col min="7170" max="7170" width="27.85546875" style="2" bestFit="1" customWidth="1"/>
    <col min="7171" max="7171" width="10.28515625" style="2" bestFit="1" customWidth="1"/>
    <col min="7172" max="7172" width="2.5703125" style="2" customWidth="1"/>
    <col min="7173" max="7173" width="11.28515625" style="2" bestFit="1" customWidth="1"/>
    <col min="7174" max="7423" width="9.140625" style="2"/>
    <col min="7424" max="7424" width="6" style="2" customWidth="1"/>
    <col min="7425" max="7425" width="5.7109375" style="2" customWidth="1"/>
    <col min="7426" max="7426" width="27.85546875" style="2" bestFit="1" customWidth="1"/>
    <col min="7427" max="7427" width="10.28515625" style="2" bestFit="1" customWidth="1"/>
    <col min="7428" max="7428" width="2.5703125" style="2" customWidth="1"/>
    <col min="7429" max="7429" width="11.28515625" style="2" bestFit="1" customWidth="1"/>
    <col min="7430" max="7679" width="9.140625" style="2"/>
    <col min="7680" max="7680" width="6" style="2" customWidth="1"/>
    <col min="7681" max="7681" width="5.7109375" style="2" customWidth="1"/>
    <col min="7682" max="7682" width="27.85546875" style="2" bestFit="1" customWidth="1"/>
    <col min="7683" max="7683" width="10.28515625" style="2" bestFit="1" customWidth="1"/>
    <col min="7684" max="7684" width="2.5703125" style="2" customWidth="1"/>
    <col min="7685" max="7685" width="11.28515625" style="2" bestFit="1" customWidth="1"/>
    <col min="7686" max="7935" width="9.140625" style="2"/>
    <col min="7936" max="7936" width="6" style="2" customWidth="1"/>
    <col min="7937" max="7937" width="5.7109375" style="2" customWidth="1"/>
    <col min="7938" max="7938" width="27.85546875" style="2" bestFit="1" customWidth="1"/>
    <col min="7939" max="7939" width="10.28515625" style="2" bestFit="1" customWidth="1"/>
    <col min="7940" max="7940" width="2.5703125" style="2" customWidth="1"/>
    <col min="7941" max="7941" width="11.28515625" style="2" bestFit="1" customWidth="1"/>
    <col min="7942" max="8191" width="9.140625" style="2"/>
    <col min="8192" max="8192" width="6" style="2" customWidth="1"/>
    <col min="8193" max="8193" width="5.7109375" style="2" customWidth="1"/>
    <col min="8194" max="8194" width="27.85546875" style="2" bestFit="1" customWidth="1"/>
    <col min="8195" max="8195" width="10.28515625" style="2" bestFit="1" customWidth="1"/>
    <col min="8196" max="8196" width="2.5703125" style="2" customWidth="1"/>
    <col min="8197" max="8197" width="11.28515625" style="2" bestFit="1" customWidth="1"/>
    <col min="8198" max="8447" width="9.140625" style="2"/>
    <col min="8448" max="8448" width="6" style="2" customWidth="1"/>
    <col min="8449" max="8449" width="5.7109375" style="2" customWidth="1"/>
    <col min="8450" max="8450" width="27.85546875" style="2" bestFit="1" customWidth="1"/>
    <col min="8451" max="8451" width="10.28515625" style="2" bestFit="1" customWidth="1"/>
    <col min="8452" max="8452" width="2.5703125" style="2" customWidth="1"/>
    <col min="8453" max="8453" width="11.28515625" style="2" bestFit="1" customWidth="1"/>
    <col min="8454" max="8703" width="9.140625" style="2"/>
    <col min="8704" max="8704" width="6" style="2" customWidth="1"/>
    <col min="8705" max="8705" width="5.7109375" style="2" customWidth="1"/>
    <col min="8706" max="8706" width="27.85546875" style="2" bestFit="1" customWidth="1"/>
    <col min="8707" max="8707" width="10.28515625" style="2" bestFit="1" customWidth="1"/>
    <col min="8708" max="8708" width="2.5703125" style="2" customWidth="1"/>
    <col min="8709" max="8709" width="11.28515625" style="2" bestFit="1" customWidth="1"/>
    <col min="8710" max="8959" width="9.140625" style="2"/>
    <col min="8960" max="8960" width="6" style="2" customWidth="1"/>
    <col min="8961" max="8961" width="5.7109375" style="2" customWidth="1"/>
    <col min="8962" max="8962" width="27.85546875" style="2" bestFit="1" customWidth="1"/>
    <col min="8963" max="8963" width="10.28515625" style="2" bestFit="1" customWidth="1"/>
    <col min="8964" max="8964" width="2.5703125" style="2" customWidth="1"/>
    <col min="8965" max="8965" width="11.28515625" style="2" bestFit="1" customWidth="1"/>
    <col min="8966" max="9215" width="9.140625" style="2"/>
    <col min="9216" max="9216" width="6" style="2" customWidth="1"/>
    <col min="9217" max="9217" width="5.7109375" style="2" customWidth="1"/>
    <col min="9218" max="9218" width="27.85546875" style="2" bestFit="1" customWidth="1"/>
    <col min="9219" max="9219" width="10.28515625" style="2" bestFit="1" customWidth="1"/>
    <col min="9220" max="9220" width="2.5703125" style="2" customWidth="1"/>
    <col min="9221" max="9221" width="11.28515625" style="2" bestFit="1" customWidth="1"/>
    <col min="9222" max="9471" width="9.140625" style="2"/>
    <col min="9472" max="9472" width="6" style="2" customWidth="1"/>
    <col min="9473" max="9473" width="5.7109375" style="2" customWidth="1"/>
    <col min="9474" max="9474" width="27.85546875" style="2" bestFit="1" customWidth="1"/>
    <col min="9475" max="9475" width="10.28515625" style="2" bestFit="1" customWidth="1"/>
    <col min="9476" max="9476" width="2.5703125" style="2" customWidth="1"/>
    <col min="9477" max="9477" width="11.28515625" style="2" bestFit="1" customWidth="1"/>
    <col min="9478" max="9727" width="9.140625" style="2"/>
    <col min="9728" max="9728" width="6" style="2" customWidth="1"/>
    <col min="9729" max="9729" width="5.7109375" style="2" customWidth="1"/>
    <col min="9730" max="9730" width="27.85546875" style="2" bestFit="1" customWidth="1"/>
    <col min="9731" max="9731" width="10.28515625" style="2" bestFit="1" customWidth="1"/>
    <col min="9732" max="9732" width="2.5703125" style="2" customWidth="1"/>
    <col min="9733" max="9733" width="11.28515625" style="2" bestFit="1" customWidth="1"/>
    <col min="9734" max="9983" width="9.140625" style="2"/>
    <col min="9984" max="9984" width="6" style="2" customWidth="1"/>
    <col min="9985" max="9985" width="5.7109375" style="2" customWidth="1"/>
    <col min="9986" max="9986" width="27.85546875" style="2" bestFit="1" customWidth="1"/>
    <col min="9987" max="9987" width="10.28515625" style="2" bestFit="1" customWidth="1"/>
    <col min="9988" max="9988" width="2.5703125" style="2" customWidth="1"/>
    <col min="9989" max="9989" width="11.28515625" style="2" bestFit="1" customWidth="1"/>
    <col min="9990" max="10239" width="9.140625" style="2"/>
    <col min="10240" max="10240" width="6" style="2" customWidth="1"/>
    <col min="10241" max="10241" width="5.7109375" style="2" customWidth="1"/>
    <col min="10242" max="10242" width="27.85546875" style="2" bestFit="1" customWidth="1"/>
    <col min="10243" max="10243" width="10.28515625" style="2" bestFit="1" customWidth="1"/>
    <col min="10244" max="10244" width="2.5703125" style="2" customWidth="1"/>
    <col min="10245" max="10245" width="11.28515625" style="2" bestFit="1" customWidth="1"/>
    <col min="10246" max="10495" width="9.140625" style="2"/>
    <col min="10496" max="10496" width="6" style="2" customWidth="1"/>
    <col min="10497" max="10497" width="5.7109375" style="2" customWidth="1"/>
    <col min="10498" max="10498" width="27.85546875" style="2" bestFit="1" customWidth="1"/>
    <col min="10499" max="10499" width="10.28515625" style="2" bestFit="1" customWidth="1"/>
    <col min="10500" max="10500" width="2.5703125" style="2" customWidth="1"/>
    <col min="10501" max="10501" width="11.28515625" style="2" bestFit="1" customWidth="1"/>
    <col min="10502" max="10751" width="9.140625" style="2"/>
    <col min="10752" max="10752" width="6" style="2" customWidth="1"/>
    <col min="10753" max="10753" width="5.7109375" style="2" customWidth="1"/>
    <col min="10754" max="10754" width="27.85546875" style="2" bestFit="1" customWidth="1"/>
    <col min="10755" max="10755" width="10.28515625" style="2" bestFit="1" customWidth="1"/>
    <col min="10756" max="10756" width="2.5703125" style="2" customWidth="1"/>
    <col min="10757" max="10757" width="11.28515625" style="2" bestFit="1" customWidth="1"/>
    <col min="10758" max="11007" width="9.140625" style="2"/>
    <col min="11008" max="11008" width="6" style="2" customWidth="1"/>
    <col min="11009" max="11009" width="5.7109375" style="2" customWidth="1"/>
    <col min="11010" max="11010" width="27.85546875" style="2" bestFit="1" customWidth="1"/>
    <col min="11011" max="11011" width="10.28515625" style="2" bestFit="1" customWidth="1"/>
    <col min="11012" max="11012" width="2.5703125" style="2" customWidth="1"/>
    <col min="11013" max="11013" width="11.28515625" style="2" bestFit="1" customWidth="1"/>
    <col min="11014" max="11263" width="9.140625" style="2"/>
    <col min="11264" max="11264" width="6" style="2" customWidth="1"/>
    <col min="11265" max="11265" width="5.7109375" style="2" customWidth="1"/>
    <col min="11266" max="11266" width="27.85546875" style="2" bestFit="1" customWidth="1"/>
    <col min="11267" max="11267" width="10.28515625" style="2" bestFit="1" customWidth="1"/>
    <col min="11268" max="11268" width="2.5703125" style="2" customWidth="1"/>
    <col min="11269" max="11269" width="11.28515625" style="2" bestFit="1" customWidth="1"/>
    <col min="11270" max="11519" width="9.140625" style="2"/>
    <col min="11520" max="11520" width="6" style="2" customWidth="1"/>
    <col min="11521" max="11521" width="5.7109375" style="2" customWidth="1"/>
    <col min="11522" max="11522" width="27.85546875" style="2" bestFit="1" customWidth="1"/>
    <col min="11523" max="11523" width="10.28515625" style="2" bestFit="1" customWidth="1"/>
    <col min="11524" max="11524" width="2.5703125" style="2" customWidth="1"/>
    <col min="11525" max="11525" width="11.28515625" style="2" bestFit="1" customWidth="1"/>
    <col min="11526" max="11775" width="9.140625" style="2"/>
    <col min="11776" max="11776" width="6" style="2" customWidth="1"/>
    <col min="11777" max="11777" width="5.7109375" style="2" customWidth="1"/>
    <col min="11778" max="11778" width="27.85546875" style="2" bestFit="1" customWidth="1"/>
    <col min="11779" max="11779" width="10.28515625" style="2" bestFit="1" customWidth="1"/>
    <col min="11780" max="11780" width="2.5703125" style="2" customWidth="1"/>
    <col min="11781" max="11781" width="11.28515625" style="2" bestFit="1" customWidth="1"/>
    <col min="11782" max="12031" width="9.140625" style="2"/>
    <col min="12032" max="12032" width="6" style="2" customWidth="1"/>
    <col min="12033" max="12033" width="5.7109375" style="2" customWidth="1"/>
    <col min="12034" max="12034" width="27.85546875" style="2" bestFit="1" customWidth="1"/>
    <col min="12035" max="12035" width="10.28515625" style="2" bestFit="1" customWidth="1"/>
    <col min="12036" max="12036" width="2.5703125" style="2" customWidth="1"/>
    <col min="12037" max="12037" width="11.28515625" style="2" bestFit="1" customWidth="1"/>
    <col min="12038" max="12287" width="9.140625" style="2"/>
    <col min="12288" max="12288" width="6" style="2" customWidth="1"/>
    <col min="12289" max="12289" width="5.7109375" style="2" customWidth="1"/>
    <col min="12290" max="12290" width="27.85546875" style="2" bestFit="1" customWidth="1"/>
    <col min="12291" max="12291" width="10.28515625" style="2" bestFit="1" customWidth="1"/>
    <col min="12292" max="12292" width="2.5703125" style="2" customWidth="1"/>
    <col min="12293" max="12293" width="11.28515625" style="2" bestFit="1" customWidth="1"/>
    <col min="12294" max="12543" width="9.140625" style="2"/>
    <col min="12544" max="12544" width="6" style="2" customWidth="1"/>
    <col min="12545" max="12545" width="5.7109375" style="2" customWidth="1"/>
    <col min="12546" max="12546" width="27.85546875" style="2" bestFit="1" customWidth="1"/>
    <col min="12547" max="12547" width="10.28515625" style="2" bestFit="1" customWidth="1"/>
    <col min="12548" max="12548" width="2.5703125" style="2" customWidth="1"/>
    <col min="12549" max="12549" width="11.28515625" style="2" bestFit="1" customWidth="1"/>
    <col min="12550" max="12799" width="9.140625" style="2"/>
    <col min="12800" max="12800" width="6" style="2" customWidth="1"/>
    <col min="12801" max="12801" width="5.7109375" style="2" customWidth="1"/>
    <col min="12802" max="12802" width="27.85546875" style="2" bestFit="1" customWidth="1"/>
    <col min="12803" max="12803" width="10.28515625" style="2" bestFit="1" customWidth="1"/>
    <col min="12804" max="12804" width="2.5703125" style="2" customWidth="1"/>
    <col min="12805" max="12805" width="11.28515625" style="2" bestFit="1" customWidth="1"/>
    <col min="12806" max="13055" width="9.140625" style="2"/>
    <col min="13056" max="13056" width="6" style="2" customWidth="1"/>
    <col min="13057" max="13057" width="5.7109375" style="2" customWidth="1"/>
    <col min="13058" max="13058" width="27.85546875" style="2" bestFit="1" customWidth="1"/>
    <col min="13059" max="13059" width="10.28515625" style="2" bestFit="1" customWidth="1"/>
    <col min="13060" max="13060" width="2.5703125" style="2" customWidth="1"/>
    <col min="13061" max="13061" width="11.28515625" style="2" bestFit="1" customWidth="1"/>
    <col min="13062" max="13311" width="9.140625" style="2"/>
    <col min="13312" max="13312" width="6" style="2" customWidth="1"/>
    <col min="13313" max="13313" width="5.7109375" style="2" customWidth="1"/>
    <col min="13314" max="13314" width="27.85546875" style="2" bestFit="1" customWidth="1"/>
    <col min="13315" max="13315" width="10.28515625" style="2" bestFit="1" customWidth="1"/>
    <col min="13316" max="13316" width="2.5703125" style="2" customWidth="1"/>
    <col min="13317" max="13317" width="11.28515625" style="2" bestFit="1" customWidth="1"/>
    <col min="13318" max="13567" width="9.140625" style="2"/>
    <col min="13568" max="13568" width="6" style="2" customWidth="1"/>
    <col min="13569" max="13569" width="5.7109375" style="2" customWidth="1"/>
    <col min="13570" max="13570" width="27.85546875" style="2" bestFit="1" customWidth="1"/>
    <col min="13571" max="13571" width="10.28515625" style="2" bestFit="1" customWidth="1"/>
    <col min="13572" max="13572" width="2.5703125" style="2" customWidth="1"/>
    <col min="13573" max="13573" width="11.28515625" style="2" bestFit="1" customWidth="1"/>
    <col min="13574" max="13823" width="9.140625" style="2"/>
    <col min="13824" max="13824" width="6" style="2" customWidth="1"/>
    <col min="13825" max="13825" width="5.7109375" style="2" customWidth="1"/>
    <col min="13826" max="13826" width="27.85546875" style="2" bestFit="1" customWidth="1"/>
    <col min="13827" max="13827" width="10.28515625" style="2" bestFit="1" customWidth="1"/>
    <col min="13828" max="13828" width="2.5703125" style="2" customWidth="1"/>
    <col min="13829" max="13829" width="11.28515625" style="2" bestFit="1" customWidth="1"/>
    <col min="13830" max="14079" width="9.140625" style="2"/>
    <col min="14080" max="14080" width="6" style="2" customWidth="1"/>
    <col min="14081" max="14081" width="5.7109375" style="2" customWidth="1"/>
    <col min="14082" max="14082" width="27.85546875" style="2" bestFit="1" customWidth="1"/>
    <col min="14083" max="14083" width="10.28515625" style="2" bestFit="1" customWidth="1"/>
    <col min="14084" max="14084" width="2.5703125" style="2" customWidth="1"/>
    <col min="14085" max="14085" width="11.28515625" style="2" bestFit="1" customWidth="1"/>
    <col min="14086" max="14335" width="9.140625" style="2"/>
    <col min="14336" max="14336" width="6" style="2" customWidth="1"/>
    <col min="14337" max="14337" width="5.7109375" style="2" customWidth="1"/>
    <col min="14338" max="14338" width="27.85546875" style="2" bestFit="1" customWidth="1"/>
    <col min="14339" max="14339" width="10.28515625" style="2" bestFit="1" customWidth="1"/>
    <col min="14340" max="14340" width="2.5703125" style="2" customWidth="1"/>
    <col min="14341" max="14341" width="11.28515625" style="2" bestFit="1" customWidth="1"/>
    <col min="14342" max="14591" width="9.140625" style="2"/>
    <col min="14592" max="14592" width="6" style="2" customWidth="1"/>
    <col min="14593" max="14593" width="5.7109375" style="2" customWidth="1"/>
    <col min="14594" max="14594" width="27.85546875" style="2" bestFit="1" customWidth="1"/>
    <col min="14595" max="14595" width="10.28515625" style="2" bestFit="1" customWidth="1"/>
    <col min="14596" max="14596" width="2.5703125" style="2" customWidth="1"/>
    <col min="14597" max="14597" width="11.28515625" style="2" bestFit="1" customWidth="1"/>
    <col min="14598" max="14847" width="9.140625" style="2"/>
    <col min="14848" max="14848" width="6" style="2" customWidth="1"/>
    <col min="14849" max="14849" width="5.7109375" style="2" customWidth="1"/>
    <col min="14850" max="14850" width="27.85546875" style="2" bestFit="1" customWidth="1"/>
    <col min="14851" max="14851" width="10.28515625" style="2" bestFit="1" customWidth="1"/>
    <col min="14852" max="14852" width="2.5703125" style="2" customWidth="1"/>
    <col min="14853" max="14853" width="11.28515625" style="2" bestFit="1" customWidth="1"/>
    <col min="14854" max="15103" width="9.140625" style="2"/>
    <col min="15104" max="15104" width="6" style="2" customWidth="1"/>
    <col min="15105" max="15105" width="5.7109375" style="2" customWidth="1"/>
    <col min="15106" max="15106" width="27.85546875" style="2" bestFit="1" customWidth="1"/>
    <col min="15107" max="15107" width="10.28515625" style="2" bestFit="1" customWidth="1"/>
    <col min="15108" max="15108" width="2.5703125" style="2" customWidth="1"/>
    <col min="15109" max="15109" width="11.28515625" style="2" bestFit="1" customWidth="1"/>
    <col min="15110" max="15359" width="9.140625" style="2"/>
    <col min="15360" max="15360" width="6" style="2" customWidth="1"/>
    <col min="15361" max="15361" width="5.7109375" style="2" customWidth="1"/>
    <col min="15362" max="15362" width="27.85546875" style="2" bestFit="1" customWidth="1"/>
    <col min="15363" max="15363" width="10.28515625" style="2" bestFit="1" customWidth="1"/>
    <col min="15364" max="15364" width="2.5703125" style="2" customWidth="1"/>
    <col min="15365" max="15365" width="11.28515625" style="2" bestFit="1" customWidth="1"/>
    <col min="15366" max="15615" width="9.140625" style="2"/>
    <col min="15616" max="15616" width="6" style="2" customWidth="1"/>
    <col min="15617" max="15617" width="5.7109375" style="2" customWidth="1"/>
    <col min="15618" max="15618" width="27.85546875" style="2" bestFit="1" customWidth="1"/>
    <col min="15619" max="15619" width="10.28515625" style="2" bestFit="1" customWidth="1"/>
    <col min="15620" max="15620" width="2.5703125" style="2" customWidth="1"/>
    <col min="15621" max="15621" width="11.28515625" style="2" bestFit="1" customWidth="1"/>
    <col min="15622" max="15871" width="9.140625" style="2"/>
    <col min="15872" max="15872" width="6" style="2" customWidth="1"/>
    <col min="15873" max="15873" width="5.7109375" style="2" customWidth="1"/>
    <col min="15874" max="15874" width="27.85546875" style="2" bestFit="1" customWidth="1"/>
    <col min="15875" max="15875" width="10.28515625" style="2" bestFit="1" customWidth="1"/>
    <col min="15876" max="15876" width="2.5703125" style="2" customWidth="1"/>
    <col min="15877" max="15877" width="11.28515625" style="2" bestFit="1" customWidth="1"/>
    <col min="15878" max="16127" width="9.140625" style="2"/>
    <col min="16128" max="16128" width="6" style="2" customWidth="1"/>
    <col min="16129" max="16129" width="5.7109375" style="2" customWidth="1"/>
    <col min="16130" max="16130" width="27.85546875" style="2" bestFit="1" customWidth="1"/>
    <col min="16131" max="16131" width="10.28515625" style="2" bestFit="1" customWidth="1"/>
    <col min="16132" max="16132" width="2.5703125" style="2" customWidth="1"/>
    <col min="16133" max="16133" width="11.28515625" style="2" bestFit="1" customWidth="1"/>
    <col min="16134" max="16384" width="9.140625" style="2"/>
  </cols>
  <sheetData>
    <row r="1" spans="1:10" x14ac:dyDescent="0.25">
      <c r="A1" s="2" t="s">
        <v>130</v>
      </c>
    </row>
    <row r="2" spans="1:10" x14ac:dyDescent="0.25">
      <c r="A2" s="2" t="s">
        <v>131</v>
      </c>
    </row>
    <row r="3" spans="1:10" x14ac:dyDescent="0.25">
      <c r="A3" s="25">
        <v>41852</v>
      </c>
    </row>
    <row r="7" spans="1:10" x14ac:dyDescent="0.25">
      <c r="A7" s="2" t="s">
        <v>132</v>
      </c>
    </row>
    <row r="8" spans="1:10" x14ac:dyDescent="0.25">
      <c r="B8" s="2" t="s">
        <v>133</v>
      </c>
      <c r="F8" s="26">
        <v>1975</v>
      </c>
    </row>
    <row r="9" spans="1:10" x14ac:dyDescent="0.25">
      <c r="B9" s="2" t="s">
        <v>134</v>
      </c>
      <c r="D9" s="2">
        <v>21004.26</v>
      </c>
      <c r="F9" s="27">
        <f>D9*0.03</f>
        <v>630.12779999999998</v>
      </c>
    </row>
    <row r="10" spans="1:10" x14ac:dyDescent="0.25">
      <c r="D10" s="2" t="s">
        <v>162</v>
      </c>
    </row>
    <row r="11" spans="1:10" x14ac:dyDescent="0.25">
      <c r="B11" s="2" t="s">
        <v>135</v>
      </c>
      <c r="F11" s="28">
        <f>SUM(F8:F10)</f>
        <v>2605.1278000000002</v>
      </c>
    </row>
    <row r="13" spans="1:10" x14ac:dyDescent="0.25">
      <c r="A13" s="2" t="s">
        <v>136</v>
      </c>
    </row>
    <row r="14" spans="1:10" x14ac:dyDescent="0.25">
      <c r="B14" s="2" t="s">
        <v>137</v>
      </c>
      <c r="F14" s="2">
        <f>+I19*J15</f>
        <v>7742.5199999999995</v>
      </c>
      <c r="I14" s="27" t="s">
        <v>138</v>
      </c>
      <c r="J14" s="27" t="s">
        <v>139</v>
      </c>
    </row>
    <row r="15" spans="1:10" x14ac:dyDescent="0.25">
      <c r="B15" s="2" t="s">
        <v>140</v>
      </c>
      <c r="F15" s="2">
        <v>150</v>
      </c>
      <c r="H15" s="2" t="s">
        <v>141</v>
      </c>
      <c r="I15" s="2">
        <f>1+4+1</f>
        <v>6</v>
      </c>
      <c r="J15" s="2">
        <v>36.18</v>
      </c>
    </row>
    <row r="16" spans="1:10" x14ac:dyDescent="0.25">
      <c r="B16" s="2" t="s">
        <v>142</v>
      </c>
      <c r="F16" s="2">
        <v>275</v>
      </c>
      <c r="H16" s="2" t="s">
        <v>143</v>
      </c>
      <c r="I16" s="2">
        <f>38+42+17</f>
        <v>97</v>
      </c>
    </row>
    <row r="17" spans="1:9" x14ac:dyDescent="0.25">
      <c r="H17" s="2" t="s">
        <v>144</v>
      </c>
      <c r="I17" s="2">
        <f>42+42+18</f>
        <v>102</v>
      </c>
    </row>
    <row r="18" spans="1:9" x14ac:dyDescent="0.25">
      <c r="C18" s="2" t="s">
        <v>145</v>
      </c>
      <c r="F18" s="2">
        <v>185.56</v>
      </c>
      <c r="H18" s="2" t="s">
        <v>146</v>
      </c>
      <c r="I18" s="2">
        <f>3+4+2</f>
        <v>9</v>
      </c>
    </row>
    <row r="19" spans="1:9" ht="15.75" thickBot="1" x14ac:dyDescent="0.3">
      <c r="C19" s="2" t="s">
        <v>147</v>
      </c>
      <c r="F19" s="2">
        <v>895.1</v>
      </c>
      <c r="I19" s="29">
        <f>SUM(I15:I18)</f>
        <v>214</v>
      </c>
    </row>
    <row r="20" spans="1:9" ht="15.75" thickTop="1" x14ac:dyDescent="0.25">
      <c r="C20" s="2" t="s">
        <v>163</v>
      </c>
      <c r="F20" s="2">
        <v>597.25</v>
      </c>
    </row>
    <row r="21" spans="1:9" x14ac:dyDescent="0.25">
      <c r="C21" s="2" t="s">
        <v>164</v>
      </c>
      <c r="F21" s="2">
        <v>990</v>
      </c>
    </row>
    <row r="22" spans="1:9" x14ac:dyDescent="0.25">
      <c r="C22" s="2" t="s">
        <v>149</v>
      </c>
      <c r="F22" s="2">
        <v>19.190000000000001</v>
      </c>
    </row>
    <row r="23" spans="1:9" x14ac:dyDescent="0.25">
      <c r="C23" s="2" t="s">
        <v>151</v>
      </c>
      <c r="F23" s="2">
        <v>500</v>
      </c>
    </row>
    <row r="24" spans="1:9" x14ac:dyDescent="0.25">
      <c r="C24" s="2" t="s">
        <v>165</v>
      </c>
      <c r="F24" s="2">
        <f>1.85*4</f>
        <v>7.4</v>
      </c>
    </row>
    <row r="25" spans="1:9" x14ac:dyDescent="0.25">
      <c r="B25" s="2" t="s">
        <v>153</v>
      </c>
      <c r="F25" s="28">
        <f>SUM(F14:F24)</f>
        <v>11362.02</v>
      </c>
    </row>
    <row r="27" spans="1:9" ht="15.75" thickBot="1" x14ac:dyDescent="0.3">
      <c r="A27" s="2" t="s">
        <v>154</v>
      </c>
      <c r="F27" s="30">
        <f>F11+F25</f>
        <v>13967.147800000001</v>
      </c>
    </row>
    <row r="28" spans="1:9" ht="15.75" thickTop="1" x14ac:dyDescent="0.25"/>
    <row r="32" spans="1:9" x14ac:dyDescent="0.25">
      <c r="A32" s="2" t="s">
        <v>155</v>
      </c>
    </row>
  </sheetData>
  <pageMargins left="0.7" right="0.7" top="0.75" bottom="0.75" header="0.3" footer="0.3"/>
  <pageSetup scale="65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F36" sqref="F36"/>
    </sheetView>
  </sheetViews>
  <sheetFormatPr defaultRowHeight="15" x14ac:dyDescent="0.25"/>
  <cols>
    <col min="1" max="1" width="12.7109375" style="2" customWidth="1"/>
    <col min="2" max="2" width="5.7109375" style="2" customWidth="1"/>
    <col min="3" max="3" width="27.85546875" style="2" bestFit="1" customWidth="1"/>
    <col min="4" max="4" width="29" style="2" customWidth="1"/>
    <col min="5" max="5" width="2.5703125" style="2" customWidth="1"/>
    <col min="6" max="6" width="12.28515625" style="2" bestFit="1" customWidth="1"/>
    <col min="7" max="7" width="9.140625" style="2"/>
    <col min="8" max="8" width="17.5703125" style="2" customWidth="1"/>
    <col min="9" max="255" width="9.140625" style="2"/>
    <col min="256" max="256" width="6" style="2" customWidth="1"/>
    <col min="257" max="257" width="5.7109375" style="2" customWidth="1"/>
    <col min="258" max="258" width="27.85546875" style="2" bestFit="1" customWidth="1"/>
    <col min="259" max="259" width="10.28515625" style="2" bestFit="1" customWidth="1"/>
    <col min="260" max="260" width="2.5703125" style="2" customWidth="1"/>
    <col min="261" max="261" width="11.28515625" style="2" bestFit="1" customWidth="1"/>
    <col min="262" max="511" width="9.140625" style="2"/>
    <col min="512" max="512" width="6" style="2" customWidth="1"/>
    <col min="513" max="513" width="5.7109375" style="2" customWidth="1"/>
    <col min="514" max="514" width="27.85546875" style="2" bestFit="1" customWidth="1"/>
    <col min="515" max="515" width="10.28515625" style="2" bestFit="1" customWidth="1"/>
    <col min="516" max="516" width="2.5703125" style="2" customWidth="1"/>
    <col min="517" max="517" width="11.28515625" style="2" bestFit="1" customWidth="1"/>
    <col min="518" max="767" width="9.140625" style="2"/>
    <col min="768" max="768" width="6" style="2" customWidth="1"/>
    <col min="769" max="769" width="5.7109375" style="2" customWidth="1"/>
    <col min="770" max="770" width="27.85546875" style="2" bestFit="1" customWidth="1"/>
    <col min="771" max="771" width="10.28515625" style="2" bestFit="1" customWidth="1"/>
    <col min="772" max="772" width="2.5703125" style="2" customWidth="1"/>
    <col min="773" max="773" width="11.28515625" style="2" bestFit="1" customWidth="1"/>
    <col min="774" max="1023" width="9.140625" style="2"/>
    <col min="1024" max="1024" width="6" style="2" customWidth="1"/>
    <col min="1025" max="1025" width="5.7109375" style="2" customWidth="1"/>
    <col min="1026" max="1026" width="27.85546875" style="2" bestFit="1" customWidth="1"/>
    <col min="1027" max="1027" width="10.28515625" style="2" bestFit="1" customWidth="1"/>
    <col min="1028" max="1028" width="2.5703125" style="2" customWidth="1"/>
    <col min="1029" max="1029" width="11.28515625" style="2" bestFit="1" customWidth="1"/>
    <col min="1030" max="1279" width="9.140625" style="2"/>
    <col min="1280" max="1280" width="6" style="2" customWidth="1"/>
    <col min="1281" max="1281" width="5.7109375" style="2" customWidth="1"/>
    <col min="1282" max="1282" width="27.85546875" style="2" bestFit="1" customWidth="1"/>
    <col min="1283" max="1283" width="10.28515625" style="2" bestFit="1" customWidth="1"/>
    <col min="1284" max="1284" width="2.5703125" style="2" customWidth="1"/>
    <col min="1285" max="1285" width="11.28515625" style="2" bestFit="1" customWidth="1"/>
    <col min="1286" max="1535" width="9.140625" style="2"/>
    <col min="1536" max="1536" width="6" style="2" customWidth="1"/>
    <col min="1537" max="1537" width="5.7109375" style="2" customWidth="1"/>
    <col min="1538" max="1538" width="27.85546875" style="2" bestFit="1" customWidth="1"/>
    <col min="1539" max="1539" width="10.28515625" style="2" bestFit="1" customWidth="1"/>
    <col min="1540" max="1540" width="2.5703125" style="2" customWidth="1"/>
    <col min="1541" max="1541" width="11.28515625" style="2" bestFit="1" customWidth="1"/>
    <col min="1542" max="1791" width="9.140625" style="2"/>
    <col min="1792" max="1792" width="6" style="2" customWidth="1"/>
    <col min="1793" max="1793" width="5.7109375" style="2" customWidth="1"/>
    <col min="1794" max="1794" width="27.85546875" style="2" bestFit="1" customWidth="1"/>
    <col min="1795" max="1795" width="10.28515625" style="2" bestFit="1" customWidth="1"/>
    <col min="1796" max="1796" width="2.5703125" style="2" customWidth="1"/>
    <col min="1797" max="1797" width="11.28515625" style="2" bestFit="1" customWidth="1"/>
    <col min="1798" max="2047" width="9.140625" style="2"/>
    <col min="2048" max="2048" width="6" style="2" customWidth="1"/>
    <col min="2049" max="2049" width="5.7109375" style="2" customWidth="1"/>
    <col min="2050" max="2050" width="27.85546875" style="2" bestFit="1" customWidth="1"/>
    <col min="2051" max="2051" width="10.28515625" style="2" bestFit="1" customWidth="1"/>
    <col min="2052" max="2052" width="2.5703125" style="2" customWidth="1"/>
    <col min="2053" max="2053" width="11.28515625" style="2" bestFit="1" customWidth="1"/>
    <col min="2054" max="2303" width="9.140625" style="2"/>
    <col min="2304" max="2304" width="6" style="2" customWidth="1"/>
    <col min="2305" max="2305" width="5.7109375" style="2" customWidth="1"/>
    <col min="2306" max="2306" width="27.85546875" style="2" bestFit="1" customWidth="1"/>
    <col min="2307" max="2307" width="10.28515625" style="2" bestFit="1" customWidth="1"/>
    <col min="2308" max="2308" width="2.5703125" style="2" customWidth="1"/>
    <col min="2309" max="2309" width="11.28515625" style="2" bestFit="1" customWidth="1"/>
    <col min="2310" max="2559" width="9.140625" style="2"/>
    <col min="2560" max="2560" width="6" style="2" customWidth="1"/>
    <col min="2561" max="2561" width="5.7109375" style="2" customWidth="1"/>
    <col min="2562" max="2562" width="27.85546875" style="2" bestFit="1" customWidth="1"/>
    <col min="2563" max="2563" width="10.28515625" style="2" bestFit="1" customWidth="1"/>
    <col min="2564" max="2564" width="2.5703125" style="2" customWidth="1"/>
    <col min="2565" max="2565" width="11.28515625" style="2" bestFit="1" customWidth="1"/>
    <col min="2566" max="2815" width="9.140625" style="2"/>
    <col min="2816" max="2816" width="6" style="2" customWidth="1"/>
    <col min="2817" max="2817" width="5.7109375" style="2" customWidth="1"/>
    <col min="2818" max="2818" width="27.85546875" style="2" bestFit="1" customWidth="1"/>
    <col min="2819" max="2819" width="10.28515625" style="2" bestFit="1" customWidth="1"/>
    <col min="2820" max="2820" width="2.5703125" style="2" customWidth="1"/>
    <col min="2821" max="2821" width="11.28515625" style="2" bestFit="1" customWidth="1"/>
    <col min="2822" max="3071" width="9.140625" style="2"/>
    <col min="3072" max="3072" width="6" style="2" customWidth="1"/>
    <col min="3073" max="3073" width="5.7109375" style="2" customWidth="1"/>
    <col min="3074" max="3074" width="27.85546875" style="2" bestFit="1" customWidth="1"/>
    <col min="3075" max="3075" width="10.28515625" style="2" bestFit="1" customWidth="1"/>
    <col min="3076" max="3076" width="2.5703125" style="2" customWidth="1"/>
    <col min="3077" max="3077" width="11.28515625" style="2" bestFit="1" customWidth="1"/>
    <col min="3078" max="3327" width="9.140625" style="2"/>
    <col min="3328" max="3328" width="6" style="2" customWidth="1"/>
    <col min="3329" max="3329" width="5.7109375" style="2" customWidth="1"/>
    <col min="3330" max="3330" width="27.85546875" style="2" bestFit="1" customWidth="1"/>
    <col min="3331" max="3331" width="10.28515625" style="2" bestFit="1" customWidth="1"/>
    <col min="3332" max="3332" width="2.5703125" style="2" customWidth="1"/>
    <col min="3333" max="3333" width="11.28515625" style="2" bestFit="1" customWidth="1"/>
    <col min="3334" max="3583" width="9.140625" style="2"/>
    <col min="3584" max="3584" width="6" style="2" customWidth="1"/>
    <col min="3585" max="3585" width="5.7109375" style="2" customWidth="1"/>
    <col min="3586" max="3586" width="27.85546875" style="2" bestFit="1" customWidth="1"/>
    <col min="3587" max="3587" width="10.28515625" style="2" bestFit="1" customWidth="1"/>
    <col min="3588" max="3588" width="2.5703125" style="2" customWidth="1"/>
    <col min="3589" max="3589" width="11.28515625" style="2" bestFit="1" customWidth="1"/>
    <col min="3590" max="3839" width="9.140625" style="2"/>
    <col min="3840" max="3840" width="6" style="2" customWidth="1"/>
    <col min="3841" max="3841" width="5.7109375" style="2" customWidth="1"/>
    <col min="3842" max="3842" width="27.85546875" style="2" bestFit="1" customWidth="1"/>
    <col min="3843" max="3843" width="10.28515625" style="2" bestFit="1" customWidth="1"/>
    <col min="3844" max="3844" width="2.5703125" style="2" customWidth="1"/>
    <col min="3845" max="3845" width="11.28515625" style="2" bestFit="1" customWidth="1"/>
    <col min="3846" max="4095" width="9.140625" style="2"/>
    <col min="4096" max="4096" width="6" style="2" customWidth="1"/>
    <col min="4097" max="4097" width="5.7109375" style="2" customWidth="1"/>
    <col min="4098" max="4098" width="27.85546875" style="2" bestFit="1" customWidth="1"/>
    <col min="4099" max="4099" width="10.28515625" style="2" bestFit="1" customWidth="1"/>
    <col min="4100" max="4100" width="2.5703125" style="2" customWidth="1"/>
    <col min="4101" max="4101" width="11.28515625" style="2" bestFit="1" customWidth="1"/>
    <col min="4102" max="4351" width="9.140625" style="2"/>
    <col min="4352" max="4352" width="6" style="2" customWidth="1"/>
    <col min="4353" max="4353" width="5.7109375" style="2" customWidth="1"/>
    <col min="4354" max="4354" width="27.85546875" style="2" bestFit="1" customWidth="1"/>
    <col min="4355" max="4355" width="10.28515625" style="2" bestFit="1" customWidth="1"/>
    <col min="4356" max="4356" width="2.5703125" style="2" customWidth="1"/>
    <col min="4357" max="4357" width="11.28515625" style="2" bestFit="1" customWidth="1"/>
    <col min="4358" max="4607" width="9.140625" style="2"/>
    <col min="4608" max="4608" width="6" style="2" customWidth="1"/>
    <col min="4609" max="4609" width="5.7109375" style="2" customWidth="1"/>
    <col min="4610" max="4610" width="27.85546875" style="2" bestFit="1" customWidth="1"/>
    <col min="4611" max="4611" width="10.28515625" style="2" bestFit="1" customWidth="1"/>
    <col min="4612" max="4612" width="2.5703125" style="2" customWidth="1"/>
    <col min="4613" max="4613" width="11.28515625" style="2" bestFit="1" customWidth="1"/>
    <col min="4614" max="4863" width="9.140625" style="2"/>
    <col min="4864" max="4864" width="6" style="2" customWidth="1"/>
    <col min="4865" max="4865" width="5.7109375" style="2" customWidth="1"/>
    <col min="4866" max="4866" width="27.85546875" style="2" bestFit="1" customWidth="1"/>
    <col min="4867" max="4867" width="10.28515625" style="2" bestFit="1" customWidth="1"/>
    <col min="4868" max="4868" width="2.5703125" style="2" customWidth="1"/>
    <col min="4869" max="4869" width="11.28515625" style="2" bestFit="1" customWidth="1"/>
    <col min="4870" max="5119" width="9.140625" style="2"/>
    <col min="5120" max="5120" width="6" style="2" customWidth="1"/>
    <col min="5121" max="5121" width="5.7109375" style="2" customWidth="1"/>
    <col min="5122" max="5122" width="27.85546875" style="2" bestFit="1" customWidth="1"/>
    <col min="5123" max="5123" width="10.28515625" style="2" bestFit="1" customWidth="1"/>
    <col min="5124" max="5124" width="2.5703125" style="2" customWidth="1"/>
    <col min="5125" max="5125" width="11.28515625" style="2" bestFit="1" customWidth="1"/>
    <col min="5126" max="5375" width="9.140625" style="2"/>
    <col min="5376" max="5376" width="6" style="2" customWidth="1"/>
    <col min="5377" max="5377" width="5.7109375" style="2" customWidth="1"/>
    <col min="5378" max="5378" width="27.85546875" style="2" bestFit="1" customWidth="1"/>
    <col min="5379" max="5379" width="10.28515625" style="2" bestFit="1" customWidth="1"/>
    <col min="5380" max="5380" width="2.5703125" style="2" customWidth="1"/>
    <col min="5381" max="5381" width="11.28515625" style="2" bestFit="1" customWidth="1"/>
    <col min="5382" max="5631" width="9.140625" style="2"/>
    <col min="5632" max="5632" width="6" style="2" customWidth="1"/>
    <col min="5633" max="5633" width="5.7109375" style="2" customWidth="1"/>
    <col min="5634" max="5634" width="27.85546875" style="2" bestFit="1" customWidth="1"/>
    <col min="5635" max="5635" width="10.28515625" style="2" bestFit="1" customWidth="1"/>
    <col min="5636" max="5636" width="2.5703125" style="2" customWidth="1"/>
    <col min="5637" max="5637" width="11.28515625" style="2" bestFit="1" customWidth="1"/>
    <col min="5638" max="5887" width="9.140625" style="2"/>
    <col min="5888" max="5888" width="6" style="2" customWidth="1"/>
    <col min="5889" max="5889" width="5.7109375" style="2" customWidth="1"/>
    <col min="5890" max="5890" width="27.85546875" style="2" bestFit="1" customWidth="1"/>
    <col min="5891" max="5891" width="10.28515625" style="2" bestFit="1" customWidth="1"/>
    <col min="5892" max="5892" width="2.5703125" style="2" customWidth="1"/>
    <col min="5893" max="5893" width="11.28515625" style="2" bestFit="1" customWidth="1"/>
    <col min="5894" max="6143" width="9.140625" style="2"/>
    <col min="6144" max="6144" width="6" style="2" customWidth="1"/>
    <col min="6145" max="6145" width="5.7109375" style="2" customWidth="1"/>
    <col min="6146" max="6146" width="27.85546875" style="2" bestFit="1" customWidth="1"/>
    <col min="6147" max="6147" width="10.28515625" style="2" bestFit="1" customWidth="1"/>
    <col min="6148" max="6148" width="2.5703125" style="2" customWidth="1"/>
    <col min="6149" max="6149" width="11.28515625" style="2" bestFit="1" customWidth="1"/>
    <col min="6150" max="6399" width="9.140625" style="2"/>
    <col min="6400" max="6400" width="6" style="2" customWidth="1"/>
    <col min="6401" max="6401" width="5.7109375" style="2" customWidth="1"/>
    <col min="6402" max="6402" width="27.85546875" style="2" bestFit="1" customWidth="1"/>
    <col min="6403" max="6403" width="10.28515625" style="2" bestFit="1" customWidth="1"/>
    <col min="6404" max="6404" width="2.5703125" style="2" customWidth="1"/>
    <col min="6405" max="6405" width="11.28515625" style="2" bestFit="1" customWidth="1"/>
    <col min="6406" max="6655" width="9.140625" style="2"/>
    <col min="6656" max="6656" width="6" style="2" customWidth="1"/>
    <col min="6657" max="6657" width="5.7109375" style="2" customWidth="1"/>
    <col min="6658" max="6658" width="27.85546875" style="2" bestFit="1" customWidth="1"/>
    <col min="6659" max="6659" width="10.28515625" style="2" bestFit="1" customWidth="1"/>
    <col min="6660" max="6660" width="2.5703125" style="2" customWidth="1"/>
    <col min="6661" max="6661" width="11.28515625" style="2" bestFit="1" customWidth="1"/>
    <col min="6662" max="6911" width="9.140625" style="2"/>
    <col min="6912" max="6912" width="6" style="2" customWidth="1"/>
    <col min="6913" max="6913" width="5.7109375" style="2" customWidth="1"/>
    <col min="6914" max="6914" width="27.85546875" style="2" bestFit="1" customWidth="1"/>
    <col min="6915" max="6915" width="10.28515625" style="2" bestFit="1" customWidth="1"/>
    <col min="6916" max="6916" width="2.5703125" style="2" customWidth="1"/>
    <col min="6917" max="6917" width="11.28515625" style="2" bestFit="1" customWidth="1"/>
    <col min="6918" max="7167" width="9.140625" style="2"/>
    <col min="7168" max="7168" width="6" style="2" customWidth="1"/>
    <col min="7169" max="7169" width="5.7109375" style="2" customWidth="1"/>
    <col min="7170" max="7170" width="27.85546875" style="2" bestFit="1" customWidth="1"/>
    <col min="7171" max="7171" width="10.28515625" style="2" bestFit="1" customWidth="1"/>
    <col min="7172" max="7172" width="2.5703125" style="2" customWidth="1"/>
    <col min="7173" max="7173" width="11.28515625" style="2" bestFit="1" customWidth="1"/>
    <col min="7174" max="7423" width="9.140625" style="2"/>
    <col min="7424" max="7424" width="6" style="2" customWidth="1"/>
    <col min="7425" max="7425" width="5.7109375" style="2" customWidth="1"/>
    <col min="7426" max="7426" width="27.85546875" style="2" bestFit="1" customWidth="1"/>
    <col min="7427" max="7427" width="10.28515625" style="2" bestFit="1" customWidth="1"/>
    <col min="7428" max="7428" width="2.5703125" style="2" customWidth="1"/>
    <col min="7429" max="7429" width="11.28515625" style="2" bestFit="1" customWidth="1"/>
    <col min="7430" max="7679" width="9.140625" style="2"/>
    <col min="7680" max="7680" width="6" style="2" customWidth="1"/>
    <col min="7681" max="7681" width="5.7109375" style="2" customWidth="1"/>
    <col min="7682" max="7682" width="27.85546875" style="2" bestFit="1" customWidth="1"/>
    <col min="7683" max="7683" width="10.28515625" style="2" bestFit="1" customWidth="1"/>
    <col min="7684" max="7684" width="2.5703125" style="2" customWidth="1"/>
    <col min="7685" max="7685" width="11.28515625" style="2" bestFit="1" customWidth="1"/>
    <col min="7686" max="7935" width="9.140625" style="2"/>
    <col min="7936" max="7936" width="6" style="2" customWidth="1"/>
    <col min="7937" max="7937" width="5.7109375" style="2" customWidth="1"/>
    <col min="7938" max="7938" width="27.85546875" style="2" bestFit="1" customWidth="1"/>
    <col min="7939" max="7939" width="10.28515625" style="2" bestFit="1" customWidth="1"/>
    <col min="7940" max="7940" width="2.5703125" style="2" customWidth="1"/>
    <col min="7941" max="7941" width="11.28515625" style="2" bestFit="1" customWidth="1"/>
    <col min="7942" max="8191" width="9.140625" style="2"/>
    <col min="8192" max="8192" width="6" style="2" customWidth="1"/>
    <col min="8193" max="8193" width="5.7109375" style="2" customWidth="1"/>
    <col min="8194" max="8194" width="27.85546875" style="2" bestFit="1" customWidth="1"/>
    <col min="8195" max="8195" width="10.28515625" style="2" bestFit="1" customWidth="1"/>
    <col min="8196" max="8196" width="2.5703125" style="2" customWidth="1"/>
    <col min="8197" max="8197" width="11.28515625" style="2" bestFit="1" customWidth="1"/>
    <col min="8198" max="8447" width="9.140625" style="2"/>
    <col min="8448" max="8448" width="6" style="2" customWidth="1"/>
    <col min="8449" max="8449" width="5.7109375" style="2" customWidth="1"/>
    <col min="8450" max="8450" width="27.85546875" style="2" bestFit="1" customWidth="1"/>
    <col min="8451" max="8451" width="10.28515625" style="2" bestFit="1" customWidth="1"/>
    <col min="8452" max="8452" width="2.5703125" style="2" customWidth="1"/>
    <col min="8453" max="8453" width="11.28515625" style="2" bestFit="1" customWidth="1"/>
    <col min="8454" max="8703" width="9.140625" style="2"/>
    <col min="8704" max="8704" width="6" style="2" customWidth="1"/>
    <col min="8705" max="8705" width="5.7109375" style="2" customWidth="1"/>
    <col min="8706" max="8706" width="27.85546875" style="2" bestFit="1" customWidth="1"/>
    <col min="8707" max="8707" width="10.28515625" style="2" bestFit="1" customWidth="1"/>
    <col min="8708" max="8708" width="2.5703125" style="2" customWidth="1"/>
    <col min="8709" max="8709" width="11.28515625" style="2" bestFit="1" customWidth="1"/>
    <col min="8710" max="8959" width="9.140625" style="2"/>
    <col min="8960" max="8960" width="6" style="2" customWidth="1"/>
    <col min="8961" max="8961" width="5.7109375" style="2" customWidth="1"/>
    <col min="8962" max="8962" width="27.85546875" style="2" bestFit="1" customWidth="1"/>
    <col min="8963" max="8963" width="10.28515625" style="2" bestFit="1" customWidth="1"/>
    <col min="8964" max="8964" width="2.5703125" style="2" customWidth="1"/>
    <col min="8965" max="8965" width="11.28515625" style="2" bestFit="1" customWidth="1"/>
    <col min="8966" max="9215" width="9.140625" style="2"/>
    <col min="9216" max="9216" width="6" style="2" customWidth="1"/>
    <col min="9217" max="9217" width="5.7109375" style="2" customWidth="1"/>
    <col min="9218" max="9218" width="27.85546875" style="2" bestFit="1" customWidth="1"/>
    <col min="9219" max="9219" width="10.28515625" style="2" bestFit="1" customWidth="1"/>
    <col min="9220" max="9220" width="2.5703125" style="2" customWidth="1"/>
    <col min="9221" max="9221" width="11.28515625" style="2" bestFit="1" customWidth="1"/>
    <col min="9222" max="9471" width="9.140625" style="2"/>
    <col min="9472" max="9472" width="6" style="2" customWidth="1"/>
    <col min="9473" max="9473" width="5.7109375" style="2" customWidth="1"/>
    <col min="9474" max="9474" width="27.85546875" style="2" bestFit="1" customWidth="1"/>
    <col min="9475" max="9475" width="10.28515625" style="2" bestFit="1" customWidth="1"/>
    <col min="9476" max="9476" width="2.5703125" style="2" customWidth="1"/>
    <col min="9477" max="9477" width="11.28515625" style="2" bestFit="1" customWidth="1"/>
    <col min="9478" max="9727" width="9.140625" style="2"/>
    <col min="9728" max="9728" width="6" style="2" customWidth="1"/>
    <col min="9729" max="9729" width="5.7109375" style="2" customWidth="1"/>
    <col min="9730" max="9730" width="27.85546875" style="2" bestFit="1" customWidth="1"/>
    <col min="9731" max="9731" width="10.28515625" style="2" bestFit="1" customWidth="1"/>
    <col min="9732" max="9732" width="2.5703125" style="2" customWidth="1"/>
    <col min="9733" max="9733" width="11.28515625" style="2" bestFit="1" customWidth="1"/>
    <col min="9734" max="9983" width="9.140625" style="2"/>
    <col min="9984" max="9984" width="6" style="2" customWidth="1"/>
    <col min="9985" max="9985" width="5.7109375" style="2" customWidth="1"/>
    <col min="9986" max="9986" width="27.85546875" style="2" bestFit="1" customWidth="1"/>
    <col min="9987" max="9987" width="10.28515625" style="2" bestFit="1" customWidth="1"/>
    <col min="9988" max="9988" width="2.5703125" style="2" customWidth="1"/>
    <col min="9989" max="9989" width="11.28515625" style="2" bestFit="1" customWidth="1"/>
    <col min="9990" max="10239" width="9.140625" style="2"/>
    <col min="10240" max="10240" width="6" style="2" customWidth="1"/>
    <col min="10241" max="10241" width="5.7109375" style="2" customWidth="1"/>
    <col min="10242" max="10242" width="27.85546875" style="2" bestFit="1" customWidth="1"/>
    <col min="10243" max="10243" width="10.28515625" style="2" bestFit="1" customWidth="1"/>
    <col min="10244" max="10244" width="2.5703125" style="2" customWidth="1"/>
    <col min="10245" max="10245" width="11.28515625" style="2" bestFit="1" customWidth="1"/>
    <col min="10246" max="10495" width="9.140625" style="2"/>
    <col min="10496" max="10496" width="6" style="2" customWidth="1"/>
    <col min="10497" max="10497" width="5.7109375" style="2" customWidth="1"/>
    <col min="10498" max="10498" width="27.85546875" style="2" bestFit="1" customWidth="1"/>
    <col min="10499" max="10499" width="10.28515625" style="2" bestFit="1" customWidth="1"/>
    <col min="10500" max="10500" width="2.5703125" style="2" customWidth="1"/>
    <col min="10501" max="10501" width="11.28515625" style="2" bestFit="1" customWidth="1"/>
    <col min="10502" max="10751" width="9.140625" style="2"/>
    <col min="10752" max="10752" width="6" style="2" customWidth="1"/>
    <col min="10753" max="10753" width="5.7109375" style="2" customWidth="1"/>
    <col min="10754" max="10754" width="27.85546875" style="2" bestFit="1" customWidth="1"/>
    <col min="10755" max="10755" width="10.28515625" style="2" bestFit="1" customWidth="1"/>
    <col min="10756" max="10756" width="2.5703125" style="2" customWidth="1"/>
    <col min="10757" max="10757" width="11.28515625" style="2" bestFit="1" customWidth="1"/>
    <col min="10758" max="11007" width="9.140625" style="2"/>
    <col min="11008" max="11008" width="6" style="2" customWidth="1"/>
    <col min="11009" max="11009" width="5.7109375" style="2" customWidth="1"/>
    <col min="11010" max="11010" width="27.85546875" style="2" bestFit="1" customWidth="1"/>
    <col min="11011" max="11011" width="10.28515625" style="2" bestFit="1" customWidth="1"/>
    <col min="11012" max="11012" width="2.5703125" style="2" customWidth="1"/>
    <col min="11013" max="11013" width="11.28515625" style="2" bestFit="1" customWidth="1"/>
    <col min="11014" max="11263" width="9.140625" style="2"/>
    <col min="11264" max="11264" width="6" style="2" customWidth="1"/>
    <col min="11265" max="11265" width="5.7109375" style="2" customWidth="1"/>
    <col min="11266" max="11266" width="27.85546875" style="2" bestFit="1" customWidth="1"/>
    <col min="11267" max="11267" width="10.28515625" style="2" bestFit="1" customWidth="1"/>
    <col min="11268" max="11268" width="2.5703125" style="2" customWidth="1"/>
    <col min="11269" max="11269" width="11.28515625" style="2" bestFit="1" customWidth="1"/>
    <col min="11270" max="11519" width="9.140625" style="2"/>
    <col min="11520" max="11520" width="6" style="2" customWidth="1"/>
    <col min="11521" max="11521" width="5.7109375" style="2" customWidth="1"/>
    <col min="11522" max="11522" width="27.85546875" style="2" bestFit="1" customWidth="1"/>
    <col min="11523" max="11523" width="10.28515625" style="2" bestFit="1" customWidth="1"/>
    <col min="11524" max="11524" width="2.5703125" style="2" customWidth="1"/>
    <col min="11525" max="11525" width="11.28515625" style="2" bestFit="1" customWidth="1"/>
    <col min="11526" max="11775" width="9.140625" style="2"/>
    <col min="11776" max="11776" width="6" style="2" customWidth="1"/>
    <col min="11777" max="11777" width="5.7109375" style="2" customWidth="1"/>
    <col min="11778" max="11778" width="27.85546875" style="2" bestFit="1" customWidth="1"/>
    <col min="11779" max="11779" width="10.28515625" style="2" bestFit="1" customWidth="1"/>
    <col min="11780" max="11780" width="2.5703125" style="2" customWidth="1"/>
    <col min="11781" max="11781" width="11.28515625" style="2" bestFit="1" customWidth="1"/>
    <col min="11782" max="12031" width="9.140625" style="2"/>
    <col min="12032" max="12032" width="6" style="2" customWidth="1"/>
    <col min="12033" max="12033" width="5.7109375" style="2" customWidth="1"/>
    <col min="12034" max="12034" width="27.85546875" style="2" bestFit="1" customWidth="1"/>
    <col min="12035" max="12035" width="10.28515625" style="2" bestFit="1" customWidth="1"/>
    <col min="12036" max="12036" width="2.5703125" style="2" customWidth="1"/>
    <col min="12037" max="12037" width="11.28515625" style="2" bestFit="1" customWidth="1"/>
    <col min="12038" max="12287" width="9.140625" style="2"/>
    <col min="12288" max="12288" width="6" style="2" customWidth="1"/>
    <col min="12289" max="12289" width="5.7109375" style="2" customWidth="1"/>
    <col min="12290" max="12290" width="27.85546875" style="2" bestFit="1" customWidth="1"/>
    <col min="12291" max="12291" width="10.28515625" style="2" bestFit="1" customWidth="1"/>
    <col min="12292" max="12292" width="2.5703125" style="2" customWidth="1"/>
    <col min="12293" max="12293" width="11.28515625" style="2" bestFit="1" customWidth="1"/>
    <col min="12294" max="12543" width="9.140625" style="2"/>
    <col min="12544" max="12544" width="6" style="2" customWidth="1"/>
    <col min="12545" max="12545" width="5.7109375" style="2" customWidth="1"/>
    <col min="12546" max="12546" width="27.85546875" style="2" bestFit="1" customWidth="1"/>
    <col min="12547" max="12547" width="10.28515625" style="2" bestFit="1" customWidth="1"/>
    <col min="12548" max="12548" width="2.5703125" style="2" customWidth="1"/>
    <col min="12549" max="12549" width="11.28515625" style="2" bestFit="1" customWidth="1"/>
    <col min="12550" max="12799" width="9.140625" style="2"/>
    <col min="12800" max="12800" width="6" style="2" customWidth="1"/>
    <col min="12801" max="12801" width="5.7109375" style="2" customWidth="1"/>
    <col min="12802" max="12802" width="27.85546875" style="2" bestFit="1" customWidth="1"/>
    <col min="12803" max="12803" width="10.28515625" style="2" bestFit="1" customWidth="1"/>
    <col min="12804" max="12804" width="2.5703125" style="2" customWidth="1"/>
    <col min="12805" max="12805" width="11.28515625" style="2" bestFit="1" customWidth="1"/>
    <col min="12806" max="13055" width="9.140625" style="2"/>
    <col min="13056" max="13056" width="6" style="2" customWidth="1"/>
    <col min="13057" max="13057" width="5.7109375" style="2" customWidth="1"/>
    <col min="13058" max="13058" width="27.85546875" style="2" bestFit="1" customWidth="1"/>
    <col min="13059" max="13059" width="10.28515625" style="2" bestFit="1" customWidth="1"/>
    <col min="13060" max="13060" width="2.5703125" style="2" customWidth="1"/>
    <col min="13061" max="13061" width="11.28515625" style="2" bestFit="1" customWidth="1"/>
    <col min="13062" max="13311" width="9.140625" style="2"/>
    <col min="13312" max="13312" width="6" style="2" customWidth="1"/>
    <col min="13313" max="13313" width="5.7109375" style="2" customWidth="1"/>
    <col min="13314" max="13314" width="27.85546875" style="2" bestFit="1" customWidth="1"/>
    <col min="13315" max="13315" width="10.28515625" style="2" bestFit="1" customWidth="1"/>
    <col min="13316" max="13316" width="2.5703125" style="2" customWidth="1"/>
    <col min="13317" max="13317" width="11.28515625" style="2" bestFit="1" customWidth="1"/>
    <col min="13318" max="13567" width="9.140625" style="2"/>
    <col min="13568" max="13568" width="6" style="2" customWidth="1"/>
    <col min="13569" max="13569" width="5.7109375" style="2" customWidth="1"/>
    <col min="13570" max="13570" width="27.85546875" style="2" bestFit="1" customWidth="1"/>
    <col min="13571" max="13571" width="10.28515625" style="2" bestFit="1" customWidth="1"/>
    <col min="13572" max="13572" width="2.5703125" style="2" customWidth="1"/>
    <col min="13573" max="13573" width="11.28515625" style="2" bestFit="1" customWidth="1"/>
    <col min="13574" max="13823" width="9.140625" style="2"/>
    <col min="13824" max="13824" width="6" style="2" customWidth="1"/>
    <col min="13825" max="13825" width="5.7109375" style="2" customWidth="1"/>
    <col min="13826" max="13826" width="27.85546875" style="2" bestFit="1" customWidth="1"/>
    <col min="13827" max="13827" width="10.28515625" style="2" bestFit="1" customWidth="1"/>
    <col min="13828" max="13828" width="2.5703125" style="2" customWidth="1"/>
    <col min="13829" max="13829" width="11.28515625" style="2" bestFit="1" customWidth="1"/>
    <col min="13830" max="14079" width="9.140625" style="2"/>
    <col min="14080" max="14080" width="6" style="2" customWidth="1"/>
    <col min="14081" max="14081" width="5.7109375" style="2" customWidth="1"/>
    <col min="14082" max="14082" width="27.85546875" style="2" bestFit="1" customWidth="1"/>
    <col min="14083" max="14083" width="10.28515625" style="2" bestFit="1" customWidth="1"/>
    <col min="14084" max="14084" width="2.5703125" style="2" customWidth="1"/>
    <col min="14085" max="14085" width="11.28515625" style="2" bestFit="1" customWidth="1"/>
    <col min="14086" max="14335" width="9.140625" style="2"/>
    <col min="14336" max="14336" width="6" style="2" customWidth="1"/>
    <col min="14337" max="14337" width="5.7109375" style="2" customWidth="1"/>
    <col min="14338" max="14338" width="27.85546875" style="2" bestFit="1" customWidth="1"/>
    <col min="14339" max="14339" width="10.28515625" style="2" bestFit="1" customWidth="1"/>
    <col min="14340" max="14340" width="2.5703125" style="2" customWidth="1"/>
    <col min="14341" max="14341" width="11.28515625" style="2" bestFit="1" customWidth="1"/>
    <col min="14342" max="14591" width="9.140625" style="2"/>
    <col min="14592" max="14592" width="6" style="2" customWidth="1"/>
    <col min="14593" max="14593" width="5.7109375" style="2" customWidth="1"/>
    <col min="14594" max="14594" width="27.85546875" style="2" bestFit="1" customWidth="1"/>
    <col min="14595" max="14595" width="10.28515625" style="2" bestFit="1" customWidth="1"/>
    <col min="14596" max="14596" width="2.5703125" style="2" customWidth="1"/>
    <col min="14597" max="14597" width="11.28515625" style="2" bestFit="1" customWidth="1"/>
    <col min="14598" max="14847" width="9.140625" style="2"/>
    <col min="14848" max="14848" width="6" style="2" customWidth="1"/>
    <col min="14849" max="14849" width="5.7109375" style="2" customWidth="1"/>
    <col min="14850" max="14850" width="27.85546875" style="2" bestFit="1" customWidth="1"/>
    <col min="14851" max="14851" width="10.28515625" style="2" bestFit="1" customWidth="1"/>
    <col min="14852" max="14852" width="2.5703125" style="2" customWidth="1"/>
    <col min="14853" max="14853" width="11.28515625" style="2" bestFit="1" customWidth="1"/>
    <col min="14854" max="15103" width="9.140625" style="2"/>
    <col min="15104" max="15104" width="6" style="2" customWidth="1"/>
    <col min="15105" max="15105" width="5.7109375" style="2" customWidth="1"/>
    <col min="15106" max="15106" width="27.85546875" style="2" bestFit="1" customWidth="1"/>
    <col min="15107" max="15107" width="10.28515625" style="2" bestFit="1" customWidth="1"/>
    <col min="15108" max="15108" width="2.5703125" style="2" customWidth="1"/>
    <col min="15109" max="15109" width="11.28515625" style="2" bestFit="1" customWidth="1"/>
    <col min="15110" max="15359" width="9.140625" style="2"/>
    <col min="15360" max="15360" width="6" style="2" customWidth="1"/>
    <col min="15361" max="15361" width="5.7109375" style="2" customWidth="1"/>
    <col min="15362" max="15362" width="27.85546875" style="2" bestFit="1" customWidth="1"/>
    <col min="15363" max="15363" width="10.28515625" style="2" bestFit="1" customWidth="1"/>
    <col min="15364" max="15364" width="2.5703125" style="2" customWidth="1"/>
    <col min="15365" max="15365" width="11.28515625" style="2" bestFit="1" customWidth="1"/>
    <col min="15366" max="15615" width="9.140625" style="2"/>
    <col min="15616" max="15616" width="6" style="2" customWidth="1"/>
    <col min="15617" max="15617" width="5.7109375" style="2" customWidth="1"/>
    <col min="15618" max="15618" width="27.85546875" style="2" bestFit="1" customWidth="1"/>
    <col min="15619" max="15619" width="10.28515625" style="2" bestFit="1" customWidth="1"/>
    <col min="15620" max="15620" width="2.5703125" style="2" customWidth="1"/>
    <col min="15621" max="15621" width="11.28515625" style="2" bestFit="1" customWidth="1"/>
    <col min="15622" max="15871" width="9.140625" style="2"/>
    <col min="15872" max="15872" width="6" style="2" customWidth="1"/>
    <col min="15873" max="15873" width="5.7109375" style="2" customWidth="1"/>
    <col min="15874" max="15874" width="27.85546875" style="2" bestFit="1" customWidth="1"/>
    <col min="15875" max="15875" width="10.28515625" style="2" bestFit="1" customWidth="1"/>
    <col min="15876" max="15876" width="2.5703125" style="2" customWidth="1"/>
    <col min="15877" max="15877" width="11.28515625" style="2" bestFit="1" customWidth="1"/>
    <col min="15878" max="16127" width="9.140625" style="2"/>
    <col min="16128" max="16128" width="6" style="2" customWidth="1"/>
    <col min="16129" max="16129" width="5.7109375" style="2" customWidth="1"/>
    <col min="16130" max="16130" width="27.85546875" style="2" bestFit="1" customWidth="1"/>
    <col min="16131" max="16131" width="10.28515625" style="2" bestFit="1" customWidth="1"/>
    <col min="16132" max="16132" width="2.5703125" style="2" customWidth="1"/>
    <col min="16133" max="16133" width="11.28515625" style="2" bestFit="1" customWidth="1"/>
    <col min="16134" max="16384" width="9.140625" style="2"/>
  </cols>
  <sheetData>
    <row r="1" spans="1:10" x14ac:dyDescent="0.25">
      <c r="A1" s="2" t="s">
        <v>130</v>
      </c>
    </row>
    <row r="2" spans="1:10" x14ac:dyDescent="0.25">
      <c r="A2" s="2" t="s">
        <v>131</v>
      </c>
    </row>
    <row r="3" spans="1:10" x14ac:dyDescent="0.25">
      <c r="A3" s="25">
        <v>41883</v>
      </c>
    </row>
    <row r="7" spans="1:10" x14ac:dyDescent="0.25">
      <c r="A7" s="2" t="s">
        <v>132</v>
      </c>
    </row>
    <row r="8" spans="1:10" x14ac:dyDescent="0.25">
      <c r="B8" s="2" t="s">
        <v>133</v>
      </c>
      <c r="F8" s="26">
        <v>1975</v>
      </c>
    </row>
    <row r="9" spans="1:10" x14ac:dyDescent="0.25">
      <c r="B9" s="2" t="s">
        <v>134</v>
      </c>
      <c r="D9" s="2">
        <v>21185.77</v>
      </c>
      <c r="F9" s="27">
        <f>D9*0.03</f>
        <v>635.57309999999995</v>
      </c>
    </row>
    <row r="10" spans="1:10" x14ac:dyDescent="0.25">
      <c r="D10" s="2" t="s">
        <v>162</v>
      </c>
    </row>
    <row r="11" spans="1:10" x14ac:dyDescent="0.25">
      <c r="B11" s="2" t="s">
        <v>135</v>
      </c>
      <c r="F11" s="28">
        <f>SUM(F8:F10)</f>
        <v>2610.5731000000001</v>
      </c>
    </row>
    <row r="13" spans="1:10" x14ac:dyDescent="0.25">
      <c r="A13" s="2" t="s">
        <v>136</v>
      </c>
    </row>
    <row r="14" spans="1:10" x14ac:dyDescent="0.25">
      <c r="B14" s="2" t="s">
        <v>137</v>
      </c>
      <c r="F14" s="2">
        <f>+I19*J15</f>
        <v>6295.32</v>
      </c>
      <c r="I14" s="27" t="s">
        <v>138</v>
      </c>
      <c r="J14" s="27" t="s">
        <v>139</v>
      </c>
    </row>
    <row r="15" spans="1:10" x14ac:dyDescent="0.25">
      <c r="B15" s="2" t="s">
        <v>140</v>
      </c>
      <c r="F15" s="2">
        <v>150</v>
      </c>
      <c r="H15" s="2" t="s">
        <v>141</v>
      </c>
      <c r="I15" s="2">
        <f>5+1</f>
        <v>6</v>
      </c>
      <c r="J15" s="2">
        <v>36.18</v>
      </c>
    </row>
    <row r="16" spans="1:10" x14ac:dyDescent="0.25">
      <c r="B16" s="2" t="s">
        <v>142</v>
      </c>
      <c r="F16" s="2">
        <v>275</v>
      </c>
      <c r="H16" s="2" t="s">
        <v>143</v>
      </c>
      <c r="I16" s="2">
        <f>37+45</f>
        <v>82</v>
      </c>
    </row>
    <row r="17" spans="1:9" x14ac:dyDescent="0.25">
      <c r="H17" s="2" t="s">
        <v>144</v>
      </c>
      <c r="I17" s="2">
        <f>37+42</f>
        <v>79</v>
      </c>
    </row>
    <row r="18" spans="1:9" x14ac:dyDescent="0.25">
      <c r="C18" s="2" t="s">
        <v>145</v>
      </c>
      <c r="F18" s="31">
        <v>185.81</v>
      </c>
      <c r="H18" s="2" t="s">
        <v>146</v>
      </c>
      <c r="I18" s="2">
        <f>3+4</f>
        <v>7</v>
      </c>
    </row>
    <row r="19" spans="1:9" ht="15.75" thickBot="1" x14ac:dyDescent="0.3">
      <c r="C19" s="2" t="s">
        <v>147</v>
      </c>
      <c r="F19" s="31">
        <v>60.72</v>
      </c>
      <c r="I19" s="29">
        <f>SUM(I15:I18)</f>
        <v>174</v>
      </c>
    </row>
    <row r="20" spans="1:9" ht="15.75" thickTop="1" x14ac:dyDescent="0.25">
      <c r="C20" s="2" t="s">
        <v>166</v>
      </c>
      <c r="F20" s="31">
        <v>190</v>
      </c>
    </row>
    <row r="21" spans="1:9" x14ac:dyDescent="0.25">
      <c r="C21" s="2" t="s">
        <v>167</v>
      </c>
      <c r="F21" s="31">
        <v>900</v>
      </c>
    </row>
    <row r="22" spans="1:9" x14ac:dyDescent="0.25">
      <c r="C22" s="2" t="s">
        <v>168</v>
      </c>
      <c r="F22" s="31">
        <v>54.88</v>
      </c>
    </row>
    <row r="23" spans="1:9" x14ac:dyDescent="0.25">
      <c r="C23" s="2" t="s">
        <v>151</v>
      </c>
      <c r="F23" s="31">
        <v>500</v>
      </c>
    </row>
    <row r="24" spans="1:9" x14ac:dyDescent="0.25">
      <c r="C24" s="2" t="s">
        <v>169</v>
      </c>
      <c r="F24" s="31">
        <v>1944.03</v>
      </c>
    </row>
    <row r="25" spans="1:9" x14ac:dyDescent="0.25">
      <c r="B25" s="2" t="s">
        <v>153</v>
      </c>
      <c r="F25" s="28">
        <f>SUM(F14:F24)</f>
        <v>10555.76</v>
      </c>
    </row>
    <row r="27" spans="1:9" ht="15.75" thickBot="1" x14ac:dyDescent="0.3">
      <c r="A27" s="2" t="s">
        <v>154</v>
      </c>
      <c r="F27" s="30">
        <f>F11+F25</f>
        <v>13166.3331</v>
      </c>
    </row>
    <row r="28" spans="1:9" ht="15.75" thickTop="1" x14ac:dyDescent="0.25"/>
    <row r="32" spans="1:9" x14ac:dyDescent="0.25">
      <c r="A32" s="2" t="s">
        <v>155</v>
      </c>
    </row>
  </sheetData>
  <pageMargins left="0.7" right="0.7" top="0.75" bottom="0.75" header="0.3" footer="0.3"/>
  <pageSetup scale="65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F36" sqref="F36"/>
    </sheetView>
  </sheetViews>
  <sheetFormatPr defaultRowHeight="15" x14ac:dyDescent="0.25"/>
  <cols>
    <col min="1" max="1" width="12.7109375" style="2" customWidth="1"/>
    <col min="2" max="2" width="5.7109375" style="2" customWidth="1"/>
    <col min="3" max="3" width="27.85546875" style="2" bestFit="1" customWidth="1"/>
    <col min="4" max="4" width="29" style="2" customWidth="1"/>
    <col min="5" max="5" width="2.5703125" style="2" customWidth="1"/>
    <col min="6" max="6" width="12.28515625" style="2" bestFit="1" customWidth="1"/>
    <col min="7" max="7" width="9.140625" style="2"/>
    <col min="8" max="8" width="17.5703125" style="2" customWidth="1"/>
    <col min="9" max="255" width="9.140625" style="2"/>
    <col min="256" max="256" width="6" style="2" customWidth="1"/>
    <col min="257" max="257" width="5.7109375" style="2" customWidth="1"/>
    <col min="258" max="258" width="27.85546875" style="2" bestFit="1" customWidth="1"/>
    <col min="259" max="259" width="10.28515625" style="2" bestFit="1" customWidth="1"/>
    <col min="260" max="260" width="2.5703125" style="2" customWidth="1"/>
    <col min="261" max="261" width="11.28515625" style="2" bestFit="1" customWidth="1"/>
    <col min="262" max="511" width="9.140625" style="2"/>
    <col min="512" max="512" width="6" style="2" customWidth="1"/>
    <col min="513" max="513" width="5.7109375" style="2" customWidth="1"/>
    <col min="514" max="514" width="27.85546875" style="2" bestFit="1" customWidth="1"/>
    <col min="515" max="515" width="10.28515625" style="2" bestFit="1" customWidth="1"/>
    <col min="516" max="516" width="2.5703125" style="2" customWidth="1"/>
    <col min="517" max="517" width="11.28515625" style="2" bestFit="1" customWidth="1"/>
    <col min="518" max="767" width="9.140625" style="2"/>
    <col min="768" max="768" width="6" style="2" customWidth="1"/>
    <col min="769" max="769" width="5.7109375" style="2" customWidth="1"/>
    <col min="770" max="770" width="27.85546875" style="2" bestFit="1" customWidth="1"/>
    <col min="771" max="771" width="10.28515625" style="2" bestFit="1" customWidth="1"/>
    <col min="772" max="772" width="2.5703125" style="2" customWidth="1"/>
    <col min="773" max="773" width="11.28515625" style="2" bestFit="1" customWidth="1"/>
    <col min="774" max="1023" width="9.140625" style="2"/>
    <col min="1024" max="1024" width="6" style="2" customWidth="1"/>
    <col min="1025" max="1025" width="5.7109375" style="2" customWidth="1"/>
    <col min="1026" max="1026" width="27.85546875" style="2" bestFit="1" customWidth="1"/>
    <col min="1027" max="1027" width="10.28515625" style="2" bestFit="1" customWidth="1"/>
    <col min="1028" max="1028" width="2.5703125" style="2" customWidth="1"/>
    <col min="1029" max="1029" width="11.28515625" style="2" bestFit="1" customWidth="1"/>
    <col min="1030" max="1279" width="9.140625" style="2"/>
    <col min="1280" max="1280" width="6" style="2" customWidth="1"/>
    <col min="1281" max="1281" width="5.7109375" style="2" customWidth="1"/>
    <col min="1282" max="1282" width="27.85546875" style="2" bestFit="1" customWidth="1"/>
    <col min="1283" max="1283" width="10.28515625" style="2" bestFit="1" customWidth="1"/>
    <col min="1284" max="1284" width="2.5703125" style="2" customWidth="1"/>
    <col min="1285" max="1285" width="11.28515625" style="2" bestFit="1" customWidth="1"/>
    <col min="1286" max="1535" width="9.140625" style="2"/>
    <col min="1536" max="1536" width="6" style="2" customWidth="1"/>
    <col min="1537" max="1537" width="5.7109375" style="2" customWidth="1"/>
    <col min="1538" max="1538" width="27.85546875" style="2" bestFit="1" customWidth="1"/>
    <col min="1539" max="1539" width="10.28515625" style="2" bestFit="1" customWidth="1"/>
    <col min="1540" max="1540" width="2.5703125" style="2" customWidth="1"/>
    <col min="1541" max="1541" width="11.28515625" style="2" bestFit="1" customWidth="1"/>
    <col min="1542" max="1791" width="9.140625" style="2"/>
    <col min="1792" max="1792" width="6" style="2" customWidth="1"/>
    <col min="1793" max="1793" width="5.7109375" style="2" customWidth="1"/>
    <col min="1794" max="1794" width="27.85546875" style="2" bestFit="1" customWidth="1"/>
    <col min="1795" max="1795" width="10.28515625" style="2" bestFit="1" customWidth="1"/>
    <col min="1796" max="1796" width="2.5703125" style="2" customWidth="1"/>
    <col min="1797" max="1797" width="11.28515625" style="2" bestFit="1" customWidth="1"/>
    <col min="1798" max="2047" width="9.140625" style="2"/>
    <col min="2048" max="2048" width="6" style="2" customWidth="1"/>
    <col min="2049" max="2049" width="5.7109375" style="2" customWidth="1"/>
    <col min="2050" max="2050" width="27.85546875" style="2" bestFit="1" customWidth="1"/>
    <col min="2051" max="2051" width="10.28515625" style="2" bestFit="1" customWidth="1"/>
    <col min="2052" max="2052" width="2.5703125" style="2" customWidth="1"/>
    <col min="2053" max="2053" width="11.28515625" style="2" bestFit="1" customWidth="1"/>
    <col min="2054" max="2303" width="9.140625" style="2"/>
    <col min="2304" max="2304" width="6" style="2" customWidth="1"/>
    <col min="2305" max="2305" width="5.7109375" style="2" customWidth="1"/>
    <col min="2306" max="2306" width="27.85546875" style="2" bestFit="1" customWidth="1"/>
    <col min="2307" max="2307" width="10.28515625" style="2" bestFit="1" customWidth="1"/>
    <col min="2308" max="2308" width="2.5703125" style="2" customWidth="1"/>
    <col min="2309" max="2309" width="11.28515625" style="2" bestFit="1" customWidth="1"/>
    <col min="2310" max="2559" width="9.140625" style="2"/>
    <col min="2560" max="2560" width="6" style="2" customWidth="1"/>
    <col min="2561" max="2561" width="5.7109375" style="2" customWidth="1"/>
    <col min="2562" max="2562" width="27.85546875" style="2" bestFit="1" customWidth="1"/>
    <col min="2563" max="2563" width="10.28515625" style="2" bestFit="1" customWidth="1"/>
    <col min="2564" max="2564" width="2.5703125" style="2" customWidth="1"/>
    <col min="2565" max="2565" width="11.28515625" style="2" bestFit="1" customWidth="1"/>
    <col min="2566" max="2815" width="9.140625" style="2"/>
    <col min="2816" max="2816" width="6" style="2" customWidth="1"/>
    <col min="2817" max="2817" width="5.7109375" style="2" customWidth="1"/>
    <col min="2818" max="2818" width="27.85546875" style="2" bestFit="1" customWidth="1"/>
    <col min="2819" max="2819" width="10.28515625" style="2" bestFit="1" customWidth="1"/>
    <col min="2820" max="2820" width="2.5703125" style="2" customWidth="1"/>
    <col min="2821" max="2821" width="11.28515625" style="2" bestFit="1" customWidth="1"/>
    <col min="2822" max="3071" width="9.140625" style="2"/>
    <col min="3072" max="3072" width="6" style="2" customWidth="1"/>
    <col min="3073" max="3073" width="5.7109375" style="2" customWidth="1"/>
    <col min="3074" max="3074" width="27.85546875" style="2" bestFit="1" customWidth="1"/>
    <col min="3075" max="3075" width="10.28515625" style="2" bestFit="1" customWidth="1"/>
    <col min="3076" max="3076" width="2.5703125" style="2" customWidth="1"/>
    <col min="3077" max="3077" width="11.28515625" style="2" bestFit="1" customWidth="1"/>
    <col min="3078" max="3327" width="9.140625" style="2"/>
    <col min="3328" max="3328" width="6" style="2" customWidth="1"/>
    <col min="3329" max="3329" width="5.7109375" style="2" customWidth="1"/>
    <col min="3330" max="3330" width="27.85546875" style="2" bestFit="1" customWidth="1"/>
    <col min="3331" max="3331" width="10.28515625" style="2" bestFit="1" customWidth="1"/>
    <col min="3332" max="3332" width="2.5703125" style="2" customWidth="1"/>
    <col min="3333" max="3333" width="11.28515625" style="2" bestFit="1" customWidth="1"/>
    <col min="3334" max="3583" width="9.140625" style="2"/>
    <col min="3584" max="3584" width="6" style="2" customWidth="1"/>
    <col min="3585" max="3585" width="5.7109375" style="2" customWidth="1"/>
    <col min="3586" max="3586" width="27.85546875" style="2" bestFit="1" customWidth="1"/>
    <col min="3587" max="3587" width="10.28515625" style="2" bestFit="1" customWidth="1"/>
    <col min="3588" max="3588" width="2.5703125" style="2" customWidth="1"/>
    <col min="3589" max="3589" width="11.28515625" style="2" bestFit="1" customWidth="1"/>
    <col min="3590" max="3839" width="9.140625" style="2"/>
    <col min="3840" max="3840" width="6" style="2" customWidth="1"/>
    <col min="3841" max="3841" width="5.7109375" style="2" customWidth="1"/>
    <col min="3842" max="3842" width="27.85546875" style="2" bestFit="1" customWidth="1"/>
    <col min="3843" max="3843" width="10.28515625" style="2" bestFit="1" customWidth="1"/>
    <col min="3844" max="3844" width="2.5703125" style="2" customWidth="1"/>
    <col min="3845" max="3845" width="11.28515625" style="2" bestFit="1" customWidth="1"/>
    <col min="3846" max="4095" width="9.140625" style="2"/>
    <col min="4096" max="4096" width="6" style="2" customWidth="1"/>
    <col min="4097" max="4097" width="5.7109375" style="2" customWidth="1"/>
    <col min="4098" max="4098" width="27.85546875" style="2" bestFit="1" customWidth="1"/>
    <col min="4099" max="4099" width="10.28515625" style="2" bestFit="1" customWidth="1"/>
    <col min="4100" max="4100" width="2.5703125" style="2" customWidth="1"/>
    <col min="4101" max="4101" width="11.28515625" style="2" bestFit="1" customWidth="1"/>
    <col min="4102" max="4351" width="9.140625" style="2"/>
    <col min="4352" max="4352" width="6" style="2" customWidth="1"/>
    <col min="4353" max="4353" width="5.7109375" style="2" customWidth="1"/>
    <col min="4354" max="4354" width="27.85546875" style="2" bestFit="1" customWidth="1"/>
    <col min="4355" max="4355" width="10.28515625" style="2" bestFit="1" customWidth="1"/>
    <col min="4356" max="4356" width="2.5703125" style="2" customWidth="1"/>
    <col min="4357" max="4357" width="11.28515625" style="2" bestFit="1" customWidth="1"/>
    <col min="4358" max="4607" width="9.140625" style="2"/>
    <col min="4608" max="4608" width="6" style="2" customWidth="1"/>
    <col min="4609" max="4609" width="5.7109375" style="2" customWidth="1"/>
    <col min="4610" max="4610" width="27.85546875" style="2" bestFit="1" customWidth="1"/>
    <col min="4611" max="4611" width="10.28515625" style="2" bestFit="1" customWidth="1"/>
    <col min="4612" max="4612" width="2.5703125" style="2" customWidth="1"/>
    <col min="4613" max="4613" width="11.28515625" style="2" bestFit="1" customWidth="1"/>
    <col min="4614" max="4863" width="9.140625" style="2"/>
    <col min="4864" max="4864" width="6" style="2" customWidth="1"/>
    <col min="4865" max="4865" width="5.7109375" style="2" customWidth="1"/>
    <col min="4866" max="4866" width="27.85546875" style="2" bestFit="1" customWidth="1"/>
    <col min="4867" max="4867" width="10.28515625" style="2" bestFit="1" customWidth="1"/>
    <col min="4868" max="4868" width="2.5703125" style="2" customWidth="1"/>
    <col min="4869" max="4869" width="11.28515625" style="2" bestFit="1" customWidth="1"/>
    <col min="4870" max="5119" width="9.140625" style="2"/>
    <col min="5120" max="5120" width="6" style="2" customWidth="1"/>
    <col min="5121" max="5121" width="5.7109375" style="2" customWidth="1"/>
    <col min="5122" max="5122" width="27.85546875" style="2" bestFit="1" customWidth="1"/>
    <col min="5123" max="5123" width="10.28515625" style="2" bestFit="1" customWidth="1"/>
    <col min="5124" max="5124" width="2.5703125" style="2" customWidth="1"/>
    <col min="5125" max="5125" width="11.28515625" style="2" bestFit="1" customWidth="1"/>
    <col min="5126" max="5375" width="9.140625" style="2"/>
    <col min="5376" max="5376" width="6" style="2" customWidth="1"/>
    <col min="5377" max="5377" width="5.7109375" style="2" customWidth="1"/>
    <col min="5378" max="5378" width="27.85546875" style="2" bestFit="1" customWidth="1"/>
    <col min="5379" max="5379" width="10.28515625" style="2" bestFit="1" customWidth="1"/>
    <col min="5380" max="5380" width="2.5703125" style="2" customWidth="1"/>
    <col min="5381" max="5381" width="11.28515625" style="2" bestFit="1" customWidth="1"/>
    <col min="5382" max="5631" width="9.140625" style="2"/>
    <col min="5632" max="5632" width="6" style="2" customWidth="1"/>
    <col min="5633" max="5633" width="5.7109375" style="2" customWidth="1"/>
    <col min="5634" max="5634" width="27.85546875" style="2" bestFit="1" customWidth="1"/>
    <col min="5635" max="5635" width="10.28515625" style="2" bestFit="1" customWidth="1"/>
    <col min="5636" max="5636" width="2.5703125" style="2" customWidth="1"/>
    <col min="5637" max="5637" width="11.28515625" style="2" bestFit="1" customWidth="1"/>
    <col min="5638" max="5887" width="9.140625" style="2"/>
    <col min="5888" max="5888" width="6" style="2" customWidth="1"/>
    <col min="5889" max="5889" width="5.7109375" style="2" customWidth="1"/>
    <col min="5890" max="5890" width="27.85546875" style="2" bestFit="1" customWidth="1"/>
    <col min="5891" max="5891" width="10.28515625" style="2" bestFit="1" customWidth="1"/>
    <col min="5892" max="5892" width="2.5703125" style="2" customWidth="1"/>
    <col min="5893" max="5893" width="11.28515625" style="2" bestFit="1" customWidth="1"/>
    <col min="5894" max="6143" width="9.140625" style="2"/>
    <col min="6144" max="6144" width="6" style="2" customWidth="1"/>
    <col min="6145" max="6145" width="5.7109375" style="2" customWidth="1"/>
    <col min="6146" max="6146" width="27.85546875" style="2" bestFit="1" customWidth="1"/>
    <col min="6147" max="6147" width="10.28515625" style="2" bestFit="1" customWidth="1"/>
    <col min="6148" max="6148" width="2.5703125" style="2" customWidth="1"/>
    <col min="6149" max="6149" width="11.28515625" style="2" bestFit="1" customWidth="1"/>
    <col min="6150" max="6399" width="9.140625" style="2"/>
    <col min="6400" max="6400" width="6" style="2" customWidth="1"/>
    <col min="6401" max="6401" width="5.7109375" style="2" customWidth="1"/>
    <col min="6402" max="6402" width="27.85546875" style="2" bestFit="1" customWidth="1"/>
    <col min="6403" max="6403" width="10.28515625" style="2" bestFit="1" customWidth="1"/>
    <col min="6404" max="6404" width="2.5703125" style="2" customWidth="1"/>
    <col min="6405" max="6405" width="11.28515625" style="2" bestFit="1" customWidth="1"/>
    <col min="6406" max="6655" width="9.140625" style="2"/>
    <col min="6656" max="6656" width="6" style="2" customWidth="1"/>
    <col min="6657" max="6657" width="5.7109375" style="2" customWidth="1"/>
    <col min="6658" max="6658" width="27.85546875" style="2" bestFit="1" customWidth="1"/>
    <col min="6659" max="6659" width="10.28515625" style="2" bestFit="1" customWidth="1"/>
    <col min="6660" max="6660" width="2.5703125" style="2" customWidth="1"/>
    <col min="6661" max="6661" width="11.28515625" style="2" bestFit="1" customWidth="1"/>
    <col min="6662" max="6911" width="9.140625" style="2"/>
    <col min="6912" max="6912" width="6" style="2" customWidth="1"/>
    <col min="6913" max="6913" width="5.7109375" style="2" customWidth="1"/>
    <col min="6914" max="6914" width="27.85546875" style="2" bestFit="1" customWidth="1"/>
    <col min="6915" max="6915" width="10.28515625" style="2" bestFit="1" customWidth="1"/>
    <col min="6916" max="6916" width="2.5703125" style="2" customWidth="1"/>
    <col min="6917" max="6917" width="11.28515625" style="2" bestFit="1" customWidth="1"/>
    <col min="6918" max="7167" width="9.140625" style="2"/>
    <col min="7168" max="7168" width="6" style="2" customWidth="1"/>
    <col min="7169" max="7169" width="5.7109375" style="2" customWidth="1"/>
    <col min="7170" max="7170" width="27.85546875" style="2" bestFit="1" customWidth="1"/>
    <col min="7171" max="7171" width="10.28515625" style="2" bestFit="1" customWidth="1"/>
    <col min="7172" max="7172" width="2.5703125" style="2" customWidth="1"/>
    <col min="7173" max="7173" width="11.28515625" style="2" bestFit="1" customWidth="1"/>
    <col min="7174" max="7423" width="9.140625" style="2"/>
    <col min="7424" max="7424" width="6" style="2" customWidth="1"/>
    <col min="7425" max="7425" width="5.7109375" style="2" customWidth="1"/>
    <col min="7426" max="7426" width="27.85546875" style="2" bestFit="1" customWidth="1"/>
    <col min="7427" max="7427" width="10.28515625" style="2" bestFit="1" customWidth="1"/>
    <col min="7428" max="7428" width="2.5703125" style="2" customWidth="1"/>
    <col min="7429" max="7429" width="11.28515625" style="2" bestFit="1" customWidth="1"/>
    <col min="7430" max="7679" width="9.140625" style="2"/>
    <col min="7680" max="7680" width="6" style="2" customWidth="1"/>
    <col min="7681" max="7681" width="5.7109375" style="2" customWidth="1"/>
    <col min="7682" max="7682" width="27.85546875" style="2" bestFit="1" customWidth="1"/>
    <col min="7683" max="7683" width="10.28515625" style="2" bestFit="1" customWidth="1"/>
    <col min="7684" max="7684" width="2.5703125" style="2" customWidth="1"/>
    <col min="7685" max="7685" width="11.28515625" style="2" bestFit="1" customWidth="1"/>
    <col min="7686" max="7935" width="9.140625" style="2"/>
    <col min="7936" max="7936" width="6" style="2" customWidth="1"/>
    <col min="7937" max="7937" width="5.7109375" style="2" customWidth="1"/>
    <col min="7938" max="7938" width="27.85546875" style="2" bestFit="1" customWidth="1"/>
    <col min="7939" max="7939" width="10.28515625" style="2" bestFit="1" customWidth="1"/>
    <col min="7940" max="7940" width="2.5703125" style="2" customWidth="1"/>
    <col min="7941" max="7941" width="11.28515625" style="2" bestFit="1" customWidth="1"/>
    <col min="7942" max="8191" width="9.140625" style="2"/>
    <col min="8192" max="8192" width="6" style="2" customWidth="1"/>
    <col min="8193" max="8193" width="5.7109375" style="2" customWidth="1"/>
    <col min="8194" max="8194" width="27.85546875" style="2" bestFit="1" customWidth="1"/>
    <col min="8195" max="8195" width="10.28515625" style="2" bestFit="1" customWidth="1"/>
    <col min="8196" max="8196" width="2.5703125" style="2" customWidth="1"/>
    <col min="8197" max="8197" width="11.28515625" style="2" bestFit="1" customWidth="1"/>
    <col min="8198" max="8447" width="9.140625" style="2"/>
    <col min="8448" max="8448" width="6" style="2" customWidth="1"/>
    <col min="8449" max="8449" width="5.7109375" style="2" customWidth="1"/>
    <col min="8450" max="8450" width="27.85546875" style="2" bestFit="1" customWidth="1"/>
    <col min="8451" max="8451" width="10.28515625" style="2" bestFit="1" customWidth="1"/>
    <col min="8452" max="8452" width="2.5703125" style="2" customWidth="1"/>
    <col min="8453" max="8453" width="11.28515625" style="2" bestFit="1" customWidth="1"/>
    <col min="8454" max="8703" width="9.140625" style="2"/>
    <col min="8704" max="8704" width="6" style="2" customWidth="1"/>
    <col min="8705" max="8705" width="5.7109375" style="2" customWidth="1"/>
    <col min="8706" max="8706" width="27.85546875" style="2" bestFit="1" customWidth="1"/>
    <col min="8707" max="8707" width="10.28515625" style="2" bestFit="1" customWidth="1"/>
    <col min="8708" max="8708" width="2.5703125" style="2" customWidth="1"/>
    <col min="8709" max="8709" width="11.28515625" style="2" bestFit="1" customWidth="1"/>
    <col min="8710" max="8959" width="9.140625" style="2"/>
    <col min="8960" max="8960" width="6" style="2" customWidth="1"/>
    <col min="8961" max="8961" width="5.7109375" style="2" customWidth="1"/>
    <col min="8962" max="8962" width="27.85546875" style="2" bestFit="1" customWidth="1"/>
    <col min="8963" max="8963" width="10.28515625" style="2" bestFit="1" customWidth="1"/>
    <col min="8964" max="8964" width="2.5703125" style="2" customWidth="1"/>
    <col min="8965" max="8965" width="11.28515625" style="2" bestFit="1" customWidth="1"/>
    <col min="8966" max="9215" width="9.140625" style="2"/>
    <col min="9216" max="9216" width="6" style="2" customWidth="1"/>
    <col min="9217" max="9217" width="5.7109375" style="2" customWidth="1"/>
    <col min="9218" max="9218" width="27.85546875" style="2" bestFit="1" customWidth="1"/>
    <col min="9219" max="9219" width="10.28515625" style="2" bestFit="1" customWidth="1"/>
    <col min="9220" max="9220" width="2.5703125" style="2" customWidth="1"/>
    <col min="9221" max="9221" width="11.28515625" style="2" bestFit="1" customWidth="1"/>
    <col min="9222" max="9471" width="9.140625" style="2"/>
    <col min="9472" max="9472" width="6" style="2" customWidth="1"/>
    <col min="9473" max="9473" width="5.7109375" style="2" customWidth="1"/>
    <col min="9474" max="9474" width="27.85546875" style="2" bestFit="1" customWidth="1"/>
    <col min="9475" max="9475" width="10.28515625" style="2" bestFit="1" customWidth="1"/>
    <col min="9476" max="9476" width="2.5703125" style="2" customWidth="1"/>
    <col min="9477" max="9477" width="11.28515625" style="2" bestFit="1" customWidth="1"/>
    <col min="9478" max="9727" width="9.140625" style="2"/>
    <col min="9728" max="9728" width="6" style="2" customWidth="1"/>
    <col min="9729" max="9729" width="5.7109375" style="2" customWidth="1"/>
    <col min="9730" max="9730" width="27.85546875" style="2" bestFit="1" customWidth="1"/>
    <col min="9731" max="9731" width="10.28515625" style="2" bestFit="1" customWidth="1"/>
    <col min="9732" max="9732" width="2.5703125" style="2" customWidth="1"/>
    <col min="9733" max="9733" width="11.28515625" style="2" bestFit="1" customWidth="1"/>
    <col min="9734" max="9983" width="9.140625" style="2"/>
    <col min="9984" max="9984" width="6" style="2" customWidth="1"/>
    <col min="9985" max="9985" width="5.7109375" style="2" customWidth="1"/>
    <col min="9986" max="9986" width="27.85546875" style="2" bestFit="1" customWidth="1"/>
    <col min="9987" max="9987" width="10.28515625" style="2" bestFit="1" customWidth="1"/>
    <col min="9988" max="9988" width="2.5703125" style="2" customWidth="1"/>
    <col min="9989" max="9989" width="11.28515625" style="2" bestFit="1" customWidth="1"/>
    <col min="9990" max="10239" width="9.140625" style="2"/>
    <col min="10240" max="10240" width="6" style="2" customWidth="1"/>
    <col min="10241" max="10241" width="5.7109375" style="2" customWidth="1"/>
    <col min="10242" max="10242" width="27.85546875" style="2" bestFit="1" customWidth="1"/>
    <col min="10243" max="10243" width="10.28515625" style="2" bestFit="1" customWidth="1"/>
    <col min="10244" max="10244" width="2.5703125" style="2" customWidth="1"/>
    <col min="10245" max="10245" width="11.28515625" style="2" bestFit="1" customWidth="1"/>
    <col min="10246" max="10495" width="9.140625" style="2"/>
    <col min="10496" max="10496" width="6" style="2" customWidth="1"/>
    <col min="10497" max="10497" width="5.7109375" style="2" customWidth="1"/>
    <col min="10498" max="10498" width="27.85546875" style="2" bestFit="1" customWidth="1"/>
    <col min="10499" max="10499" width="10.28515625" style="2" bestFit="1" customWidth="1"/>
    <col min="10500" max="10500" width="2.5703125" style="2" customWidth="1"/>
    <col min="10501" max="10501" width="11.28515625" style="2" bestFit="1" customWidth="1"/>
    <col min="10502" max="10751" width="9.140625" style="2"/>
    <col min="10752" max="10752" width="6" style="2" customWidth="1"/>
    <col min="10753" max="10753" width="5.7109375" style="2" customWidth="1"/>
    <col min="10754" max="10754" width="27.85546875" style="2" bestFit="1" customWidth="1"/>
    <col min="10755" max="10755" width="10.28515625" style="2" bestFit="1" customWidth="1"/>
    <col min="10756" max="10756" width="2.5703125" style="2" customWidth="1"/>
    <col min="10757" max="10757" width="11.28515625" style="2" bestFit="1" customWidth="1"/>
    <col min="10758" max="11007" width="9.140625" style="2"/>
    <col min="11008" max="11008" width="6" style="2" customWidth="1"/>
    <col min="11009" max="11009" width="5.7109375" style="2" customWidth="1"/>
    <col min="11010" max="11010" width="27.85546875" style="2" bestFit="1" customWidth="1"/>
    <col min="11011" max="11011" width="10.28515625" style="2" bestFit="1" customWidth="1"/>
    <col min="11012" max="11012" width="2.5703125" style="2" customWidth="1"/>
    <col min="11013" max="11013" width="11.28515625" style="2" bestFit="1" customWidth="1"/>
    <col min="11014" max="11263" width="9.140625" style="2"/>
    <col min="11264" max="11264" width="6" style="2" customWidth="1"/>
    <col min="11265" max="11265" width="5.7109375" style="2" customWidth="1"/>
    <col min="11266" max="11266" width="27.85546875" style="2" bestFit="1" customWidth="1"/>
    <col min="11267" max="11267" width="10.28515625" style="2" bestFit="1" customWidth="1"/>
    <col min="11268" max="11268" width="2.5703125" style="2" customWidth="1"/>
    <col min="11269" max="11269" width="11.28515625" style="2" bestFit="1" customWidth="1"/>
    <col min="11270" max="11519" width="9.140625" style="2"/>
    <col min="11520" max="11520" width="6" style="2" customWidth="1"/>
    <col min="11521" max="11521" width="5.7109375" style="2" customWidth="1"/>
    <col min="11522" max="11522" width="27.85546875" style="2" bestFit="1" customWidth="1"/>
    <col min="11523" max="11523" width="10.28515625" style="2" bestFit="1" customWidth="1"/>
    <col min="11524" max="11524" width="2.5703125" style="2" customWidth="1"/>
    <col min="11525" max="11525" width="11.28515625" style="2" bestFit="1" customWidth="1"/>
    <col min="11526" max="11775" width="9.140625" style="2"/>
    <col min="11776" max="11776" width="6" style="2" customWidth="1"/>
    <col min="11777" max="11777" width="5.7109375" style="2" customWidth="1"/>
    <col min="11778" max="11778" width="27.85546875" style="2" bestFit="1" customWidth="1"/>
    <col min="11779" max="11779" width="10.28515625" style="2" bestFit="1" customWidth="1"/>
    <col min="11780" max="11780" width="2.5703125" style="2" customWidth="1"/>
    <col min="11781" max="11781" width="11.28515625" style="2" bestFit="1" customWidth="1"/>
    <col min="11782" max="12031" width="9.140625" style="2"/>
    <col min="12032" max="12032" width="6" style="2" customWidth="1"/>
    <col min="12033" max="12033" width="5.7109375" style="2" customWidth="1"/>
    <col min="12034" max="12034" width="27.85546875" style="2" bestFit="1" customWidth="1"/>
    <col min="12035" max="12035" width="10.28515625" style="2" bestFit="1" customWidth="1"/>
    <col min="12036" max="12036" width="2.5703125" style="2" customWidth="1"/>
    <col min="12037" max="12037" width="11.28515625" style="2" bestFit="1" customWidth="1"/>
    <col min="12038" max="12287" width="9.140625" style="2"/>
    <col min="12288" max="12288" width="6" style="2" customWidth="1"/>
    <col min="12289" max="12289" width="5.7109375" style="2" customWidth="1"/>
    <col min="12290" max="12290" width="27.85546875" style="2" bestFit="1" customWidth="1"/>
    <col min="12291" max="12291" width="10.28515625" style="2" bestFit="1" customWidth="1"/>
    <col min="12292" max="12292" width="2.5703125" style="2" customWidth="1"/>
    <col min="12293" max="12293" width="11.28515625" style="2" bestFit="1" customWidth="1"/>
    <col min="12294" max="12543" width="9.140625" style="2"/>
    <col min="12544" max="12544" width="6" style="2" customWidth="1"/>
    <col min="12545" max="12545" width="5.7109375" style="2" customWidth="1"/>
    <col min="12546" max="12546" width="27.85546875" style="2" bestFit="1" customWidth="1"/>
    <col min="12547" max="12547" width="10.28515625" style="2" bestFit="1" customWidth="1"/>
    <col min="12548" max="12548" width="2.5703125" style="2" customWidth="1"/>
    <col min="12549" max="12549" width="11.28515625" style="2" bestFit="1" customWidth="1"/>
    <col min="12550" max="12799" width="9.140625" style="2"/>
    <col min="12800" max="12800" width="6" style="2" customWidth="1"/>
    <col min="12801" max="12801" width="5.7109375" style="2" customWidth="1"/>
    <col min="12802" max="12802" width="27.85546875" style="2" bestFit="1" customWidth="1"/>
    <col min="12803" max="12803" width="10.28515625" style="2" bestFit="1" customWidth="1"/>
    <col min="12804" max="12804" width="2.5703125" style="2" customWidth="1"/>
    <col min="12805" max="12805" width="11.28515625" style="2" bestFit="1" customWidth="1"/>
    <col min="12806" max="13055" width="9.140625" style="2"/>
    <col min="13056" max="13056" width="6" style="2" customWidth="1"/>
    <col min="13057" max="13057" width="5.7109375" style="2" customWidth="1"/>
    <col min="13058" max="13058" width="27.85546875" style="2" bestFit="1" customWidth="1"/>
    <col min="13059" max="13059" width="10.28515625" style="2" bestFit="1" customWidth="1"/>
    <col min="13060" max="13060" width="2.5703125" style="2" customWidth="1"/>
    <col min="13061" max="13061" width="11.28515625" style="2" bestFit="1" customWidth="1"/>
    <col min="13062" max="13311" width="9.140625" style="2"/>
    <col min="13312" max="13312" width="6" style="2" customWidth="1"/>
    <col min="13313" max="13313" width="5.7109375" style="2" customWidth="1"/>
    <col min="13314" max="13314" width="27.85546875" style="2" bestFit="1" customWidth="1"/>
    <col min="13315" max="13315" width="10.28515625" style="2" bestFit="1" customWidth="1"/>
    <col min="13316" max="13316" width="2.5703125" style="2" customWidth="1"/>
    <col min="13317" max="13317" width="11.28515625" style="2" bestFit="1" customWidth="1"/>
    <col min="13318" max="13567" width="9.140625" style="2"/>
    <col min="13568" max="13568" width="6" style="2" customWidth="1"/>
    <col min="13569" max="13569" width="5.7109375" style="2" customWidth="1"/>
    <col min="13570" max="13570" width="27.85546875" style="2" bestFit="1" customWidth="1"/>
    <col min="13571" max="13571" width="10.28515625" style="2" bestFit="1" customWidth="1"/>
    <col min="13572" max="13572" width="2.5703125" style="2" customWidth="1"/>
    <col min="13573" max="13573" width="11.28515625" style="2" bestFit="1" customWidth="1"/>
    <col min="13574" max="13823" width="9.140625" style="2"/>
    <col min="13824" max="13824" width="6" style="2" customWidth="1"/>
    <col min="13825" max="13825" width="5.7109375" style="2" customWidth="1"/>
    <col min="13826" max="13826" width="27.85546875" style="2" bestFit="1" customWidth="1"/>
    <col min="13827" max="13827" width="10.28515625" style="2" bestFit="1" customWidth="1"/>
    <col min="13828" max="13828" width="2.5703125" style="2" customWidth="1"/>
    <col min="13829" max="13829" width="11.28515625" style="2" bestFit="1" customWidth="1"/>
    <col min="13830" max="14079" width="9.140625" style="2"/>
    <col min="14080" max="14080" width="6" style="2" customWidth="1"/>
    <col min="14081" max="14081" width="5.7109375" style="2" customWidth="1"/>
    <col min="14082" max="14082" width="27.85546875" style="2" bestFit="1" customWidth="1"/>
    <col min="14083" max="14083" width="10.28515625" style="2" bestFit="1" customWidth="1"/>
    <col min="14084" max="14084" width="2.5703125" style="2" customWidth="1"/>
    <col min="14085" max="14085" width="11.28515625" style="2" bestFit="1" customWidth="1"/>
    <col min="14086" max="14335" width="9.140625" style="2"/>
    <col min="14336" max="14336" width="6" style="2" customWidth="1"/>
    <col min="14337" max="14337" width="5.7109375" style="2" customWidth="1"/>
    <col min="14338" max="14338" width="27.85546875" style="2" bestFit="1" customWidth="1"/>
    <col min="14339" max="14339" width="10.28515625" style="2" bestFit="1" customWidth="1"/>
    <col min="14340" max="14340" width="2.5703125" style="2" customWidth="1"/>
    <col min="14341" max="14341" width="11.28515625" style="2" bestFit="1" customWidth="1"/>
    <col min="14342" max="14591" width="9.140625" style="2"/>
    <col min="14592" max="14592" width="6" style="2" customWidth="1"/>
    <col min="14593" max="14593" width="5.7109375" style="2" customWidth="1"/>
    <col min="14594" max="14594" width="27.85546875" style="2" bestFit="1" customWidth="1"/>
    <col min="14595" max="14595" width="10.28515625" style="2" bestFit="1" customWidth="1"/>
    <col min="14596" max="14596" width="2.5703125" style="2" customWidth="1"/>
    <col min="14597" max="14597" width="11.28515625" style="2" bestFit="1" customWidth="1"/>
    <col min="14598" max="14847" width="9.140625" style="2"/>
    <col min="14848" max="14848" width="6" style="2" customWidth="1"/>
    <col min="14849" max="14849" width="5.7109375" style="2" customWidth="1"/>
    <col min="14850" max="14850" width="27.85546875" style="2" bestFit="1" customWidth="1"/>
    <col min="14851" max="14851" width="10.28515625" style="2" bestFit="1" customWidth="1"/>
    <col min="14852" max="14852" width="2.5703125" style="2" customWidth="1"/>
    <col min="14853" max="14853" width="11.28515625" style="2" bestFit="1" customWidth="1"/>
    <col min="14854" max="15103" width="9.140625" style="2"/>
    <col min="15104" max="15104" width="6" style="2" customWidth="1"/>
    <col min="15105" max="15105" width="5.7109375" style="2" customWidth="1"/>
    <col min="15106" max="15106" width="27.85546875" style="2" bestFit="1" customWidth="1"/>
    <col min="15107" max="15107" width="10.28515625" style="2" bestFit="1" customWidth="1"/>
    <col min="15108" max="15108" width="2.5703125" style="2" customWidth="1"/>
    <col min="15109" max="15109" width="11.28515625" style="2" bestFit="1" customWidth="1"/>
    <col min="15110" max="15359" width="9.140625" style="2"/>
    <col min="15360" max="15360" width="6" style="2" customWidth="1"/>
    <col min="15361" max="15361" width="5.7109375" style="2" customWidth="1"/>
    <col min="15362" max="15362" width="27.85546875" style="2" bestFit="1" customWidth="1"/>
    <col min="15363" max="15363" width="10.28515625" style="2" bestFit="1" customWidth="1"/>
    <col min="15364" max="15364" width="2.5703125" style="2" customWidth="1"/>
    <col min="15365" max="15365" width="11.28515625" style="2" bestFit="1" customWidth="1"/>
    <col min="15366" max="15615" width="9.140625" style="2"/>
    <col min="15616" max="15616" width="6" style="2" customWidth="1"/>
    <col min="15617" max="15617" width="5.7109375" style="2" customWidth="1"/>
    <col min="15618" max="15618" width="27.85546875" style="2" bestFit="1" customWidth="1"/>
    <col min="15619" max="15619" width="10.28515625" style="2" bestFit="1" customWidth="1"/>
    <col min="15620" max="15620" width="2.5703125" style="2" customWidth="1"/>
    <col min="15621" max="15621" width="11.28515625" style="2" bestFit="1" customWidth="1"/>
    <col min="15622" max="15871" width="9.140625" style="2"/>
    <col min="15872" max="15872" width="6" style="2" customWidth="1"/>
    <col min="15873" max="15873" width="5.7109375" style="2" customWidth="1"/>
    <col min="15874" max="15874" width="27.85546875" style="2" bestFit="1" customWidth="1"/>
    <col min="15875" max="15875" width="10.28515625" style="2" bestFit="1" customWidth="1"/>
    <col min="15876" max="15876" width="2.5703125" style="2" customWidth="1"/>
    <col min="15877" max="15877" width="11.28515625" style="2" bestFit="1" customWidth="1"/>
    <col min="15878" max="16127" width="9.140625" style="2"/>
    <col min="16128" max="16128" width="6" style="2" customWidth="1"/>
    <col min="16129" max="16129" width="5.7109375" style="2" customWidth="1"/>
    <col min="16130" max="16130" width="27.85546875" style="2" bestFit="1" customWidth="1"/>
    <col min="16131" max="16131" width="10.28515625" style="2" bestFit="1" customWidth="1"/>
    <col min="16132" max="16132" width="2.5703125" style="2" customWidth="1"/>
    <col min="16133" max="16133" width="11.28515625" style="2" bestFit="1" customWidth="1"/>
    <col min="16134" max="16384" width="9.140625" style="2"/>
  </cols>
  <sheetData>
    <row r="1" spans="1:10" x14ac:dyDescent="0.25">
      <c r="A1" s="2" t="s">
        <v>130</v>
      </c>
    </row>
    <row r="2" spans="1:10" x14ac:dyDescent="0.25">
      <c r="A2" s="2" t="s">
        <v>131</v>
      </c>
    </row>
    <row r="3" spans="1:10" x14ac:dyDescent="0.25">
      <c r="A3" s="25">
        <v>41913</v>
      </c>
    </row>
    <row r="7" spans="1:10" x14ac:dyDescent="0.25">
      <c r="A7" s="2" t="s">
        <v>132</v>
      </c>
    </row>
    <row r="8" spans="1:10" x14ac:dyDescent="0.25">
      <c r="B8" s="2" t="s">
        <v>133</v>
      </c>
      <c r="F8" s="26">
        <v>1975</v>
      </c>
    </row>
    <row r="9" spans="1:10" x14ac:dyDescent="0.25">
      <c r="B9" s="2" t="s">
        <v>134</v>
      </c>
      <c r="D9" s="2">
        <v>18206.28</v>
      </c>
      <c r="F9" s="27">
        <f>D9*0.03</f>
        <v>546.1884</v>
      </c>
    </row>
    <row r="10" spans="1:10" x14ac:dyDescent="0.25">
      <c r="D10" s="2" t="s">
        <v>162</v>
      </c>
    </row>
    <row r="11" spans="1:10" x14ac:dyDescent="0.25">
      <c r="B11" s="2" t="s">
        <v>135</v>
      </c>
      <c r="F11" s="28">
        <f>SUM(F8:F10)</f>
        <v>2521.1884</v>
      </c>
    </row>
    <row r="13" spans="1:10" x14ac:dyDescent="0.25">
      <c r="A13" s="2" t="s">
        <v>136</v>
      </c>
    </row>
    <row r="14" spans="1:10" x14ac:dyDescent="0.25">
      <c r="B14" s="2" t="s">
        <v>137</v>
      </c>
      <c r="F14" s="2">
        <f>+I19*J15</f>
        <v>5535.54</v>
      </c>
      <c r="I14" s="27" t="s">
        <v>138</v>
      </c>
      <c r="J14" s="27" t="s">
        <v>139</v>
      </c>
    </row>
    <row r="15" spans="1:10" x14ac:dyDescent="0.25">
      <c r="B15" s="2" t="s">
        <v>140</v>
      </c>
      <c r="F15" s="2">
        <v>150</v>
      </c>
      <c r="H15" s="2" t="s">
        <v>141</v>
      </c>
      <c r="I15" s="2">
        <f>2+2</f>
        <v>4</v>
      </c>
      <c r="J15" s="2">
        <v>36.18</v>
      </c>
    </row>
    <row r="16" spans="1:10" x14ac:dyDescent="0.25">
      <c r="B16" s="2" t="s">
        <v>142</v>
      </c>
      <c r="F16" s="2">
        <v>275</v>
      </c>
      <c r="H16" s="2" t="s">
        <v>143</v>
      </c>
      <c r="I16" s="2">
        <f>40+20</f>
        <v>60</v>
      </c>
    </row>
    <row r="17" spans="1:9" x14ac:dyDescent="0.25">
      <c r="H17" s="2" t="s">
        <v>144</v>
      </c>
      <c r="I17" s="2">
        <f>40+44</f>
        <v>84</v>
      </c>
    </row>
    <row r="18" spans="1:9" x14ac:dyDescent="0.25">
      <c r="C18" s="2" t="s">
        <v>145</v>
      </c>
      <c r="F18" s="31">
        <v>298.01</v>
      </c>
      <c r="H18" s="2" t="s">
        <v>146</v>
      </c>
      <c r="I18" s="2">
        <f>1+4</f>
        <v>5</v>
      </c>
    </row>
    <row r="19" spans="1:9" ht="15.75" thickBot="1" x14ac:dyDescent="0.3">
      <c r="C19" s="2" t="s">
        <v>147</v>
      </c>
      <c r="F19" s="31">
        <v>66.22</v>
      </c>
      <c r="I19" s="29">
        <f>SUM(I15:I18)</f>
        <v>153</v>
      </c>
    </row>
    <row r="20" spans="1:9" ht="15.75" thickTop="1" x14ac:dyDescent="0.25">
      <c r="C20" s="2" t="s">
        <v>170</v>
      </c>
      <c r="F20" s="31">
        <v>231.25</v>
      </c>
    </row>
    <row r="21" spans="1:9" x14ac:dyDescent="0.25">
      <c r="C21" s="2" t="s">
        <v>171</v>
      </c>
      <c r="F21" s="31">
        <v>900</v>
      </c>
    </row>
    <row r="22" spans="1:9" x14ac:dyDescent="0.25">
      <c r="C22" s="2" t="s">
        <v>149</v>
      </c>
      <c r="F22" s="31">
        <v>7.77</v>
      </c>
    </row>
    <row r="23" spans="1:9" x14ac:dyDescent="0.25">
      <c r="C23" s="2" t="s">
        <v>172</v>
      </c>
      <c r="F23" s="31">
        <v>778.81</v>
      </c>
    </row>
    <row r="24" spans="1:9" x14ac:dyDescent="0.25">
      <c r="F24" s="31"/>
    </row>
    <row r="25" spans="1:9" x14ac:dyDescent="0.25">
      <c r="B25" s="2" t="s">
        <v>153</v>
      </c>
      <c r="F25" s="28">
        <f>SUM(F14:F24)</f>
        <v>8242.6</v>
      </c>
    </row>
    <row r="27" spans="1:9" ht="15.75" thickBot="1" x14ac:dyDescent="0.3">
      <c r="A27" s="2" t="s">
        <v>154</v>
      </c>
      <c r="F27" s="30">
        <f>F11+F25</f>
        <v>10763.788400000001</v>
      </c>
    </row>
    <row r="28" spans="1:9" ht="15.75" thickTop="1" x14ac:dyDescent="0.25"/>
    <row r="32" spans="1:9" x14ac:dyDescent="0.25">
      <c r="A32" s="2" t="s">
        <v>155</v>
      </c>
    </row>
  </sheetData>
  <pageMargins left="0.7" right="0.7" top="0.75" bottom="0.75" header="0.3" footer="0.3"/>
  <pageSetup scale="65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F36" sqref="F36"/>
    </sheetView>
  </sheetViews>
  <sheetFormatPr defaultRowHeight="15" x14ac:dyDescent="0.25"/>
  <cols>
    <col min="1" max="1" width="12.7109375" style="2" customWidth="1"/>
    <col min="2" max="2" width="5.7109375" style="2" customWidth="1"/>
    <col min="3" max="3" width="27.85546875" style="2" bestFit="1" customWidth="1"/>
    <col min="4" max="4" width="29" style="2" customWidth="1"/>
    <col min="5" max="5" width="2.5703125" style="2" customWidth="1"/>
    <col min="6" max="6" width="12.28515625" style="2" bestFit="1" customWidth="1"/>
    <col min="7" max="7" width="9.140625" style="2"/>
    <col min="8" max="8" width="17.5703125" style="2" customWidth="1"/>
    <col min="9" max="255" width="9.140625" style="2"/>
    <col min="256" max="256" width="6" style="2" customWidth="1"/>
    <col min="257" max="257" width="5.7109375" style="2" customWidth="1"/>
    <col min="258" max="258" width="27.85546875" style="2" bestFit="1" customWidth="1"/>
    <col min="259" max="259" width="10.28515625" style="2" bestFit="1" customWidth="1"/>
    <col min="260" max="260" width="2.5703125" style="2" customWidth="1"/>
    <col min="261" max="261" width="11.28515625" style="2" bestFit="1" customWidth="1"/>
    <col min="262" max="511" width="9.140625" style="2"/>
    <col min="512" max="512" width="6" style="2" customWidth="1"/>
    <col min="513" max="513" width="5.7109375" style="2" customWidth="1"/>
    <col min="514" max="514" width="27.85546875" style="2" bestFit="1" customWidth="1"/>
    <col min="515" max="515" width="10.28515625" style="2" bestFit="1" customWidth="1"/>
    <col min="516" max="516" width="2.5703125" style="2" customWidth="1"/>
    <col min="517" max="517" width="11.28515625" style="2" bestFit="1" customWidth="1"/>
    <col min="518" max="767" width="9.140625" style="2"/>
    <col min="768" max="768" width="6" style="2" customWidth="1"/>
    <col min="769" max="769" width="5.7109375" style="2" customWidth="1"/>
    <col min="770" max="770" width="27.85546875" style="2" bestFit="1" customWidth="1"/>
    <col min="771" max="771" width="10.28515625" style="2" bestFit="1" customWidth="1"/>
    <col min="772" max="772" width="2.5703125" style="2" customWidth="1"/>
    <col min="773" max="773" width="11.28515625" style="2" bestFit="1" customWidth="1"/>
    <col min="774" max="1023" width="9.140625" style="2"/>
    <col min="1024" max="1024" width="6" style="2" customWidth="1"/>
    <col min="1025" max="1025" width="5.7109375" style="2" customWidth="1"/>
    <col min="1026" max="1026" width="27.85546875" style="2" bestFit="1" customWidth="1"/>
    <col min="1027" max="1027" width="10.28515625" style="2" bestFit="1" customWidth="1"/>
    <col min="1028" max="1028" width="2.5703125" style="2" customWidth="1"/>
    <col min="1029" max="1029" width="11.28515625" style="2" bestFit="1" customWidth="1"/>
    <col min="1030" max="1279" width="9.140625" style="2"/>
    <col min="1280" max="1280" width="6" style="2" customWidth="1"/>
    <col min="1281" max="1281" width="5.7109375" style="2" customWidth="1"/>
    <col min="1282" max="1282" width="27.85546875" style="2" bestFit="1" customWidth="1"/>
    <col min="1283" max="1283" width="10.28515625" style="2" bestFit="1" customWidth="1"/>
    <col min="1284" max="1284" width="2.5703125" style="2" customWidth="1"/>
    <col min="1285" max="1285" width="11.28515625" style="2" bestFit="1" customWidth="1"/>
    <col min="1286" max="1535" width="9.140625" style="2"/>
    <col min="1536" max="1536" width="6" style="2" customWidth="1"/>
    <col min="1537" max="1537" width="5.7109375" style="2" customWidth="1"/>
    <col min="1538" max="1538" width="27.85546875" style="2" bestFit="1" customWidth="1"/>
    <col min="1539" max="1539" width="10.28515625" style="2" bestFit="1" customWidth="1"/>
    <col min="1540" max="1540" width="2.5703125" style="2" customWidth="1"/>
    <col min="1541" max="1541" width="11.28515625" style="2" bestFit="1" customWidth="1"/>
    <col min="1542" max="1791" width="9.140625" style="2"/>
    <col min="1792" max="1792" width="6" style="2" customWidth="1"/>
    <col min="1793" max="1793" width="5.7109375" style="2" customWidth="1"/>
    <col min="1794" max="1794" width="27.85546875" style="2" bestFit="1" customWidth="1"/>
    <col min="1795" max="1795" width="10.28515625" style="2" bestFit="1" customWidth="1"/>
    <col min="1796" max="1796" width="2.5703125" style="2" customWidth="1"/>
    <col min="1797" max="1797" width="11.28515625" style="2" bestFit="1" customWidth="1"/>
    <col min="1798" max="2047" width="9.140625" style="2"/>
    <col min="2048" max="2048" width="6" style="2" customWidth="1"/>
    <col min="2049" max="2049" width="5.7109375" style="2" customWidth="1"/>
    <col min="2050" max="2050" width="27.85546875" style="2" bestFit="1" customWidth="1"/>
    <col min="2051" max="2051" width="10.28515625" style="2" bestFit="1" customWidth="1"/>
    <col min="2052" max="2052" width="2.5703125" style="2" customWidth="1"/>
    <col min="2053" max="2053" width="11.28515625" style="2" bestFit="1" customWidth="1"/>
    <col min="2054" max="2303" width="9.140625" style="2"/>
    <col min="2304" max="2304" width="6" style="2" customWidth="1"/>
    <col min="2305" max="2305" width="5.7109375" style="2" customWidth="1"/>
    <col min="2306" max="2306" width="27.85546875" style="2" bestFit="1" customWidth="1"/>
    <col min="2307" max="2307" width="10.28515625" style="2" bestFit="1" customWidth="1"/>
    <col min="2308" max="2308" width="2.5703125" style="2" customWidth="1"/>
    <col min="2309" max="2309" width="11.28515625" style="2" bestFit="1" customWidth="1"/>
    <col min="2310" max="2559" width="9.140625" style="2"/>
    <col min="2560" max="2560" width="6" style="2" customWidth="1"/>
    <col min="2561" max="2561" width="5.7109375" style="2" customWidth="1"/>
    <col min="2562" max="2562" width="27.85546875" style="2" bestFit="1" customWidth="1"/>
    <col min="2563" max="2563" width="10.28515625" style="2" bestFit="1" customWidth="1"/>
    <col min="2564" max="2564" width="2.5703125" style="2" customWidth="1"/>
    <col min="2565" max="2565" width="11.28515625" style="2" bestFit="1" customWidth="1"/>
    <col min="2566" max="2815" width="9.140625" style="2"/>
    <col min="2816" max="2816" width="6" style="2" customWidth="1"/>
    <col min="2817" max="2817" width="5.7109375" style="2" customWidth="1"/>
    <col min="2818" max="2818" width="27.85546875" style="2" bestFit="1" customWidth="1"/>
    <col min="2819" max="2819" width="10.28515625" style="2" bestFit="1" customWidth="1"/>
    <col min="2820" max="2820" width="2.5703125" style="2" customWidth="1"/>
    <col min="2821" max="2821" width="11.28515625" style="2" bestFit="1" customWidth="1"/>
    <col min="2822" max="3071" width="9.140625" style="2"/>
    <col min="3072" max="3072" width="6" style="2" customWidth="1"/>
    <col min="3073" max="3073" width="5.7109375" style="2" customWidth="1"/>
    <col min="3074" max="3074" width="27.85546875" style="2" bestFit="1" customWidth="1"/>
    <col min="3075" max="3075" width="10.28515625" style="2" bestFit="1" customWidth="1"/>
    <col min="3076" max="3076" width="2.5703125" style="2" customWidth="1"/>
    <col min="3077" max="3077" width="11.28515625" style="2" bestFit="1" customWidth="1"/>
    <col min="3078" max="3327" width="9.140625" style="2"/>
    <col min="3328" max="3328" width="6" style="2" customWidth="1"/>
    <col min="3329" max="3329" width="5.7109375" style="2" customWidth="1"/>
    <col min="3330" max="3330" width="27.85546875" style="2" bestFit="1" customWidth="1"/>
    <col min="3331" max="3331" width="10.28515625" style="2" bestFit="1" customWidth="1"/>
    <col min="3332" max="3332" width="2.5703125" style="2" customWidth="1"/>
    <col min="3333" max="3333" width="11.28515625" style="2" bestFit="1" customWidth="1"/>
    <col min="3334" max="3583" width="9.140625" style="2"/>
    <col min="3584" max="3584" width="6" style="2" customWidth="1"/>
    <col min="3585" max="3585" width="5.7109375" style="2" customWidth="1"/>
    <col min="3586" max="3586" width="27.85546875" style="2" bestFit="1" customWidth="1"/>
    <col min="3587" max="3587" width="10.28515625" style="2" bestFit="1" customWidth="1"/>
    <col min="3588" max="3588" width="2.5703125" style="2" customWidth="1"/>
    <col min="3589" max="3589" width="11.28515625" style="2" bestFit="1" customWidth="1"/>
    <col min="3590" max="3839" width="9.140625" style="2"/>
    <col min="3840" max="3840" width="6" style="2" customWidth="1"/>
    <col min="3841" max="3841" width="5.7109375" style="2" customWidth="1"/>
    <col min="3842" max="3842" width="27.85546875" style="2" bestFit="1" customWidth="1"/>
    <col min="3843" max="3843" width="10.28515625" style="2" bestFit="1" customWidth="1"/>
    <col min="3844" max="3844" width="2.5703125" style="2" customWidth="1"/>
    <col min="3845" max="3845" width="11.28515625" style="2" bestFit="1" customWidth="1"/>
    <col min="3846" max="4095" width="9.140625" style="2"/>
    <col min="4096" max="4096" width="6" style="2" customWidth="1"/>
    <col min="4097" max="4097" width="5.7109375" style="2" customWidth="1"/>
    <col min="4098" max="4098" width="27.85546875" style="2" bestFit="1" customWidth="1"/>
    <col min="4099" max="4099" width="10.28515625" style="2" bestFit="1" customWidth="1"/>
    <col min="4100" max="4100" width="2.5703125" style="2" customWidth="1"/>
    <col min="4101" max="4101" width="11.28515625" style="2" bestFit="1" customWidth="1"/>
    <col min="4102" max="4351" width="9.140625" style="2"/>
    <col min="4352" max="4352" width="6" style="2" customWidth="1"/>
    <col min="4353" max="4353" width="5.7109375" style="2" customWidth="1"/>
    <col min="4354" max="4354" width="27.85546875" style="2" bestFit="1" customWidth="1"/>
    <col min="4355" max="4355" width="10.28515625" style="2" bestFit="1" customWidth="1"/>
    <col min="4356" max="4356" width="2.5703125" style="2" customWidth="1"/>
    <col min="4357" max="4357" width="11.28515625" style="2" bestFit="1" customWidth="1"/>
    <col min="4358" max="4607" width="9.140625" style="2"/>
    <col min="4608" max="4608" width="6" style="2" customWidth="1"/>
    <col min="4609" max="4609" width="5.7109375" style="2" customWidth="1"/>
    <col min="4610" max="4610" width="27.85546875" style="2" bestFit="1" customWidth="1"/>
    <col min="4611" max="4611" width="10.28515625" style="2" bestFit="1" customWidth="1"/>
    <col min="4612" max="4612" width="2.5703125" style="2" customWidth="1"/>
    <col min="4613" max="4613" width="11.28515625" style="2" bestFit="1" customWidth="1"/>
    <col min="4614" max="4863" width="9.140625" style="2"/>
    <col min="4864" max="4864" width="6" style="2" customWidth="1"/>
    <col min="4865" max="4865" width="5.7109375" style="2" customWidth="1"/>
    <col min="4866" max="4866" width="27.85546875" style="2" bestFit="1" customWidth="1"/>
    <col min="4867" max="4867" width="10.28515625" style="2" bestFit="1" customWidth="1"/>
    <col min="4868" max="4868" width="2.5703125" style="2" customWidth="1"/>
    <col min="4869" max="4869" width="11.28515625" style="2" bestFit="1" customWidth="1"/>
    <col min="4870" max="5119" width="9.140625" style="2"/>
    <col min="5120" max="5120" width="6" style="2" customWidth="1"/>
    <col min="5121" max="5121" width="5.7109375" style="2" customWidth="1"/>
    <col min="5122" max="5122" width="27.85546875" style="2" bestFit="1" customWidth="1"/>
    <col min="5123" max="5123" width="10.28515625" style="2" bestFit="1" customWidth="1"/>
    <col min="5124" max="5124" width="2.5703125" style="2" customWidth="1"/>
    <col min="5125" max="5125" width="11.28515625" style="2" bestFit="1" customWidth="1"/>
    <col min="5126" max="5375" width="9.140625" style="2"/>
    <col min="5376" max="5376" width="6" style="2" customWidth="1"/>
    <col min="5377" max="5377" width="5.7109375" style="2" customWidth="1"/>
    <col min="5378" max="5378" width="27.85546875" style="2" bestFit="1" customWidth="1"/>
    <col min="5379" max="5379" width="10.28515625" style="2" bestFit="1" customWidth="1"/>
    <col min="5380" max="5380" width="2.5703125" style="2" customWidth="1"/>
    <col min="5381" max="5381" width="11.28515625" style="2" bestFit="1" customWidth="1"/>
    <col min="5382" max="5631" width="9.140625" style="2"/>
    <col min="5632" max="5632" width="6" style="2" customWidth="1"/>
    <col min="5633" max="5633" width="5.7109375" style="2" customWidth="1"/>
    <col min="5634" max="5634" width="27.85546875" style="2" bestFit="1" customWidth="1"/>
    <col min="5635" max="5635" width="10.28515625" style="2" bestFit="1" customWidth="1"/>
    <col min="5636" max="5636" width="2.5703125" style="2" customWidth="1"/>
    <col min="5637" max="5637" width="11.28515625" style="2" bestFit="1" customWidth="1"/>
    <col min="5638" max="5887" width="9.140625" style="2"/>
    <col min="5888" max="5888" width="6" style="2" customWidth="1"/>
    <col min="5889" max="5889" width="5.7109375" style="2" customWidth="1"/>
    <col min="5890" max="5890" width="27.85546875" style="2" bestFit="1" customWidth="1"/>
    <col min="5891" max="5891" width="10.28515625" style="2" bestFit="1" customWidth="1"/>
    <col min="5892" max="5892" width="2.5703125" style="2" customWidth="1"/>
    <col min="5893" max="5893" width="11.28515625" style="2" bestFit="1" customWidth="1"/>
    <col min="5894" max="6143" width="9.140625" style="2"/>
    <col min="6144" max="6144" width="6" style="2" customWidth="1"/>
    <col min="6145" max="6145" width="5.7109375" style="2" customWidth="1"/>
    <col min="6146" max="6146" width="27.85546875" style="2" bestFit="1" customWidth="1"/>
    <col min="6147" max="6147" width="10.28515625" style="2" bestFit="1" customWidth="1"/>
    <col min="6148" max="6148" width="2.5703125" style="2" customWidth="1"/>
    <col min="6149" max="6149" width="11.28515625" style="2" bestFit="1" customWidth="1"/>
    <col min="6150" max="6399" width="9.140625" style="2"/>
    <col min="6400" max="6400" width="6" style="2" customWidth="1"/>
    <col min="6401" max="6401" width="5.7109375" style="2" customWidth="1"/>
    <col min="6402" max="6402" width="27.85546875" style="2" bestFit="1" customWidth="1"/>
    <col min="6403" max="6403" width="10.28515625" style="2" bestFit="1" customWidth="1"/>
    <col min="6404" max="6404" width="2.5703125" style="2" customWidth="1"/>
    <col min="6405" max="6405" width="11.28515625" style="2" bestFit="1" customWidth="1"/>
    <col min="6406" max="6655" width="9.140625" style="2"/>
    <col min="6656" max="6656" width="6" style="2" customWidth="1"/>
    <col min="6657" max="6657" width="5.7109375" style="2" customWidth="1"/>
    <col min="6658" max="6658" width="27.85546875" style="2" bestFit="1" customWidth="1"/>
    <col min="6659" max="6659" width="10.28515625" style="2" bestFit="1" customWidth="1"/>
    <col min="6660" max="6660" width="2.5703125" style="2" customWidth="1"/>
    <col min="6661" max="6661" width="11.28515625" style="2" bestFit="1" customWidth="1"/>
    <col min="6662" max="6911" width="9.140625" style="2"/>
    <col min="6912" max="6912" width="6" style="2" customWidth="1"/>
    <col min="6913" max="6913" width="5.7109375" style="2" customWidth="1"/>
    <col min="6914" max="6914" width="27.85546875" style="2" bestFit="1" customWidth="1"/>
    <col min="6915" max="6915" width="10.28515625" style="2" bestFit="1" customWidth="1"/>
    <col min="6916" max="6916" width="2.5703125" style="2" customWidth="1"/>
    <col min="6917" max="6917" width="11.28515625" style="2" bestFit="1" customWidth="1"/>
    <col min="6918" max="7167" width="9.140625" style="2"/>
    <col min="7168" max="7168" width="6" style="2" customWidth="1"/>
    <col min="7169" max="7169" width="5.7109375" style="2" customWidth="1"/>
    <col min="7170" max="7170" width="27.85546875" style="2" bestFit="1" customWidth="1"/>
    <col min="7171" max="7171" width="10.28515625" style="2" bestFit="1" customWidth="1"/>
    <col min="7172" max="7172" width="2.5703125" style="2" customWidth="1"/>
    <col min="7173" max="7173" width="11.28515625" style="2" bestFit="1" customWidth="1"/>
    <col min="7174" max="7423" width="9.140625" style="2"/>
    <col min="7424" max="7424" width="6" style="2" customWidth="1"/>
    <col min="7425" max="7425" width="5.7109375" style="2" customWidth="1"/>
    <col min="7426" max="7426" width="27.85546875" style="2" bestFit="1" customWidth="1"/>
    <col min="7427" max="7427" width="10.28515625" style="2" bestFit="1" customWidth="1"/>
    <col min="7428" max="7428" width="2.5703125" style="2" customWidth="1"/>
    <col min="7429" max="7429" width="11.28515625" style="2" bestFit="1" customWidth="1"/>
    <col min="7430" max="7679" width="9.140625" style="2"/>
    <col min="7680" max="7680" width="6" style="2" customWidth="1"/>
    <col min="7681" max="7681" width="5.7109375" style="2" customWidth="1"/>
    <col min="7682" max="7682" width="27.85546875" style="2" bestFit="1" customWidth="1"/>
    <col min="7683" max="7683" width="10.28515625" style="2" bestFit="1" customWidth="1"/>
    <col min="7684" max="7684" width="2.5703125" style="2" customWidth="1"/>
    <col min="7685" max="7685" width="11.28515625" style="2" bestFit="1" customWidth="1"/>
    <col min="7686" max="7935" width="9.140625" style="2"/>
    <col min="7936" max="7936" width="6" style="2" customWidth="1"/>
    <col min="7937" max="7937" width="5.7109375" style="2" customWidth="1"/>
    <col min="7938" max="7938" width="27.85546875" style="2" bestFit="1" customWidth="1"/>
    <col min="7939" max="7939" width="10.28515625" style="2" bestFit="1" customWidth="1"/>
    <col min="7940" max="7940" width="2.5703125" style="2" customWidth="1"/>
    <col min="7941" max="7941" width="11.28515625" style="2" bestFit="1" customWidth="1"/>
    <col min="7942" max="8191" width="9.140625" style="2"/>
    <col min="8192" max="8192" width="6" style="2" customWidth="1"/>
    <col min="8193" max="8193" width="5.7109375" style="2" customWidth="1"/>
    <col min="8194" max="8194" width="27.85546875" style="2" bestFit="1" customWidth="1"/>
    <col min="8195" max="8195" width="10.28515625" style="2" bestFit="1" customWidth="1"/>
    <col min="8196" max="8196" width="2.5703125" style="2" customWidth="1"/>
    <col min="8197" max="8197" width="11.28515625" style="2" bestFit="1" customWidth="1"/>
    <col min="8198" max="8447" width="9.140625" style="2"/>
    <col min="8448" max="8448" width="6" style="2" customWidth="1"/>
    <col min="8449" max="8449" width="5.7109375" style="2" customWidth="1"/>
    <col min="8450" max="8450" width="27.85546875" style="2" bestFit="1" customWidth="1"/>
    <col min="8451" max="8451" width="10.28515625" style="2" bestFit="1" customWidth="1"/>
    <col min="8452" max="8452" width="2.5703125" style="2" customWidth="1"/>
    <col min="8453" max="8453" width="11.28515625" style="2" bestFit="1" customWidth="1"/>
    <col min="8454" max="8703" width="9.140625" style="2"/>
    <col min="8704" max="8704" width="6" style="2" customWidth="1"/>
    <col min="8705" max="8705" width="5.7109375" style="2" customWidth="1"/>
    <col min="8706" max="8706" width="27.85546875" style="2" bestFit="1" customWidth="1"/>
    <col min="8707" max="8707" width="10.28515625" style="2" bestFit="1" customWidth="1"/>
    <col min="8708" max="8708" width="2.5703125" style="2" customWidth="1"/>
    <col min="8709" max="8709" width="11.28515625" style="2" bestFit="1" customWidth="1"/>
    <col min="8710" max="8959" width="9.140625" style="2"/>
    <col min="8960" max="8960" width="6" style="2" customWidth="1"/>
    <col min="8961" max="8961" width="5.7109375" style="2" customWidth="1"/>
    <col min="8962" max="8962" width="27.85546875" style="2" bestFit="1" customWidth="1"/>
    <col min="8963" max="8963" width="10.28515625" style="2" bestFit="1" customWidth="1"/>
    <col min="8964" max="8964" width="2.5703125" style="2" customWidth="1"/>
    <col min="8965" max="8965" width="11.28515625" style="2" bestFit="1" customWidth="1"/>
    <col min="8966" max="9215" width="9.140625" style="2"/>
    <col min="9216" max="9216" width="6" style="2" customWidth="1"/>
    <col min="9217" max="9217" width="5.7109375" style="2" customWidth="1"/>
    <col min="9218" max="9218" width="27.85546875" style="2" bestFit="1" customWidth="1"/>
    <col min="9219" max="9219" width="10.28515625" style="2" bestFit="1" customWidth="1"/>
    <col min="9220" max="9220" width="2.5703125" style="2" customWidth="1"/>
    <col min="9221" max="9221" width="11.28515625" style="2" bestFit="1" customWidth="1"/>
    <col min="9222" max="9471" width="9.140625" style="2"/>
    <col min="9472" max="9472" width="6" style="2" customWidth="1"/>
    <col min="9473" max="9473" width="5.7109375" style="2" customWidth="1"/>
    <col min="9474" max="9474" width="27.85546875" style="2" bestFit="1" customWidth="1"/>
    <col min="9475" max="9475" width="10.28515625" style="2" bestFit="1" customWidth="1"/>
    <col min="9476" max="9476" width="2.5703125" style="2" customWidth="1"/>
    <col min="9477" max="9477" width="11.28515625" style="2" bestFit="1" customWidth="1"/>
    <col min="9478" max="9727" width="9.140625" style="2"/>
    <col min="9728" max="9728" width="6" style="2" customWidth="1"/>
    <col min="9729" max="9729" width="5.7109375" style="2" customWidth="1"/>
    <col min="9730" max="9730" width="27.85546875" style="2" bestFit="1" customWidth="1"/>
    <col min="9731" max="9731" width="10.28515625" style="2" bestFit="1" customWidth="1"/>
    <col min="9732" max="9732" width="2.5703125" style="2" customWidth="1"/>
    <col min="9733" max="9733" width="11.28515625" style="2" bestFit="1" customWidth="1"/>
    <col min="9734" max="9983" width="9.140625" style="2"/>
    <col min="9984" max="9984" width="6" style="2" customWidth="1"/>
    <col min="9985" max="9985" width="5.7109375" style="2" customWidth="1"/>
    <col min="9986" max="9986" width="27.85546875" style="2" bestFit="1" customWidth="1"/>
    <col min="9987" max="9987" width="10.28515625" style="2" bestFit="1" customWidth="1"/>
    <col min="9988" max="9988" width="2.5703125" style="2" customWidth="1"/>
    <col min="9989" max="9989" width="11.28515625" style="2" bestFit="1" customWidth="1"/>
    <col min="9990" max="10239" width="9.140625" style="2"/>
    <col min="10240" max="10240" width="6" style="2" customWidth="1"/>
    <col min="10241" max="10241" width="5.7109375" style="2" customWidth="1"/>
    <col min="10242" max="10242" width="27.85546875" style="2" bestFit="1" customWidth="1"/>
    <col min="10243" max="10243" width="10.28515625" style="2" bestFit="1" customWidth="1"/>
    <col min="10244" max="10244" width="2.5703125" style="2" customWidth="1"/>
    <col min="10245" max="10245" width="11.28515625" style="2" bestFit="1" customWidth="1"/>
    <col min="10246" max="10495" width="9.140625" style="2"/>
    <col min="10496" max="10496" width="6" style="2" customWidth="1"/>
    <col min="10497" max="10497" width="5.7109375" style="2" customWidth="1"/>
    <col min="10498" max="10498" width="27.85546875" style="2" bestFit="1" customWidth="1"/>
    <col min="10499" max="10499" width="10.28515625" style="2" bestFit="1" customWidth="1"/>
    <col min="10500" max="10500" width="2.5703125" style="2" customWidth="1"/>
    <col min="10501" max="10501" width="11.28515625" style="2" bestFit="1" customWidth="1"/>
    <col min="10502" max="10751" width="9.140625" style="2"/>
    <col min="10752" max="10752" width="6" style="2" customWidth="1"/>
    <col min="10753" max="10753" width="5.7109375" style="2" customWidth="1"/>
    <col min="10754" max="10754" width="27.85546875" style="2" bestFit="1" customWidth="1"/>
    <col min="10755" max="10755" width="10.28515625" style="2" bestFit="1" customWidth="1"/>
    <col min="10756" max="10756" width="2.5703125" style="2" customWidth="1"/>
    <col min="10757" max="10757" width="11.28515625" style="2" bestFit="1" customWidth="1"/>
    <col min="10758" max="11007" width="9.140625" style="2"/>
    <col min="11008" max="11008" width="6" style="2" customWidth="1"/>
    <col min="11009" max="11009" width="5.7109375" style="2" customWidth="1"/>
    <col min="11010" max="11010" width="27.85546875" style="2" bestFit="1" customWidth="1"/>
    <col min="11011" max="11011" width="10.28515625" style="2" bestFit="1" customWidth="1"/>
    <col min="11012" max="11012" width="2.5703125" style="2" customWidth="1"/>
    <col min="11013" max="11013" width="11.28515625" style="2" bestFit="1" customWidth="1"/>
    <col min="11014" max="11263" width="9.140625" style="2"/>
    <col min="11264" max="11264" width="6" style="2" customWidth="1"/>
    <col min="11265" max="11265" width="5.7109375" style="2" customWidth="1"/>
    <col min="11266" max="11266" width="27.85546875" style="2" bestFit="1" customWidth="1"/>
    <col min="11267" max="11267" width="10.28515625" style="2" bestFit="1" customWidth="1"/>
    <col min="11268" max="11268" width="2.5703125" style="2" customWidth="1"/>
    <col min="11269" max="11269" width="11.28515625" style="2" bestFit="1" customWidth="1"/>
    <col min="11270" max="11519" width="9.140625" style="2"/>
    <col min="11520" max="11520" width="6" style="2" customWidth="1"/>
    <col min="11521" max="11521" width="5.7109375" style="2" customWidth="1"/>
    <col min="11522" max="11522" width="27.85546875" style="2" bestFit="1" customWidth="1"/>
    <col min="11523" max="11523" width="10.28515625" style="2" bestFit="1" customWidth="1"/>
    <col min="11524" max="11524" width="2.5703125" style="2" customWidth="1"/>
    <col min="11525" max="11525" width="11.28515625" style="2" bestFit="1" customWidth="1"/>
    <col min="11526" max="11775" width="9.140625" style="2"/>
    <col min="11776" max="11776" width="6" style="2" customWidth="1"/>
    <col min="11777" max="11777" width="5.7109375" style="2" customWidth="1"/>
    <col min="11778" max="11778" width="27.85546875" style="2" bestFit="1" customWidth="1"/>
    <col min="11779" max="11779" width="10.28515625" style="2" bestFit="1" customWidth="1"/>
    <col min="11780" max="11780" width="2.5703125" style="2" customWidth="1"/>
    <col min="11781" max="11781" width="11.28515625" style="2" bestFit="1" customWidth="1"/>
    <col min="11782" max="12031" width="9.140625" style="2"/>
    <col min="12032" max="12032" width="6" style="2" customWidth="1"/>
    <col min="12033" max="12033" width="5.7109375" style="2" customWidth="1"/>
    <col min="12034" max="12034" width="27.85546875" style="2" bestFit="1" customWidth="1"/>
    <col min="12035" max="12035" width="10.28515625" style="2" bestFit="1" customWidth="1"/>
    <col min="12036" max="12036" width="2.5703125" style="2" customWidth="1"/>
    <col min="12037" max="12037" width="11.28515625" style="2" bestFit="1" customWidth="1"/>
    <col min="12038" max="12287" width="9.140625" style="2"/>
    <col min="12288" max="12288" width="6" style="2" customWidth="1"/>
    <col min="12289" max="12289" width="5.7109375" style="2" customWidth="1"/>
    <col min="12290" max="12290" width="27.85546875" style="2" bestFit="1" customWidth="1"/>
    <col min="12291" max="12291" width="10.28515625" style="2" bestFit="1" customWidth="1"/>
    <col min="12292" max="12292" width="2.5703125" style="2" customWidth="1"/>
    <col min="12293" max="12293" width="11.28515625" style="2" bestFit="1" customWidth="1"/>
    <col min="12294" max="12543" width="9.140625" style="2"/>
    <col min="12544" max="12544" width="6" style="2" customWidth="1"/>
    <col min="12545" max="12545" width="5.7109375" style="2" customWidth="1"/>
    <col min="12546" max="12546" width="27.85546875" style="2" bestFit="1" customWidth="1"/>
    <col min="12547" max="12547" width="10.28515625" style="2" bestFit="1" customWidth="1"/>
    <col min="12548" max="12548" width="2.5703125" style="2" customWidth="1"/>
    <col min="12549" max="12549" width="11.28515625" style="2" bestFit="1" customWidth="1"/>
    <col min="12550" max="12799" width="9.140625" style="2"/>
    <col min="12800" max="12800" width="6" style="2" customWidth="1"/>
    <col min="12801" max="12801" width="5.7109375" style="2" customWidth="1"/>
    <col min="12802" max="12802" width="27.85546875" style="2" bestFit="1" customWidth="1"/>
    <col min="12803" max="12803" width="10.28515625" style="2" bestFit="1" customWidth="1"/>
    <col min="12804" max="12804" width="2.5703125" style="2" customWidth="1"/>
    <col min="12805" max="12805" width="11.28515625" style="2" bestFit="1" customWidth="1"/>
    <col min="12806" max="13055" width="9.140625" style="2"/>
    <col min="13056" max="13056" width="6" style="2" customWidth="1"/>
    <col min="13057" max="13057" width="5.7109375" style="2" customWidth="1"/>
    <col min="13058" max="13058" width="27.85546875" style="2" bestFit="1" customWidth="1"/>
    <col min="13059" max="13059" width="10.28515625" style="2" bestFit="1" customWidth="1"/>
    <col min="13060" max="13060" width="2.5703125" style="2" customWidth="1"/>
    <col min="13061" max="13061" width="11.28515625" style="2" bestFit="1" customWidth="1"/>
    <col min="13062" max="13311" width="9.140625" style="2"/>
    <col min="13312" max="13312" width="6" style="2" customWidth="1"/>
    <col min="13313" max="13313" width="5.7109375" style="2" customWidth="1"/>
    <col min="13314" max="13314" width="27.85546875" style="2" bestFit="1" customWidth="1"/>
    <col min="13315" max="13315" width="10.28515625" style="2" bestFit="1" customWidth="1"/>
    <col min="13316" max="13316" width="2.5703125" style="2" customWidth="1"/>
    <col min="13317" max="13317" width="11.28515625" style="2" bestFit="1" customWidth="1"/>
    <col min="13318" max="13567" width="9.140625" style="2"/>
    <col min="13568" max="13568" width="6" style="2" customWidth="1"/>
    <col min="13569" max="13569" width="5.7109375" style="2" customWidth="1"/>
    <col min="13570" max="13570" width="27.85546875" style="2" bestFit="1" customWidth="1"/>
    <col min="13571" max="13571" width="10.28515625" style="2" bestFit="1" customWidth="1"/>
    <col min="13572" max="13572" width="2.5703125" style="2" customWidth="1"/>
    <col min="13573" max="13573" width="11.28515625" style="2" bestFit="1" customWidth="1"/>
    <col min="13574" max="13823" width="9.140625" style="2"/>
    <col min="13824" max="13824" width="6" style="2" customWidth="1"/>
    <col min="13825" max="13825" width="5.7109375" style="2" customWidth="1"/>
    <col min="13826" max="13826" width="27.85546875" style="2" bestFit="1" customWidth="1"/>
    <col min="13827" max="13827" width="10.28515625" style="2" bestFit="1" customWidth="1"/>
    <col min="13828" max="13828" width="2.5703125" style="2" customWidth="1"/>
    <col min="13829" max="13829" width="11.28515625" style="2" bestFit="1" customWidth="1"/>
    <col min="13830" max="14079" width="9.140625" style="2"/>
    <col min="14080" max="14080" width="6" style="2" customWidth="1"/>
    <col min="14081" max="14081" width="5.7109375" style="2" customWidth="1"/>
    <col min="14082" max="14082" width="27.85546875" style="2" bestFit="1" customWidth="1"/>
    <col min="14083" max="14083" width="10.28515625" style="2" bestFit="1" customWidth="1"/>
    <col min="14084" max="14084" width="2.5703125" style="2" customWidth="1"/>
    <col min="14085" max="14085" width="11.28515625" style="2" bestFit="1" customWidth="1"/>
    <col min="14086" max="14335" width="9.140625" style="2"/>
    <col min="14336" max="14336" width="6" style="2" customWidth="1"/>
    <col min="14337" max="14337" width="5.7109375" style="2" customWidth="1"/>
    <col min="14338" max="14338" width="27.85546875" style="2" bestFit="1" customWidth="1"/>
    <col min="14339" max="14339" width="10.28515625" style="2" bestFit="1" customWidth="1"/>
    <col min="14340" max="14340" width="2.5703125" style="2" customWidth="1"/>
    <col min="14341" max="14341" width="11.28515625" style="2" bestFit="1" customWidth="1"/>
    <col min="14342" max="14591" width="9.140625" style="2"/>
    <col min="14592" max="14592" width="6" style="2" customWidth="1"/>
    <col min="14593" max="14593" width="5.7109375" style="2" customWidth="1"/>
    <col min="14594" max="14594" width="27.85546875" style="2" bestFit="1" customWidth="1"/>
    <col min="14595" max="14595" width="10.28515625" style="2" bestFit="1" customWidth="1"/>
    <col min="14596" max="14596" width="2.5703125" style="2" customWidth="1"/>
    <col min="14597" max="14597" width="11.28515625" style="2" bestFit="1" customWidth="1"/>
    <col min="14598" max="14847" width="9.140625" style="2"/>
    <col min="14848" max="14848" width="6" style="2" customWidth="1"/>
    <col min="14849" max="14849" width="5.7109375" style="2" customWidth="1"/>
    <col min="14850" max="14850" width="27.85546875" style="2" bestFit="1" customWidth="1"/>
    <col min="14851" max="14851" width="10.28515625" style="2" bestFit="1" customWidth="1"/>
    <col min="14852" max="14852" width="2.5703125" style="2" customWidth="1"/>
    <col min="14853" max="14853" width="11.28515625" style="2" bestFit="1" customWidth="1"/>
    <col min="14854" max="15103" width="9.140625" style="2"/>
    <col min="15104" max="15104" width="6" style="2" customWidth="1"/>
    <col min="15105" max="15105" width="5.7109375" style="2" customWidth="1"/>
    <col min="15106" max="15106" width="27.85546875" style="2" bestFit="1" customWidth="1"/>
    <col min="15107" max="15107" width="10.28515625" style="2" bestFit="1" customWidth="1"/>
    <col min="15108" max="15108" width="2.5703125" style="2" customWidth="1"/>
    <col min="15109" max="15109" width="11.28515625" style="2" bestFit="1" customWidth="1"/>
    <col min="15110" max="15359" width="9.140625" style="2"/>
    <col min="15360" max="15360" width="6" style="2" customWidth="1"/>
    <col min="15361" max="15361" width="5.7109375" style="2" customWidth="1"/>
    <col min="15362" max="15362" width="27.85546875" style="2" bestFit="1" customWidth="1"/>
    <col min="15363" max="15363" width="10.28515625" style="2" bestFit="1" customWidth="1"/>
    <col min="15364" max="15364" width="2.5703125" style="2" customWidth="1"/>
    <col min="15365" max="15365" width="11.28515625" style="2" bestFit="1" customWidth="1"/>
    <col min="15366" max="15615" width="9.140625" style="2"/>
    <col min="15616" max="15616" width="6" style="2" customWidth="1"/>
    <col min="15617" max="15617" width="5.7109375" style="2" customWidth="1"/>
    <col min="15618" max="15618" width="27.85546875" style="2" bestFit="1" customWidth="1"/>
    <col min="15619" max="15619" width="10.28515625" style="2" bestFit="1" customWidth="1"/>
    <col min="15620" max="15620" width="2.5703125" style="2" customWidth="1"/>
    <col min="15621" max="15621" width="11.28515625" style="2" bestFit="1" customWidth="1"/>
    <col min="15622" max="15871" width="9.140625" style="2"/>
    <col min="15872" max="15872" width="6" style="2" customWidth="1"/>
    <col min="15873" max="15873" width="5.7109375" style="2" customWidth="1"/>
    <col min="15874" max="15874" width="27.85546875" style="2" bestFit="1" customWidth="1"/>
    <col min="15875" max="15875" width="10.28515625" style="2" bestFit="1" customWidth="1"/>
    <col min="15876" max="15876" width="2.5703125" style="2" customWidth="1"/>
    <col min="15877" max="15877" width="11.28515625" style="2" bestFit="1" customWidth="1"/>
    <col min="15878" max="16127" width="9.140625" style="2"/>
    <col min="16128" max="16128" width="6" style="2" customWidth="1"/>
    <col min="16129" max="16129" width="5.7109375" style="2" customWidth="1"/>
    <col min="16130" max="16130" width="27.85546875" style="2" bestFit="1" customWidth="1"/>
    <col min="16131" max="16131" width="10.28515625" style="2" bestFit="1" customWidth="1"/>
    <col min="16132" max="16132" width="2.5703125" style="2" customWidth="1"/>
    <col min="16133" max="16133" width="11.28515625" style="2" bestFit="1" customWidth="1"/>
    <col min="16134" max="16384" width="9.140625" style="2"/>
  </cols>
  <sheetData>
    <row r="1" spans="1:10" x14ac:dyDescent="0.25">
      <c r="A1" s="2" t="s">
        <v>130</v>
      </c>
    </row>
    <row r="2" spans="1:10" x14ac:dyDescent="0.25">
      <c r="A2" s="2" t="s">
        <v>131</v>
      </c>
    </row>
    <row r="3" spans="1:10" x14ac:dyDescent="0.25">
      <c r="A3" s="25">
        <v>41944</v>
      </c>
    </row>
    <row r="7" spans="1:10" x14ac:dyDescent="0.25">
      <c r="A7" s="2" t="s">
        <v>132</v>
      </c>
    </row>
    <row r="8" spans="1:10" x14ac:dyDescent="0.25">
      <c r="B8" s="2" t="s">
        <v>133</v>
      </c>
      <c r="F8" s="26">
        <v>2010</v>
      </c>
    </row>
    <row r="9" spans="1:10" x14ac:dyDescent="0.25">
      <c r="B9" s="2" t="s">
        <v>134</v>
      </c>
      <c r="D9" s="2">
        <v>19882.77</v>
      </c>
      <c r="F9" s="27">
        <f>D9*0.03</f>
        <v>596.48310000000004</v>
      </c>
    </row>
    <row r="10" spans="1:10" x14ac:dyDescent="0.25">
      <c r="D10" s="2" t="s">
        <v>162</v>
      </c>
    </row>
    <row r="11" spans="1:10" x14ac:dyDescent="0.25">
      <c r="B11" s="2" t="s">
        <v>135</v>
      </c>
      <c r="F11" s="28">
        <f>SUM(F8:F10)</f>
        <v>2606.4830999999999</v>
      </c>
    </row>
    <row r="13" spans="1:10" x14ac:dyDescent="0.25">
      <c r="A13" s="2" t="s">
        <v>136</v>
      </c>
    </row>
    <row r="14" spans="1:10" x14ac:dyDescent="0.25">
      <c r="B14" s="2" t="s">
        <v>137</v>
      </c>
      <c r="F14" s="2">
        <f>+I19*J15</f>
        <v>5029.0199999999995</v>
      </c>
      <c r="I14" s="27" t="s">
        <v>138</v>
      </c>
      <c r="J14" s="27" t="s">
        <v>139</v>
      </c>
    </row>
    <row r="15" spans="1:10" x14ac:dyDescent="0.25">
      <c r="B15" s="2" t="s">
        <v>140</v>
      </c>
      <c r="F15" s="2">
        <v>150</v>
      </c>
      <c r="H15" s="2" t="s">
        <v>141</v>
      </c>
      <c r="I15" s="2">
        <f>2+3</f>
        <v>5</v>
      </c>
      <c r="J15" s="2">
        <v>36.18</v>
      </c>
    </row>
    <row r="16" spans="1:10" x14ac:dyDescent="0.25">
      <c r="B16" s="2" t="s">
        <v>142</v>
      </c>
      <c r="F16" s="2">
        <v>275</v>
      </c>
      <c r="H16" s="2" t="s">
        <v>143</v>
      </c>
      <c r="I16" s="2">
        <f>30+34</f>
        <v>64</v>
      </c>
    </row>
    <row r="17" spans="1:9" x14ac:dyDescent="0.25">
      <c r="H17" s="2" t="s">
        <v>144</v>
      </c>
      <c r="I17" s="2">
        <f>22+42</f>
        <v>64</v>
      </c>
    </row>
    <row r="18" spans="1:9" x14ac:dyDescent="0.25">
      <c r="C18" s="2" t="s">
        <v>145</v>
      </c>
      <c r="F18" s="31">
        <v>267.69</v>
      </c>
      <c r="H18" s="2" t="s">
        <v>146</v>
      </c>
      <c r="I18" s="2">
        <f>3+3</f>
        <v>6</v>
      </c>
    </row>
    <row r="19" spans="1:9" ht="15.75" thickBot="1" x14ac:dyDescent="0.3">
      <c r="C19" s="2" t="s">
        <v>147</v>
      </c>
      <c r="F19" s="31">
        <v>66.33</v>
      </c>
      <c r="I19" s="29">
        <f>SUM(I15:I18)</f>
        <v>139</v>
      </c>
    </row>
    <row r="20" spans="1:9" ht="15.75" thickTop="1" x14ac:dyDescent="0.25">
      <c r="C20" s="2" t="s">
        <v>173</v>
      </c>
      <c r="F20" s="31">
        <v>190</v>
      </c>
    </row>
    <row r="21" spans="1:9" x14ac:dyDescent="0.25">
      <c r="F21" s="31"/>
    </row>
    <row r="22" spans="1:9" x14ac:dyDescent="0.25">
      <c r="B22" s="2" t="s">
        <v>153</v>
      </c>
      <c r="F22" s="28">
        <f>SUM(F14:F21)</f>
        <v>5978.0399999999991</v>
      </c>
    </row>
    <row r="24" spans="1:9" ht="15.75" thickBot="1" x14ac:dyDescent="0.3">
      <c r="A24" s="2" t="s">
        <v>154</v>
      </c>
      <c r="F24" s="30">
        <f>F11+F22</f>
        <v>8584.5230999999985</v>
      </c>
    </row>
    <row r="25" spans="1:9" ht="15.75" thickTop="1" x14ac:dyDescent="0.25"/>
    <row r="29" spans="1:9" x14ac:dyDescent="0.25">
      <c r="A29" s="2" t="s">
        <v>155</v>
      </c>
    </row>
  </sheetData>
  <pageMargins left="0.7" right="0.7" top="0.75" bottom="0.75" header="0.3" footer="0.3"/>
  <pageSetup scale="6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2.27 IS</vt:lpstr>
      <vt:lpstr>GL</vt:lpstr>
      <vt:lpstr>Invoices&gt;&gt;</vt:lpstr>
      <vt:lpstr>Jun 14</vt:lpstr>
      <vt:lpstr>Jul 14</vt:lpstr>
      <vt:lpstr>Aug 14</vt:lpstr>
      <vt:lpstr>Sep 14</vt:lpstr>
      <vt:lpstr>Oct 14</vt:lpstr>
      <vt:lpstr>Nov 14</vt:lpstr>
      <vt:lpstr>Dec 14</vt:lpstr>
      <vt:lpstr>Jan 15</vt:lpstr>
      <vt:lpstr>Feb 15</vt:lpstr>
      <vt:lpstr>Mar 15</vt:lpstr>
      <vt:lpstr>Apr 15</vt:lpstr>
      <vt:lpstr>May 15</vt:lpstr>
      <vt:lpstr>'Apr 15'!Print_Area</vt:lpstr>
      <vt:lpstr>'Aug 14'!Print_Area</vt:lpstr>
      <vt:lpstr>'Jun 14'!Print_Area</vt:lpstr>
      <vt:lpstr>'Nov 14'!Print_Area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Halloran</dc:creator>
  <cp:lastModifiedBy>bhallora</cp:lastModifiedBy>
  <dcterms:created xsi:type="dcterms:W3CDTF">2016-01-11T18:21:49Z</dcterms:created>
  <dcterms:modified xsi:type="dcterms:W3CDTF">2016-01-15T19:35:48Z</dcterms:modified>
</cp:coreProperties>
</file>