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Data Request 1 filed xxx\Staff DR 1.3 - Support Workpapers\"/>
    </mc:Choice>
  </mc:AlternateContent>
  <bookViews>
    <workbookView xWindow="0" yWindow="0" windowWidth="21600" windowHeight="9735" activeTab="1"/>
  </bookViews>
  <sheets>
    <sheet name="KY Vehicles" sheetId="1" r:id="rId1"/>
    <sheet name="Depreciation Schedule" sheetId="2" r:id="rId2"/>
  </sheets>
  <calcPr calcId="152511" calcMode="manual" iterate="1"/>
</workbook>
</file>

<file path=xl/calcChain.xml><?xml version="1.0" encoding="utf-8"?>
<calcChain xmlns="http://schemas.openxmlformats.org/spreadsheetml/2006/main">
  <c r="K8" i="2" l="1"/>
  <c r="K7" i="2"/>
  <c r="K9" i="2"/>
  <c r="F24" i="2" l="1"/>
  <c r="G24" i="2" s="1"/>
  <c r="G37" i="1" l="1"/>
  <c r="F38" i="1"/>
  <c r="F39" i="1" s="1"/>
  <c r="E38" i="1"/>
  <c r="E39" i="1" s="1"/>
  <c r="G38" i="1" l="1"/>
  <c r="G39" i="1" s="1"/>
  <c r="M23" i="2"/>
  <c r="J23" i="2"/>
  <c r="I23" i="2"/>
  <c r="N23" i="2" l="1"/>
  <c r="O23" i="2" s="1"/>
  <c r="P23" i="2" s="1"/>
  <c r="F23" i="2"/>
  <c r="G23" i="2" s="1"/>
  <c r="L23" i="2"/>
  <c r="C25" i="2"/>
  <c r="D25" i="2"/>
  <c r="M4" i="2"/>
  <c r="M5" i="2"/>
  <c r="M6" i="2"/>
  <c r="N6" i="2" s="1"/>
  <c r="M7" i="2"/>
  <c r="M8" i="2"/>
  <c r="M9" i="2"/>
  <c r="M10" i="2"/>
  <c r="M11" i="2"/>
  <c r="M12" i="2"/>
  <c r="M13" i="2"/>
  <c r="M14" i="2"/>
  <c r="M15" i="2"/>
  <c r="M16" i="2"/>
  <c r="M18" i="2"/>
  <c r="M19" i="2"/>
  <c r="M20" i="2"/>
  <c r="M21" i="2"/>
  <c r="M22" i="2"/>
  <c r="M3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J22" i="2"/>
  <c r="F22" i="2" s="1"/>
  <c r="G22" i="2" s="1"/>
  <c r="J21" i="2"/>
  <c r="F21" i="2" s="1"/>
  <c r="G21" i="2" s="1"/>
  <c r="J20" i="2"/>
  <c r="F20" i="2" s="1"/>
  <c r="G20" i="2" s="1"/>
  <c r="J19" i="2"/>
  <c r="F19" i="2" s="1"/>
  <c r="G19" i="2" s="1"/>
  <c r="J18" i="2"/>
  <c r="N22" i="2" l="1"/>
  <c r="L4" i="2"/>
  <c r="N4" i="2"/>
  <c r="N12" i="2"/>
  <c r="L16" i="2"/>
  <c r="N16" i="2"/>
  <c r="O16" i="2" s="1"/>
  <c r="P16" i="2" s="1"/>
  <c r="L5" i="2"/>
  <c r="N5" i="2"/>
  <c r="O5" i="2" s="1"/>
  <c r="P5" i="2" s="1"/>
  <c r="L9" i="2"/>
  <c r="N9" i="2"/>
  <c r="O9" i="2" s="1"/>
  <c r="P9" i="2" s="1"/>
  <c r="F9" i="2"/>
  <c r="G9" i="2" s="1"/>
  <c r="N13" i="2"/>
  <c r="F13" i="2"/>
  <c r="G13" i="2" s="1"/>
  <c r="L17" i="2"/>
  <c r="F17" i="2"/>
  <c r="G17" i="2" s="1"/>
  <c r="N21" i="2"/>
  <c r="O21" i="2" s="1"/>
  <c r="L8" i="2"/>
  <c r="N8" i="2"/>
  <c r="O8" i="2" s="1"/>
  <c r="P8" i="2" s="1"/>
  <c r="F8" i="2"/>
  <c r="G8" i="2" s="1"/>
  <c r="L6" i="2"/>
  <c r="O6" i="2"/>
  <c r="P6" i="2" s="1"/>
  <c r="L10" i="2"/>
  <c r="N10" i="2"/>
  <c r="O10" i="2" s="1"/>
  <c r="P10" i="2" s="1"/>
  <c r="L18" i="2"/>
  <c r="N18" i="2"/>
  <c r="F18" i="2"/>
  <c r="G18" i="2" s="1"/>
  <c r="N20" i="2"/>
  <c r="O20" i="2" s="1"/>
  <c r="N3" i="2"/>
  <c r="O3" i="2" s="1"/>
  <c r="L3" i="2"/>
  <c r="L7" i="2"/>
  <c r="N7" i="2"/>
  <c r="O7" i="2" s="1"/>
  <c r="P7" i="2" s="1"/>
  <c r="N11" i="2"/>
  <c r="N19" i="2"/>
  <c r="O19" i="2" s="1"/>
  <c r="Q23" i="2"/>
  <c r="O22" i="2"/>
  <c r="O18" i="2"/>
  <c r="P18" i="2" s="1"/>
  <c r="L21" i="2"/>
  <c r="L22" i="2"/>
  <c r="L19" i="2"/>
  <c r="L20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K17" i="2"/>
  <c r="K25" i="2" s="1"/>
  <c r="J17" i="2"/>
  <c r="J16" i="2"/>
  <c r="F16" i="2" s="1"/>
  <c r="G16" i="2" s="1"/>
  <c r="J15" i="2"/>
  <c r="F15" i="2" s="1"/>
  <c r="G15" i="2" s="1"/>
  <c r="J14" i="2"/>
  <c r="N14" i="2" s="1"/>
  <c r="J13" i="2"/>
  <c r="J12" i="2"/>
  <c r="F12" i="2" s="1"/>
  <c r="G12" i="2" s="1"/>
  <c r="J11" i="2"/>
  <c r="O11" i="2" s="1"/>
  <c r="P11" i="2" s="1"/>
  <c r="J10" i="2"/>
  <c r="F10" i="2" s="1"/>
  <c r="G10" i="2" s="1"/>
  <c r="J9" i="2"/>
  <c r="J8" i="2"/>
  <c r="J7" i="2"/>
  <c r="F7" i="2" s="1"/>
  <c r="G7" i="2" s="1"/>
  <c r="J6" i="2"/>
  <c r="F6" i="2" s="1"/>
  <c r="G6" i="2" s="1"/>
  <c r="J5" i="2"/>
  <c r="F5" i="2" s="1"/>
  <c r="G5" i="2" s="1"/>
  <c r="J4" i="2"/>
  <c r="F4" i="2" s="1"/>
  <c r="G4" i="2" s="1"/>
  <c r="J3" i="2"/>
  <c r="F3" i="2" s="1"/>
  <c r="N15" i="2" l="1"/>
  <c r="O15" i="2" s="1"/>
  <c r="P15" i="2" s="1"/>
  <c r="G3" i="2"/>
  <c r="F11" i="2"/>
  <c r="G11" i="2" s="1"/>
  <c r="F14" i="2"/>
  <c r="G14" i="2" s="1"/>
  <c r="O13" i="2"/>
  <c r="P13" i="2" s="1"/>
  <c r="P3" i="2"/>
  <c r="Q3" i="2" s="1"/>
  <c r="R3" i="2" s="1"/>
  <c r="P19" i="2"/>
  <c r="Q19" i="2" s="1"/>
  <c r="R19" i="2" s="1"/>
  <c r="P22" i="2"/>
  <c r="Q22" i="2" s="1"/>
  <c r="P21" i="2"/>
  <c r="Q21" i="2" s="1"/>
  <c r="R21" i="2" s="1"/>
  <c r="S21" i="2" s="1"/>
  <c r="P20" i="2"/>
  <c r="Q20" i="2" s="1"/>
  <c r="R23" i="2"/>
  <c r="S23" i="2" s="1"/>
  <c r="E25" i="2"/>
  <c r="Q8" i="2"/>
  <c r="Q16" i="2"/>
  <c r="Q9" i="2"/>
  <c r="Q5" i="2"/>
  <c r="Q10" i="2"/>
  <c r="O4" i="2"/>
  <c r="P4" i="2" s="1"/>
  <c r="L12" i="2"/>
  <c r="O12" i="2"/>
  <c r="P12" i="2" s="1"/>
  <c r="M17" i="2"/>
  <c r="L14" i="2"/>
  <c r="L13" i="2"/>
  <c r="L11" i="2"/>
  <c r="Q11" i="2" s="1"/>
  <c r="R11" i="2" s="1"/>
  <c r="L15" i="2"/>
  <c r="M25" i="2" l="1"/>
  <c r="N17" i="2"/>
  <c r="O17" i="2" s="1"/>
  <c r="P17" i="2" s="1"/>
  <c r="F25" i="2"/>
  <c r="G25" i="2"/>
  <c r="T21" i="2"/>
  <c r="U21" i="2" s="1"/>
  <c r="T23" i="2"/>
  <c r="U23" i="2" s="1"/>
  <c r="R22" i="2"/>
  <c r="S22" i="2" s="1"/>
  <c r="R9" i="2"/>
  <c r="S9" i="2" s="1"/>
  <c r="R20" i="2"/>
  <c r="S20" i="2" s="1"/>
  <c r="R10" i="2"/>
  <c r="S10" i="2" s="1"/>
  <c r="R16" i="2"/>
  <c r="S16" i="2" s="1"/>
  <c r="R5" i="2"/>
  <c r="S5" i="2" s="1"/>
  <c r="R8" i="2"/>
  <c r="S8" i="2" s="1"/>
  <c r="L25" i="2"/>
  <c r="Q18" i="2"/>
  <c r="Q7" i="2"/>
  <c r="Q6" i="2"/>
  <c r="S19" i="2"/>
  <c r="Q12" i="2"/>
  <c r="S11" i="2"/>
  <c r="Q13" i="2"/>
  <c r="S3" i="2"/>
  <c r="T3" i="2" s="1"/>
  <c r="O14" i="2"/>
  <c r="P14" i="2" s="1"/>
  <c r="V23" i="2" l="1"/>
  <c r="W23" i="2" s="1"/>
  <c r="V21" i="2"/>
  <c r="W21" i="2" s="1"/>
  <c r="T19" i="2"/>
  <c r="U19" i="2" s="1"/>
  <c r="T10" i="2"/>
  <c r="U10" i="2" s="1"/>
  <c r="T8" i="2"/>
  <c r="U8" i="2" s="1"/>
  <c r="T20" i="2"/>
  <c r="U20" i="2" s="1"/>
  <c r="T11" i="2"/>
  <c r="U11" i="2" s="1"/>
  <c r="T5" i="2"/>
  <c r="U5" i="2" s="1"/>
  <c r="T9" i="2"/>
  <c r="U9" i="2" s="1"/>
  <c r="T16" i="2"/>
  <c r="U16" i="2" s="1"/>
  <c r="T22" i="2"/>
  <c r="U22" i="2" s="1"/>
  <c r="R7" i="2"/>
  <c r="S7" i="2" s="1"/>
  <c r="R6" i="2"/>
  <c r="S6" i="2" s="1"/>
  <c r="R13" i="2"/>
  <c r="S13" i="2" s="1"/>
  <c r="R12" i="2"/>
  <c r="S12" i="2" s="1"/>
  <c r="R18" i="2"/>
  <c r="S18" i="2" s="1"/>
  <c r="Q15" i="2"/>
  <c r="Q4" i="2"/>
  <c r="Q17" i="2"/>
  <c r="Q14" i="2"/>
  <c r="R14" i="2" s="1"/>
  <c r="N25" i="2"/>
  <c r="O25" i="2"/>
  <c r="X21" i="2" l="1"/>
  <c r="Y21" i="2" s="1"/>
  <c r="X23" i="2"/>
  <c r="Y23" i="2" s="1"/>
  <c r="V20" i="2"/>
  <c r="W20" i="2" s="1"/>
  <c r="V8" i="2"/>
  <c r="W8" i="2" s="1"/>
  <c r="V5" i="2"/>
  <c r="W5" i="2" s="1"/>
  <c r="V10" i="2"/>
  <c r="W10" i="2" s="1"/>
  <c r="V16" i="2"/>
  <c r="W16" i="2" s="1"/>
  <c r="V9" i="2"/>
  <c r="W9" i="2" s="1"/>
  <c r="V22" i="2"/>
  <c r="W22" i="2" s="1"/>
  <c r="V11" i="2"/>
  <c r="W11" i="2" s="1"/>
  <c r="V19" i="2"/>
  <c r="W19" i="2" s="1"/>
  <c r="T13" i="2"/>
  <c r="U13" i="2" s="1"/>
  <c r="T18" i="2"/>
  <c r="U18" i="2" s="1"/>
  <c r="T6" i="2"/>
  <c r="U6" i="2" s="1"/>
  <c r="T12" i="2"/>
  <c r="U12" i="2" s="1"/>
  <c r="T7" i="2"/>
  <c r="U7" i="2" s="1"/>
  <c r="R4" i="2"/>
  <c r="S4" i="2" s="1"/>
  <c r="R15" i="2"/>
  <c r="S15" i="2" s="1"/>
  <c r="R17" i="2"/>
  <c r="S17" i="2" s="1"/>
  <c r="P25" i="2"/>
  <c r="Q25" i="2"/>
  <c r="U3" i="2"/>
  <c r="V3" i="2" s="1"/>
  <c r="X9" i="2" l="1"/>
  <c r="Y9" i="2" s="1"/>
  <c r="X8" i="2"/>
  <c r="Y8" i="2" s="1"/>
  <c r="X19" i="2"/>
  <c r="Y19" i="2" s="1"/>
  <c r="X16" i="2"/>
  <c r="Y16" i="2" s="1"/>
  <c r="X20" i="2"/>
  <c r="Y20" i="2" s="1"/>
  <c r="X11" i="2"/>
  <c r="Y11" i="2" s="1"/>
  <c r="X10" i="2"/>
  <c r="Y10" i="2" s="1"/>
  <c r="X22" i="2"/>
  <c r="Y22" i="2" s="1"/>
  <c r="X5" i="2"/>
  <c r="Y5" i="2" s="1"/>
  <c r="V18" i="2"/>
  <c r="W18" i="2" s="1"/>
  <c r="V7" i="2"/>
  <c r="W7" i="2" s="1"/>
  <c r="V13" i="2"/>
  <c r="W13" i="2" s="1"/>
  <c r="V12" i="2"/>
  <c r="W12" i="2" s="1"/>
  <c r="V6" i="2"/>
  <c r="W6" i="2" s="1"/>
  <c r="T15" i="2"/>
  <c r="U15" i="2" s="1"/>
  <c r="T4" i="2"/>
  <c r="U4" i="2" s="1"/>
  <c r="T17" i="2"/>
  <c r="U17" i="2" s="1"/>
  <c r="S14" i="2"/>
  <c r="T14" i="2" s="1"/>
  <c r="R25" i="2"/>
  <c r="X12" i="2" l="1"/>
  <c r="Y12" i="2" s="1"/>
  <c r="X13" i="2"/>
  <c r="Y13" i="2" s="1"/>
  <c r="X7" i="2"/>
  <c r="Y7" i="2" s="1"/>
  <c r="X6" i="2"/>
  <c r="Y6" i="2" s="1"/>
  <c r="X18" i="2"/>
  <c r="Y18" i="2" s="1"/>
  <c r="V15" i="2"/>
  <c r="W15" i="2" s="1"/>
  <c r="V17" i="2"/>
  <c r="W17" i="2" s="1"/>
  <c r="V4" i="2"/>
  <c r="W4" i="2" s="1"/>
  <c r="S25" i="2"/>
  <c r="W3" i="2"/>
  <c r="X3" i="2" s="1"/>
  <c r="X4" i="2" l="1"/>
  <c r="Y4" i="2" s="1"/>
  <c r="X17" i="2"/>
  <c r="Y17" i="2" s="1"/>
  <c r="X15" i="2"/>
  <c r="Y15" i="2" s="1"/>
  <c r="U14" i="2"/>
  <c r="V14" i="2" s="1"/>
  <c r="T25" i="2"/>
  <c r="U25" i="2" l="1"/>
  <c r="Y3" i="2"/>
  <c r="W14" i="2" l="1"/>
  <c r="X14" i="2" s="1"/>
  <c r="V25" i="2"/>
  <c r="W25" i="2" l="1"/>
  <c r="Y14" i="2" l="1"/>
  <c r="Y25" i="2" s="1"/>
  <c r="X25" i="2"/>
  <c r="F34" i="1" l="1"/>
  <c r="E34" i="1"/>
  <c r="G29" i="1"/>
  <c r="G34" i="1" s="1"/>
  <c r="F22" i="1" l="1"/>
  <c r="F23" i="1" s="1"/>
  <c r="E22" i="1"/>
  <c r="E23" i="1" s="1"/>
  <c r="G22" i="1" l="1"/>
  <c r="G23" i="1" s="1"/>
  <c r="G16" i="1" l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1" i="1"/>
  <c r="G17" i="1" l="1"/>
  <c r="G25" i="1" s="1"/>
  <c r="F17" i="1"/>
  <c r="F25" i="1" s="1"/>
  <c r="E17" i="1"/>
  <c r="E25" i="1" s="1"/>
</calcChain>
</file>

<file path=xl/comments1.xml><?xml version="1.0" encoding="utf-8"?>
<comments xmlns="http://schemas.openxmlformats.org/spreadsheetml/2006/main">
  <authors>
    <author>bhallora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bhallora:</t>
        </r>
        <r>
          <rPr>
            <sz val="9"/>
            <color indexed="81"/>
            <rFont val="Tahoma"/>
            <family val="2"/>
          </rPr>
          <t xml:space="preserve">
Used 25% in 2013 RC</t>
        </r>
      </text>
    </comment>
  </commentList>
</comments>
</file>

<file path=xl/sharedStrings.xml><?xml version="1.0" encoding="utf-8"?>
<sst xmlns="http://schemas.openxmlformats.org/spreadsheetml/2006/main" count="205" uniqueCount="109">
  <si>
    <t>Asset Number</t>
  </si>
  <si>
    <t>Asset Description</t>
  </si>
  <si>
    <t>Depr Meth</t>
  </si>
  <si>
    <t>Life Mos</t>
  </si>
  <si>
    <t>Start Depr</t>
  </si>
  <si>
    <t>102590</t>
  </si>
  <si>
    <t>03 CHEV C15</t>
  </si>
  <si>
    <t>00</t>
  </si>
  <si>
    <t>102637</t>
  </si>
  <si>
    <t>03 FORD F150 PICKUP</t>
  </si>
  <si>
    <t>05</t>
  </si>
  <si>
    <t>102697</t>
  </si>
  <si>
    <t>04 CHEV KODIAK 7500</t>
  </si>
  <si>
    <t>01</t>
  </si>
  <si>
    <t>102758</t>
  </si>
  <si>
    <t>06 CHEV C15 4X4</t>
  </si>
  <si>
    <t>102945</t>
  </si>
  <si>
    <t>WSC KY VEHICLES</t>
  </si>
  <si>
    <t>163067</t>
  </si>
  <si>
    <t>08 CHV COLORADO 4X2</t>
  </si>
  <si>
    <t>163068</t>
  </si>
  <si>
    <t>08 CHV SILVERADO 15</t>
  </si>
  <si>
    <t>1003733</t>
  </si>
  <si>
    <t>BREDEMANN CHEVROLET</t>
  </si>
  <si>
    <t>1003734</t>
  </si>
  <si>
    <t>1005436</t>
  </si>
  <si>
    <t>2011 CHEVROLET K1500 EXT CAB</t>
  </si>
  <si>
    <t>1005444</t>
  </si>
  <si>
    <t>2011 CHEVROLET SILVERADO</t>
  </si>
  <si>
    <t>1005689</t>
  </si>
  <si>
    <t>2011 TOYOTA PRIUS</t>
  </si>
  <si>
    <t>1007046</t>
  </si>
  <si>
    <t>CHEVY SILVERADO</t>
  </si>
  <si>
    <t>1007051</t>
  </si>
  <si>
    <t>2003092</t>
  </si>
  <si>
    <t>KUBOTA RTV 900 (4X4)</t>
  </si>
  <si>
    <t>Cost 6/30/15</t>
  </si>
  <si>
    <t>A/D 6/30/15</t>
  </si>
  <si>
    <t>NBV 6/30/15</t>
  </si>
  <si>
    <t>Total 06.30.15 (AA Ledger)</t>
  </si>
  <si>
    <t>102829</t>
  </si>
  <si>
    <t>06 TOYOTA HIGHLANDER HYBRID</t>
  </si>
  <si>
    <t>Total 06.30.15 (UA Ledger)</t>
  </si>
  <si>
    <t>As of 6/30/15, was booked to LA cost center; operated within KY and added to KY rate base July 2015</t>
  </si>
  <si>
    <t>WSC June 2015 ERC</t>
  </si>
  <si>
    <t>KY June 2015 ERC</t>
  </si>
  <si>
    <t>Portion Allocated to KY</t>
  </si>
  <si>
    <t>102.1555</t>
  </si>
  <si>
    <t>In July 2015, this was removed from the WSC cost center b/c it is operated in NC only</t>
  </si>
  <si>
    <t>Kentucky Cost Center (860.1555)</t>
  </si>
  <si>
    <t>WSC Vehicles (102.1555)</t>
  </si>
  <si>
    <t>Pro-Forma Additions (860.1555)</t>
  </si>
  <si>
    <t>Notes</t>
  </si>
  <si>
    <t>KY-1</t>
  </si>
  <si>
    <t>KY-2</t>
  </si>
  <si>
    <t>KY-3</t>
  </si>
  <si>
    <t>KY-4</t>
  </si>
  <si>
    <t>Cost</t>
  </si>
  <si>
    <t>A/D</t>
  </si>
  <si>
    <t>NBV</t>
  </si>
  <si>
    <t>Year Purchased</t>
  </si>
  <si>
    <t>Years in Service 6/30/15</t>
  </si>
  <si>
    <t>Pro-Forma 2015 Additions</t>
  </si>
  <si>
    <t>VEHICLE REPLACEMENT</t>
  </si>
  <si>
    <t>Depr %</t>
  </si>
  <si>
    <t>Annual Depr Exp</t>
  </si>
  <si>
    <t>NBV 12/31/15</t>
  </si>
  <si>
    <t>Plant in Service 12/31/15</t>
  </si>
  <si>
    <t>NBV 12/31/16</t>
  </si>
  <si>
    <t>NBV 12/31/17</t>
  </si>
  <si>
    <t>NBV 12/31/18</t>
  </si>
  <si>
    <t>NBV 12/31/19</t>
  </si>
  <si>
    <t>Total A/D 12/31/15</t>
  </si>
  <si>
    <t>Total A/D 12/31/16</t>
  </si>
  <si>
    <t>Total A/D 12/31/17</t>
  </si>
  <si>
    <t>Total A/D 12/31/18</t>
  </si>
  <si>
    <t>Total A/D 12/31/19</t>
  </si>
  <si>
    <t>Total A/D 12/31/20</t>
  </si>
  <si>
    <t>NBV 12/31/20</t>
  </si>
  <si>
    <t>1007004</t>
  </si>
  <si>
    <t>2014 CHEVY EQUINOX - HAAS VEHICLE</t>
  </si>
  <si>
    <t>RVP June 2015 ERC</t>
  </si>
  <si>
    <t>Pro-Forma Additions (700.1555)</t>
  </si>
  <si>
    <t>700.1555</t>
  </si>
  <si>
    <t>Unit #</t>
  </si>
  <si>
    <t>0332</t>
  </si>
  <si>
    <t>0383</t>
  </si>
  <si>
    <t>0462</t>
  </si>
  <si>
    <t>0804</t>
  </si>
  <si>
    <t>0817</t>
  </si>
  <si>
    <t>0875</t>
  </si>
  <si>
    <t>0873</t>
  </si>
  <si>
    <t>1129</t>
  </si>
  <si>
    <t>1137</t>
  </si>
  <si>
    <t>1165</t>
  </si>
  <si>
    <t>1439</t>
  </si>
  <si>
    <t>1444</t>
  </si>
  <si>
    <t>N/A</t>
  </si>
  <si>
    <t>0688</t>
  </si>
  <si>
    <t>616</t>
  </si>
  <si>
    <t>1436</t>
  </si>
  <si>
    <t>Total 06.30.15 KY Transportation Assets</t>
  </si>
  <si>
    <t>9942 / 69 / 70 / 71</t>
  </si>
  <si>
    <t>Restate 06/30/15 A/D per Straight Line</t>
  </si>
  <si>
    <t>Restate 06/30/15 NBV per Straight Line</t>
  </si>
  <si>
    <t>Replacing Unit # 9942</t>
  </si>
  <si>
    <t>Replacing Unit # 0875</t>
  </si>
  <si>
    <t>Replacing Unit # 0804</t>
  </si>
  <si>
    <t>Replacing Unit # 0817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</si>
</sst>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m/dd/yyyy;@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</font>
    <font>
      <sz val="10"/>
      <name val="Courier"/>
      <family val="3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4" fillId="0" borderId="0"/>
    <xf numFmtId="0" fontId="25" fillId="0" borderId="0"/>
    <xf numFmtId="0" fontId="1" fillId="0" borderId="0"/>
  </cellStyleXfs>
  <cellXfs count="52">
    <xf numFmtId="0" fontId="0" fillId="0" borderId="0" xfId="0"/>
    <xf numFmtId="49" fontId="0" fillId="0" borderId="0" xfId="0" applyNumberFormat="1" applyFont="1" applyFill="1" applyBorder="1" applyAlignment="1" applyProtection="1"/>
    <xf numFmtId="164" fontId="0" fillId="0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/>
    <xf numFmtId="43" fontId="18" fillId="0" borderId="0" xfId="1" applyFont="1" applyFill="1" applyBorder="1" applyAlignment="1" applyProtection="1"/>
    <xf numFmtId="43" fontId="0" fillId="0" borderId="0" xfId="1" applyFont="1"/>
    <xf numFmtId="0" fontId="19" fillId="0" borderId="0" xfId="0" applyFont="1"/>
    <xf numFmtId="0" fontId="16" fillId="0" borderId="0" xfId="0" applyFont="1"/>
    <xf numFmtId="165" fontId="0" fillId="0" borderId="10" xfId="1" applyNumberFormat="1" applyFont="1" applyBorder="1"/>
    <xf numFmtId="0" fontId="0" fillId="0" borderId="12" xfId="0" applyBorder="1"/>
    <xf numFmtId="165" fontId="0" fillId="0" borderId="13" xfId="1" applyNumberFormat="1" applyFont="1" applyBorder="1"/>
    <xf numFmtId="0" fontId="0" fillId="0" borderId="14" xfId="0" applyBorder="1"/>
    <xf numFmtId="0" fontId="0" fillId="0" borderId="15" xfId="0" applyBorder="1"/>
    <xf numFmtId="0" fontId="16" fillId="0" borderId="11" xfId="0" applyFont="1" applyBorder="1"/>
    <xf numFmtId="0" fontId="16" fillId="0" borderId="14" xfId="0" applyFont="1" applyBorder="1"/>
    <xf numFmtId="43" fontId="0" fillId="0" borderId="0" xfId="1" applyFont="1" applyBorder="1"/>
    <xf numFmtId="43" fontId="0" fillId="0" borderId="17" xfId="1" applyFont="1" applyBorder="1"/>
    <xf numFmtId="49" fontId="20" fillId="0" borderId="0" xfId="0" applyNumberFormat="1" applyFont="1" applyFill="1" applyBorder="1" applyAlignment="1" applyProtection="1"/>
    <xf numFmtId="43" fontId="20" fillId="0" borderId="0" xfId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9" fontId="0" fillId="0" borderId="0" xfId="2" applyFont="1"/>
    <xf numFmtId="0" fontId="20" fillId="0" borderId="0" xfId="1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2" fontId="23" fillId="0" borderId="0" xfId="44" applyNumberFormat="1" applyFont="1" applyFill="1" applyAlignment="1">
      <alignment horizontal="center"/>
    </xf>
    <xf numFmtId="0" fontId="16" fillId="0" borderId="0" xfId="0" applyFont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0" fillId="0" borderId="19" xfId="0" applyBorder="1"/>
    <xf numFmtId="0" fontId="0" fillId="0" borderId="13" xfId="0" applyBorder="1"/>
    <xf numFmtId="0" fontId="16" fillId="0" borderId="10" xfId="0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wrapText="1"/>
    </xf>
    <xf numFmtId="0" fontId="18" fillId="0" borderId="0" xfId="1" applyNumberFormat="1" applyFont="1" applyFill="1" applyBorder="1" applyAlignment="1" applyProtection="1">
      <alignment wrapText="1"/>
    </xf>
    <xf numFmtId="165" fontId="0" fillId="0" borderId="18" xfId="1" applyNumberFormat="1" applyFont="1" applyBorder="1"/>
    <xf numFmtId="0" fontId="16" fillId="0" borderId="0" xfId="0" applyFont="1" applyBorder="1"/>
    <xf numFmtId="49" fontId="16" fillId="0" borderId="0" xfId="0" applyNumberFormat="1" applyFont="1" applyFill="1" applyBorder="1" applyAlignment="1" applyProtection="1"/>
    <xf numFmtId="43" fontId="16" fillId="0" borderId="16" xfId="1" applyFont="1" applyBorder="1"/>
    <xf numFmtId="0" fontId="18" fillId="0" borderId="10" xfId="1" applyNumberFormat="1" applyFont="1" applyFill="1" applyBorder="1" applyAlignment="1" applyProtection="1">
      <alignment wrapText="1"/>
    </xf>
    <xf numFmtId="0" fontId="18" fillId="0" borderId="12" xfId="1" applyNumberFormat="1" applyFont="1" applyFill="1" applyBorder="1" applyAlignment="1" applyProtection="1">
      <alignment wrapText="1"/>
    </xf>
    <xf numFmtId="165" fontId="0" fillId="0" borderId="0" xfId="1" applyNumberFormat="1" applyFont="1"/>
    <xf numFmtId="165" fontId="0" fillId="0" borderId="19" xfId="1" applyNumberFormat="1" applyFont="1" applyBorder="1"/>
    <xf numFmtId="165" fontId="0" fillId="0" borderId="0" xfId="0" applyNumberFormat="1"/>
    <xf numFmtId="165" fontId="0" fillId="0" borderId="0" xfId="0" applyNumberFormat="1" applyFont="1"/>
    <xf numFmtId="165" fontId="14" fillId="0" borderId="0" xfId="1" applyNumberFormat="1" applyFont="1"/>
    <xf numFmtId="165" fontId="0" fillId="0" borderId="15" xfId="1" applyNumberFormat="1" applyFont="1" applyBorder="1"/>
    <xf numFmtId="165" fontId="0" fillId="0" borderId="16" xfId="0" applyNumberFormat="1" applyBorder="1"/>
    <xf numFmtId="165" fontId="0" fillId="0" borderId="0" xfId="1" applyNumberFormat="1" applyFont="1" applyBorder="1"/>
    <xf numFmtId="165" fontId="0" fillId="0" borderId="18" xfId="0" applyNumberFormat="1" applyBorder="1"/>
    <xf numFmtId="165" fontId="0" fillId="0" borderId="0" xfId="0" applyNumberFormat="1" applyBorder="1"/>
    <xf numFmtId="165" fontId="0" fillId="0" borderId="19" xfId="0" applyNumberFormat="1" applyBorder="1"/>
    <xf numFmtId="165" fontId="0" fillId="0" borderId="21" xfId="0" applyNumberFormat="1" applyBorder="1"/>
    <xf numFmtId="165" fontId="0" fillId="0" borderId="20" xfId="0" applyNumberFormat="1" applyBorder="1"/>
  </cellXfs>
  <cellStyles count="4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11" xfId="45"/>
    <cellStyle name="Normal 20 2 3" xfId="44"/>
    <cellStyle name="Normal 21 2" xfId="47"/>
    <cellStyle name="Normal 3" xfId="46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zoomScale="90" zoomScaleNormal="90" workbookViewId="0"/>
  </sheetViews>
  <sheetFormatPr defaultRowHeight="15" x14ac:dyDescent="0.25"/>
  <cols>
    <col min="1" max="1" width="1.42578125" customWidth="1"/>
    <col min="2" max="2" width="13.5703125" style="1" bestFit="1" customWidth="1"/>
    <col min="3" max="3" width="7.85546875" style="1" customWidth="1"/>
    <col min="4" max="4" width="36.28515625" style="1" bestFit="1" customWidth="1"/>
    <col min="5" max="5" width="13.42578125" style="5" bestFit="1" customWidth="1"/>
    <col min="6" max="6" width="12.42578125" style="5" bestFit="1" customWidth="1"/>
    <col min="7" max="7" width="13.140625" style="5" bestFit="1" customWidth="1"/>
    <col min="8" max="8" width="10.28515625" style="1" bestFit="1" customWidth="1"/>
    <col min="9" max="9" width="8.7109375" bestFit="1" customWidth="1"/>
    <col min="10" max="10" width="11.5703125" style="2" bestFit="1" customWidth="1"/>
    <col min="11" max="11" width="5.5703125" style="19" bestFit="1" customWidth="1"/>
    <col min="15" max="15" width="9.5703125" bestFit="1" customWidth="1"/>
  </cols>
  <sheetData>
    <row r="1" spans="1:17" ht="15.75" thickBot="1" x14ac:dyDescent="0.3">
      <c r="A1" s="7" t="s">
        <v>49</v>
      </c>
    </row>
    <row r="2" spans="1:17" x14ac:dyDescent="0.25">
      <c r="B2" s="3" t="s">
        <v>0</v>
      </c>
      <c r="C2" s="3" t="s">
        <v>84</v>
      </c>
      <c r="D2" s="3" t="s">
        <v>1</v>
      </c>
      <c r="E2" s="4" t="s">
        <v>36</v>
      </c>
      <c r="F2" s="4" t="s">
        <v>37</v>
      </c>
      <c r="G2" s="4" t="s">
        <v>38</v>
      </c>
      <c r="H2" s="3" t="s">
        <v>2</v>
      </c>
      <c r="I2" s="3" t="s">
        <v>3</v>
      </c>
      <c r="J2" s="3" t="s">
        <v>4</v>
      </c>
      <c r="K2" s="20"/>
      <c r="L2" s="3" t="s">
        <v>52</v>
      </c>
      <c r="O2" s="8">
        <v>272963.81</v>
      </c>
      <c r="P2" s="13" t="s">
        <v>44</v>
      </c>
      <c r="Q2" s="9"/>
    </row>
    <row r="3" spans="1:17" x14ac:dyDescent="0.25">
      <c r="B3" s="1" t="s">
        <v>5</v>
      </c>
      <c r="C3" s="1" t="s">
        <v>85</v>
      </c>
      <c r="D3" s="1" t="s">
        <v>6</v>
      </c>
      <c r="E3" s="5">
        <v>18358.86</v>
      </c>
      <c r="F3" s="5">
        <v>18358.86</v>
      </c>
      <c r="G3" s="5">
        <f>E3-F3</f>
        <v>0</v>
      </c>
      <c r="H3" s="1" t="s">
        <v>7</v>
      </c>
      <c r="J3" s="2">
        <v>37683</v>
      </c>
      <c r="K3" s="19">
        <v>2003</v>
      </c>
      <c r="O3" s="33">
        <v>51686.9</v>
      </c>
      <c r="P3" s="34" t="s">
        <v>81</v>
      </c>
      <c r="Q3" s="28"/>
    </row>
    <row r="4" spans="1:17" ht="15.75" thickBot="1" x14ac:dyDescent="0.3">
      <c r="B4" s="1" t="s">
        <v>8</v>
      </c>
      <c r="C4" s="1" t="s">
        <v>86</v>
      </c>
      <c r="D4" s="1" t="s">
        <v>9</v>
      </c>
      <c r="E4" s="5">
        <v>19892.64</v>
      </c>
      <c r="F4" s="5">
        <v>19892.64</v>
      </c>
      <c r="G4" s="5">
        <f t="shared" ref="G4:G16" si="0">E4-F4</f>
        <v>0</v>
      </c>
      <c r="H4" s="1" t="s">
        <v>10</v>
      </c>
      <c r="I4">
        <v>60</v>
      </c>
      <c r="J4" s="2">
        <v>38679</v>
      </c>
      <c r="K4" s="19">
        <v>2005</v>
      </c>
      <c r="O4" s="10">
        <v>7204.4000000000005</v>
      </c>
      <c r="P4" s="14" t="s">
        <v>45</v>
      </c>
      <c r="Q4" s="12"/>
    </row>
    <row r="5" spans="1:17" x14ac:dyDescent="0.25">
      <c r="B5" s="1" t="s">
        <v>11</v>
      </c>
      <c r="C5" s="1" t="s">
        <v>87</v>
      </c>
      <c r="D5" s="1" t="s">
        <v>12</v>
      </c>
      <c r="E5" s="5">
        <v>55831.7</v>
      </c>
      <c r="F5" s="5">
        <v>55831.7</v>
      </c>
      <c r="G5" s="5">
        <f t="shared" si="0"/>
        <v>0</v>
      </c>
      <c r="H5" s="1" t="s">
        <v>13</v>
      </c>
      <c r="I5">
        <v>120</v>
      </c>
      <c r="J5" s="2">
        <v>38266</v>
      </c>
      <c r="K5" s="19">
        <v>2004</v>
      </c>
    </row>
    <row r="6" spans="1:17" x14ac:dyDescent="0.25">
      <c r="B6" s="1" t="s">
        <v>16</v>
      </c>
      <c r="C6" s="1" t="s">
        <v>102</v>
      </c>
      <c r="D6" s="1" t="s">
        <v>17</v>
      </c>
      <c r="E6" s="5">
        <v>250699.21</v>
      </c>
      <c r="F6" s="5">
        <v>250699.21</v>
      </c>
      <c r="G6" s="5">
        <f t="shared" si="0"/>
        <v>0</v>
      </c>
      <c r="H6" s="1" t="s">
        <v>10</v>
      </c>
      <c r="I6">
        <v>60</v>
      </c>
      <c r="J6" s="2">
        <v>36525</v>
      </c>
      <c r="K6" s="19">
        <v>1999</v>
      </c>
    </row>
    <row r="7" spans="1:17" x14ac:dyDescent="0.25">
      <c r="B7" s="1" t="s">
        <v>18</v>
      </c>
      <c r="C7" s="1" t="s">
        <v>88</v>
      </c>
      <c r="D7" s="1" t="s">
        <v>19</v>
      </c>
      <c r="E7" s="5">
        <v>18507.07</v>
      </c>
      <c r="F7" s="5">
        <v>18507.07</v>
      </c>
      <c r="G7" s="5">
        <f t="shared" si="0"/>
        <v>0</v>
      </c>
      <c r="H7" s="1" t="s">
        <v>10</v>
      </c>
      <c r="I7">
        <v>60</v>
      </c>
      <c r="J7" s="2">
        <v>39317</v>
      </c>
      <c r="K7" s="19">
        <v>2007</v>
      </c>
    </row>
    <row r="8" spans="1:17" x14ac:dyDescent="0.25">
      <c r="B8" s="1" t="s">
        <v>20</v>
      </c>
      <c r="C8" s="1" t="s">
        <v>89</v>
      </c>
      <c r="D8" s="1" t="s">
        <v>21</v>
      </c>
      <c r="E8" s="5">
        <v>25452.36</v>
      </c>
      <c r="F8" s="5">
        <v>25452.36</v>
      </c>
      <c r="G8" s="5">
        <f t="shared" si="0"/>
        <v>0</v>
      </c>
      <c r="H8" s="1" t="s">
        <v>10</v>
      </c>
      <c r="I8">
        <v>60</v>
      </c>
      <c r="J8" s="2">
        <v>39350</v>
      </c>
      <c r="K8" s="19">
        <v>2007</v>
      </c>
    </row>
    <row r="9" spans="1:17" x14ac:dyDescent="0.25">
      <c r="B9" s="1" t="s">
        <v>22</v>
      </c>
      <c r="C9" s="1" t="s">
        <v>90</v>
      </c>
      <c r="D9" s="1" t="s">
        <v>23</v>
      </c>
      <c r="E9" s="5">
        <v>18903</v>
      </c>
      <c r="F9" s="5">
        <v>18903</v>
      </c>
      <c r="G9" s="5">
        <f t="shared" si="0"/>
        <v>0</v>
      </c>
      <c r="H9" s="1" t="s">
        <v>10</v>
      </c>
      <c r="I9">
        <v>60</v>
      </c>
      <c r="J9" s="2">
        <v>39755</v>
      </c>
      <c r="K9" s="19">
        <v>2008</v>
      </c>
    </row>
    <row r="10" spans="1:17" x14ac:dyDescent="0.25">
      <c r="B10" s="1" t="s">
        <v>24</v>
      </c>
      <c r="C10" s="1" t="s">
        <v>91</v>
      </c>
      <c r="D10" s="1" t="s">
        <v>23</v>
      </c>
      <c r="E10" s="5">
        <v>23307.03</v>
      </c>
      <c r="F10" s="5">
        <v>23307.03</v>
      </c>
      <c r="G10" s="5">
        <f t="shared" si="0"/>
        <v>0</v>
      </c>
      <c r="H10" s="1" t="s">
        <v>10</v>
      </c>
      <c r="I10">
        <v>60</v>
      </c>
      <c r="J10" s="2">
        <v>39755</v>
      </c>
      <c r="K10" s="19">
        <v>2008</v>
      </c>
    </row>
    <row r="11" spans="1:17" x14ac:dyDescent="0.25">
      <c r="B11" s="1" t="s">
        <v>25</v>
      </c>
      <c r="C11" s="1" t="s">
        <v>92</v>
      </c>
      <c r="D11" s="1" t="s">
        <v>26</v>
      </c>
      <c r="E11" s="5">
        <v>30387.38</v>
      </c>
      <c r="F11" s="5">
        <v>26195.26</v>
      </c>
      <c r="G11" s="5">
        <f t="shared" si="0"/>
        <v>4192.1200000000026</v>
      </c>
      <c r="H11" s="1" t="s">
        <v>10</v>
      </c>
      <c r="I11">
        <v>60</v>
      </c>
      <c r="J11" s="2">
        <v>40743</v>
      </c>
      <c r="K11" s="19">
        <v>2011</v>
      </c>
    </row>
    <row r="12" spans="1:17" x14ac:dyDescent="0.25">
      <c r="B12" s="1" t="s">
        <v>27</v>
      </c>
      <c r="C12" s="1" t="s">
        <v>93</v>
      </c>
      <c r="D12" s="1" t="s">
        <v>28</v>
      </c>
      <c r="E12" s="5">
        <v>31496.43</v>
      </c>
      <c r="F12" s="5">
        <v>26966.41</v>
      </c>
      <c r="G12" s="5">
        <f t="shared" si="0"/>
        <v>4530.0200000000004</v>
      </c>
      <c r="H12" s="1" t="s">
        <v>10</v>
      </c>
      <c r="I12">
        <v>60</v>
      </c>
      <c r="J12" s="2">
        <v>40770</v>
      </c>
      <c r="K12" s="19">
        <v>2011</v>
      </c>
    </row>
    <row r="13" spans="1:17" x14ac:dyDescent="0.25">
      <c r="B13" s="1" t="s">
        <v>29</v>
      </c>
      <c r="C13" s="1" t="s">
        <v>94</v>
      </c>
      <c r="D13" s="1" t="s">
        <v>30</v>
      </c>
      <c r="E13" s="5">
        <v>25445.119999999999</v>
      </c>
      <c r="F13" s="5">
        <v>21197.58</v>
      </c>
      <c r="G13" s="5">
        <f t="shared" si="0"/>
        <v>4247.5399999999972</v>
      </c>
      <c r="H13" s="1" t="s">
        <v>10</v>
      </c>
      <c r="I13">
        <v>60</v>
      </c>
      <c r="J13" s="2">
        <v>40906</v>
      </c>
      <c r="K13" s="19">
        <v>2011</v>
      </c>
    </row>
    <row r="14" spans="1:17" x14ac:dyDescent="0.25">
      <c r="B14" s="1" t="s">
        <v>31</v>
      </c>
      <c r="C14" s="1" t="s">
        <v>95</v>
      </c>
      <c r="D14" s="1" t="s">
        <v>32</v>
      </c>
      <c r="E14" s="5">
        <v>34488.07</v>
      </c>
      <c r="F14" s="5">
        <v>18496.189999999999</v>
      </c>
      <c r="G14" s="5">
        <f t="shared" si="0"/>
        <v>15991.880000000001</v>
      </c>
      <c r="H14" s="1" t="s">
        <v>10</v>
      </c>
      <c r="I14">
        <v>60</v>
      </c>
      <c r="J14" s="2">
        <v>41635</v>
      </c>
      <c r="K14" s="19">
        <v>2013</v>
      </c>
    </row>
    <row r="15" spans="1:17" x14ac:dyDescent="0.25">
      <c r="B15" s="1" t="s">
        <v>33</v>
      </c>
      <c r="C15" s="1" t="s">
        <v>96</v>
      </c>
      <c r="D15" s="1" t="s">
        <v>32</v>
      </c>
      <c r="E15" s="5">
        <v>32386.71</v>
      </c>
      <c r="F15" s="5">
        <v>17369.21</v>
      </c>
      <c r="G15" s="5">
        <f t="shared" si="0"/>
        <v>15017.5</v>
      </c>
      <c r="H15" s="1" t="s">
        <v>10</v>
      </c>
      <c r="I15">
        <v>60</v>
      </c>
      <c r="J15" s="2">
        <v>41638</v>
      </c>
      <c r="K15" s="19">
        <v>2013</v>
      </c>
    </row>
    <row r="16" spans="1:17" x14ac:dyDescent="0.25">
      <c r="B16" s="1" t="s">
        <v>34</v>
      </c>
      <c r="C16" s="1" t="s">
        <v>97</v>
      </c>
      <c r="D16" s="1" t="s">
        <v>35</v>
      </c>
      <c r="E16" s="5">
        <v>8110.07</v>
      </c>
      <c r="F16" s="5">
        <v>8110.07</v>
      </c>
      <c r="G16" s="5">
        <f t="shared" si="0"/>
        <v>0</v>
      </c>
      <c r="H16" s="1" t="s">
        <v>13</v>
      </c>
      <c r="I16">
        <v>60</v>
      </c>
      <c r="J16" s="2">
        <v>39248</v>
      </c>
      <c r="K16" s="19">
        <v>2007</v>
      </c>
    </row>
    <row r="17" spans="1:12" x14ac:dyDescent="0.25">
      <c r="D17" s="1" t="s">
        <v>39</v>
      </c>
      <c r="E17" s="16">
        <f>SUM(E3:E16)</f>
        <v>593265.64999999991</v>
      </c>
      <c r="F17" s="16">
        <f>SUM(F3:F16)</f>
        <v>549286.59</v>
      </c>
      <c r="G17" s="16">
        <f>SUM(G3:G16)</f>
        <v>43979.06</v>
      </c>
    </row>
    <row r="19" spans="1:12" x14ac:dyDescent="0.25">
      <c r="A19" s="7" t="s">
        <v>50</v>
      </c>
    </row>
    <row r="20" spans="1:12" x14ac:dyDescent="0.25">
      <c r="A20" s="7"/>
      <c r="B20" s="3" t="s">
        <v>0</v>
      </c>
      <c r="C20" s="3" t="s">
        <v>84</v>
      </c>
      <c r="D20" s="3" t="s">
        <v>1</v>
      </c>
      <c r="E20" s="4" t="s">
        <v>36</v>
      </c>
      <c r="F20" s="4" t="s">
        <v>37</v>
      </c>
      <c r="G20" s="4" t="s">
        <v>38</v>
      </c>
      <c r="H20" s="3" t="s">
        <v>2</v>
      </c>
      <c r="I20" s="3" t="s">
        <v>3</v>
      </c>
      <c r="J20" s="3" t="s">
        <v>4</v>
      </c>
      <c r="L20" s="17" t="s">
        <v>52</v>
      </c>
    </row>
    <row r="21" spans="1:12" x14ac:dyDescent="0.25">
      <c r="B21" s="1" t="s">
        <v>40</v>
      </c>
      <c r="C21" s="1" t="s">
        <v>98</v>
      </c>
      <c r="D21" s="1" t="s">
        <v>41</v>
      </c>
      <c r="E21" s="5">
        <v>35567.160000000003</v>
      </c>
      <c r="F21" s="5">
        <v>35567.160000000003</v>
      </c>
      <c r="G21" s="5">
        <f>E21-F21</f>
        <v>0</v>
      </c>
      <c r="H21" s="1" t="s">
        <v>10</v>
      </c>
      <c r="I21">
        <v>60</v>
      </c>
      <c r="J21" s="2">
        <v>38982</v>
      </c>
    </row>
    <row r="22" spans="1:12" x14ac:dyDescent="0.25">
      <c r="B22" s="1" t="s">
        <v>47</v>
      </c>
      <c r="D22" s="1" t="s">
        <v>46</v>
      </c>
      <c r="E22" s="5">
        <f>E21*($O$4/$O$2)</f>
        <v>938.73267486997656</v>
      </c>
      <c r="F22" s="5">
        <f>F21*($O$4/$O$2)</f>
        <v>938.73267486997656</v>
      </c>
      <c r="G22" s="5">
        <f t="shared" ref="G22" si="1">E22-F22</f>
        <v>0</v>
      </c>
      <c r="H22" s="1" t="s">
        <v>10</v>
      </c>
      <c r="I22">
        <v>60</v>
      </c>
      <c r="J22" s="2">
        <v>38982</v>
      </c>
      <c r="L22" s="6" t="s">
        <v>48</v>
      </c>
    </row>
    <row r="23" spans="1:12" x14ac:dyDescent="0.25">
      <c r="D23" s="1" t="s">
        <v>42</v>
      </c>
      <c r="E23" s="16">
        <f>E22</f>
        <v>938.73267486997656</v>
      </c>
      <c r="F23" s="16">
        <f>F22</f>
        <v>938.73267486997656</v>
      </c>
      <c r="G23" s="16">
        <f>G22</f>
        <v>0</v>
      </c>
    </row>
    <row r="24" spans="1:12" ht="6" customHeight="1" x14ac:dyDescent="0.25">
      <c r="E24" s="15"/>
      <c r="F24" s="15"/>
      <c r="G24" s="15"/>
    </row>
    <row r="25" spans="1:12" ht="15.75" thickBot="1" x14ac:dyDescent="0.3">
      <c r="A25" s="7"/>
      <c r="B25" s="35"/>
      <c r="C25" s="35"/>
      <c r="D25" s="35" t="s">
        <v>101</v>
      </c>
      <c r="E25" s="36">
        <f>E17+E23</f>
        <v>594204.38267486985</v>
      </c>
      <c r="F25" s="36">
        <f>F17+F23</f>
        <v>550225.32267486991</v>
      </c>
      <c r="G25" s="36">
        <f>G17+G23</f>
        <v>43979.06</v>
      </c>
    </row>
    <row r="26" spans="1:12" ht="15.75" thickTop="1" x14ac:dyDescent="0.25"/>
    <row r="27" spans="1:12" x14ac:dyDescent="0.25">
      <c r="A27" s="7" t="s">
        <v>51</v>
      </c>
    </row>
    <row r="28" spans="1:12" x14ac:dyDescent="0.25">
      <c r="A28" s="7"/>
      <c r="B28" s="3" t="s">
        <v>0</v>
      </c>
      <c r="C28" s="3" t="s">
        <v>84</v>
      </c>
      <c r="D28" s="3" t="s">
        <v>1</v>
      </c>
      <c r="E28" s="18" t="s">
        <v>57</v>
      </c>
      <c r="F28" s="18" t="s">
        <v>58</v>
      </c>
      <c r="G28" s="18" t="s">
        <v>59</v>
      </c>
      <c r="H28" s="3" t="s">
        <v>2</v>
      </c>
      <c r="I28" s="3" t="s">
        <v>3</v>
      </c>
      <c r="J28" s="3" t="s">
        <v>4</v>
      </c>
      <c r="L28" s="17" t="s">
        <v>52</v>
      </c>
    </row>
    <row r="29" spans="1:12" x14ac:dyDescent="0.25">
      <c r="B29" s="1" t="s">
        <v>14</v>
      </c>
      <c r="C29" s="1" t="s">
        <v>99</v>
      </c>
      <c r="D29" s="1" t="s">
        <v>15</v>
      </c>
      <c r="E29" s="5">
        <v>23222.83</v>
      </c>
      <c r="F29" s="5">
        <v>23222.83</v>
      </c>
      <c r="G29" s="5">
        <f t="shared" ref="G29" si="2">E29-F29</f>
        <v>0</v>
      </c>
      <c r="H29" s="1" t="s">
        <v>10</v>
      </c>
      <c r="I29">
        <v>60</v>
      </c>
      <c r="J29" s="2">
        <v>38601</v>
      </c>
      <c r="L29" s="6" t="s">
        <v>43</v>
      </c>
    </row>
    <row r="30" spans="1:12" x14ac:dyDescent="0.25">
      <c r="B30" s="1" t="s">
        <v>53</v>
      </c>
      <c r="C30" s="1" t="s">
        <v>53</v>
      </c>
      <c r="E30" s="5">
        <v>28000</v>
      </c>
      <c r="L30" t="s">
        <v>105</v>
      </c>
    </row>
    <row r="31" spans="1:12" x14ac:dyDescent="0.25">
      <c r="B31" s="1" t="s">
        <v>54</v>
      </c>
      <c r="C31" s="1" t="s">
        <v>54</v>
      </c>
      <c r="E31" s="5">
        <v>28000</v>
      </c>
      <c r="L31" t="s">
        <v>106</v>
      </c>
    </row>
    <row r="32" spans="1:12" x14ac:dyDescent="0.25">
      <c r="B32" s="1" t="s">
        <v>55</v>
      </c>
      <c r="C32" s="1" t="s">
        <v>55</v>
      </c>
      <c r="E32" s="5">
        <v>30000</v>
      </c>
      <c r="L32" t="s">
        <v>107</v>
      </c>
    </row>
    <row r="33" spans="1:12" x14ac:dyDescent="0.25">
      <c r="B33" s="1" t="s">
        <v>56</v>
      </c>
      <c r="C33" s="1" t="s">
        <v>56</v>
      </c>
      <c r="E33" s="5">
        <v>30000</v>
      </c>
      <c r="L33" t="s">
        <v>108</v>
      </c>
    </row>
    <row r="34" spans="1:12" x14ac:dyDescent="0.25">
      <c r="E34" s="16">
        <f>SUM(E29:E33)</f>
        <v>139222.83000000002</v>
      </c>
      <c r="F34" s="16">
        <f>SUM(F29:F33)</f>
        <v>23222.83</v>
      </c>
      <c r="G34" s="16">
        <f>SUM(G29:G33)</f>
        <v>0</v>
      </c>
    </row>
    <row r="35" spans="1:12" x14ac:dyDescent="0.25">
      <c r="A35" s="7" t="s">
        <v>82</v>
      </c>
    </row>
    <row r="36" spans="1:12" x14ac:dyDescent="0.25">
      <c r="A36" s="7"/>
      <c r="B36" s="3" t="s">
        <v>0</v>
      </c>
      <c r="C36" s="3" t="s">
        <v>84</v>
      </c>
      <c r="D36" s="3" t="s">
        <v>1</v>
      </c>
      <c r="E36" s="4" t="s">
        <v>36</v>
      </c>
      <c r="F36" s="4" t="s">
        <v>37</v>
      </c>
      <c r="G36" s="4" t="s">
        <v>38</v>
      </c>
      <c r="H36" s="3" t="s">
        <v>2</v>
      </c>
      <c r="I36" s="3" t="s">
        <v>3</v>
      </c>
      <c r="J36" s="3" t="s">
        <v>4</v>
      </c>
      <c r="L36" s="17" t="s">
        <v>52</v>
      </c>
    </row>
    <row r="37" spans="1:12" x14ac:dyDescent="0.25">
      <c r="B37" s="1" t="s">
        <v>79</v>
      </c>
      <c r="C37" s="1" t="s">
        <v>100</v>
      </c>
      <c r="D37" s="1" t="s">
        <v>80</v>
      </c>
      <c r="E37" s="5">
        <v>25593.5</v>
      </c>
      <c r="F37" s="5">
        <v>14129.86</v>
      </c>
      <c r="G37" s="5">
        <f t="shared" ref="G37" si="3">E37-F37</f>
        <v>11463.64</v>
      </c>
      <c r="H37" s="1" t="s">
        <v>10</v>
      </c>
      <c r="I37">
        <v>60</v>
      </c>
      <c r="J37" s="2">
        <v>41591</v>
      </c>
    </row>
    <row r="38" spans="1:12" x14ac:dyDescent="0.25">
      <c r="B38" s="1" t="s">
        <v>83</v>
      </c>
      <c r="D38" s="1" t="s">
        <v>46</v>
      </c>
      <c r="E38" s="5">
        <f>E37*($O$4/$O$3)</f>
        <v>3567.3606155524903</v>
      </c>
      <c r="F38" s="5">
        <f>F37*($O$4/$O$3)</f>
        <v>1969.4963981976093</v>
      </c>
      <c r="G38" s="5">
        <f t="shared" ref="G38" si="4">E38-F38</f>
        <v>1597.864217354881</v>
      </c>
    </row>
    <row r="39" spans="1:12" x14ac:dyDescent="0.25">
      <c r="D39" s="1" t="s">
        <v>42</v>
      </c>
      <c r="E39" s="16">
        <f>E38</f>
        <v>3567.3606155524903</v>
      </c>
      <c r="F39" s="16">
        <f>F38</f>
        <v>1969.4963981976093</v>
      </c>
      <c r="G39" s="16">
        <f>G38</f>
        <v>1597.864217354881</v>
      </c>
    </row>
  </sheetData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6"/>
  <sheetViews>
    <sheetView showGridLines="0" tabSelected="1" zoomScale="90" zoomScaleNormal="90" workbookViewId="0"/>
  </sheetViews>
  <sheetFormatPr defaultRowHeight="15" outlineLevelCol="1" x14ac:dyDescent="0.25"/>
  <cols>
    <col min="1" max="1" width="13.5703125" bestFit="1" customWidth="1"/>
    <col min="2" max="2" width="34.7109375" bestFit="1" customWidth="1"/>
    <col min="3" max="3" width="12.7109375" bestFit="1" customWidth="1"/>
    <col min="4" max="4" width="12.85546875" bestFit="1" customWidth="1"/>
    <col min="5" max="5" width="12.7109375" bestFit="1" customWidth="1"/>
    <col min="6" max="7" width="12.7109375" customWidth="1"/>
    <col min="8" max="8" width="11" bestFit="1" customWidth="1"/>
    <col min="9" max="9" width="15.7109375" customWidth="1"/>
    <col min="10" max="10" width="7.28515625" bestFit="1" customWidth="1"/>
    <col min="11" max="11" width="14.42578125" customWidth="1"/>
    <col min="12" max="12" width="11.140625" bestFit="1" customWidth="1"/>
    <col min="13" max="13" width="12.140625" bestFit="1" customWidth="1"/>
    <col min="14" max="14" width="12.85546875" bestFit="1" customWidth="1"/>
    <col min="15" max="15" width="12.140625" customWidth="1"/>
    <col min="16" max="16" width="12.85546875" customWidth="1" outlineLevel="1"/>
    <col min="17" max="17" width="12.140625" customWidth="1" outlineLevel="1"/>
    <col min="18" max="18" width="12.85546875" customWidth="1" outlineLevel="1"/>
    <col min="19" max="19" width="11.140625" customWidth="1" outlineLevel="1"/>
    <col min="20" max="20" width="12.85546875" customWidth="1" outlineLevel="1"/>
    <col min="21" max="21" width="11.140625" customWidth="1" outlineLevel="1"/>
    <col min="22" max="22" width="12.85546875" customWidth="1" outlineLevel="1"/>
    <col min="23" max="23" width="11.140625" customWidth="1" outlineLevel="1"/>
    <col min="24" max="24" width="12.85546875" customWidth="1" outlineLevel="1"/>
    <col min="25" max="25" width="9.7109375" customWidth="1" outlineLevel="1"/>
  </cols>
  <sheetData>
    <row r="1" spans="1:25" ht="15.75" thickBot="1" x14ac:dyDescent="0.3"/>
    <row r="2" spans="1:25" s="23" customFormat="1" ht="51.75" x14ac:dyDescent="0.25">
      <c r="A2" s="31" t="s">
        <v>0</v>
      </c>
      <c r="B2" s="31" t="s">
        <v>1</v>
      </c>
      <c r="C2" s="32" t="s">
        <v>36</v>
      </c>
      <c r="D2" s="32" t="s">
        <v>37</v>
      </c>
      <c r="E2" s="32" t="s">
        <v>38</v>
      </c>
      <c r="F2" s="37" t="s">
        <v>103</v>
      </c>
      <c r="G2" s="38" t="s">
        <v>104</v>
      </c>
      <c r="H2" s="22" t="s">
        <v>60</v>
      </c>
      <c r="I2" s="22" t="s">
        <v>61</v>
      </c>
      <c r="J2" s="22" t="s">
        <v>64</v>
      </c>
      <c r="K2" s="22" t="s">
        <v>62</v>
      </c>
      <c r="L2" s="22" t="s">
        <v>65</v>
      </c>
      <c r="M2" s="22" t="s">
        <v>67</v>
      </c>
      <c r="N2" s="22" t="s">
        <v>72</v>
      </c>
      <c r="O2" s="25" t="s">
        <v>66</v>
      </c>
      <c r="P2" s="30" t="s">
        <v>73</v>
      </c>
      <c r="Q2" s="26" t="s">
        <v>68</v>
      </c>
      <c r="R2" s="26" t="s">
        <v>74</v>
      </c>
      <c r="S2" s="26" t="s">
        <v>69</v>
      </c>
      <c r="T2" s="26" t="s">
        <v>75</v>
      </c>
      <c r="U2" s="26" t="s">
        <v>70</v>
      </c>
      <c r="V2" s="26" t="s">
        <v>76</v>
      </c>
      <c r="W2" s="26" t="s">
        <v>71</v>
      </c>
      <c r="X2" s="26" t="s">
        <v>77</v>
      </c>
      <c r="Y2" s="27" t="s">
        <v>78</v>
      </c>
    </row>
    <row r="3" spans="1:25" x14ac:dyDescent="0.25">
      <c r="A3" s="1" t="s">
        <v>5</v>
      </c>
      <c r="B3" s="1" t="s">
        <v>6</v>
      </c>
      <c r="C3" s="39">
        <v>18358.86</v>
      </c>
      <c r="D3" s="39">
        <v>-18358.86</v>
      </c>
      <c r="E3" s="39">
        <f>C3+D3</f>
        <v>0</v>
      </c>
      <c r="F3" s="33">
        <f>MAX(-C3,-C3*I3*J3)</f>
        <v>-18358.86</v>
      </c>
      <c r="G3" s="40">
        <f>C3+F3</f>
        <v>0</v>
      </c>
      <c r="H3">
        <v>2003</v>
      </c>
      <c r="I3" s="24">
        <f>IF(H3=2015,0.5,2015.5-H3)</f>
        <v>12.5</v>
      </c>
      <c r="J3" s="21">
        <f>1/60*12</f>
        <v>0.2</v>
      </c>
      <c r="L3" s="39">
        <f>IF(I3&lt;5,C3*J3,0)</f>
        <v>0</v>
      </c>
      <c r="M3" s="39">
        <f>C3+K3</f>
        <v>18358.86</v>
      </c>
      <c r="N3" s="39">
        <f t="shared" ref="N3:N22" si="0">-IF(I3+0.5&lt;5,M3*(I3+0.5)*J3,M3)</f>
        <v>-18358.86</v>
      </c>
      <c r="O3" s="41">
        <f>M3+N3</f>
        <v>0</v>
      </c>
      <c r="P3" s="33">
        <f t="shared" ref="P3:P22" si="1">IF(O3&gt;0,IF(O3&lt;=$L3,-$M3,N3-$L3),O3)</f>
        <v>0</v>
      </c>
      <c r="Q3" s="46">
        <f>IF(P3&lt;0,$M3+P3,O3)</f>
        <v>0</v>
      </c>
      <c r="R3" s="46">
        <f t="shared" ref="R3:R22" si="2">IF(Q3&gt;0,IF(Q3&lt;=$L3,-$M3,P3-$L3),Q3)</f>
        <v>0</v>
      </c>
      <c r="S3" s="46">
        <f>IF(R3&lt;0,$M3+R3,Q3)</f>
        <v>0</v>
      </c>
      <c r="T3" s="46">
        <f t="shared" ref="T3:T21" si="3">IF(S3&gt;0,IF(S3&lt;=$L3,-$M3,R3-$L3),S3)</f>
        <v>0</v>
      </c>
      <c r="U3" s="46">
        <f t="shared" ref="U3:U22" si="4">IF(T3&lt;0,$M3+T3,S3)</f>
        <v>0</v>
      </c>
      <c r="V3" s="46">
        <f t="shared" ref="V3:V21" si="5">IF(U3&gt;0,IF(U3&lt;=$L3,-$M3,T3-$L3),U3)</f>
        <v>0</v>
      </c>
      <c r="W3" s="46">
        <f t="shared" ref="W3:W22" si="6">IF(V3&lt;0,$M3+V3,U3)</f>
        <v>0</v>
      </c>
      <c r="X3" s="46">
        <f t="shared" ref="X3:X22" si="7">IF(W3&gt;0,IF(W3&lt;=$L3,-$M3,V3-$L3),W3)</f>
        <v>0</v>
      </c>
      <c r="Y3" s="40">
        <f t="shared" ref="Y3:Y22" si="8">IF(X3&lt;0,$M3+X3,W3)</f>
        <v>0</v>
      </c>
    </row>
    <row r="4" spans="1:25" x14ac:dyDescent="0.25">
      <c r="A4" s="1" t="s">
        <v>8</v>
      </c>
      <c r="B4" s="1" t="s">
        <v>9</v>
      </c>
      <c r="C4" s="39">
        <v>19892.64</v>
      </c>
      <c r="D4" s="39">
        <v>-19892.64</v>
      </c>
      <c r="E4" s="39">
        <f t="shared" ref="E4:E17" si="9">C4+D4</f>
        <v>0</v>
      </c>
      <c r="F4" s="33">
        <f t="shared" ref="F4:F24" si="10">MAX(-C4,-C4*I4*J4)</f>
        <v>-19892.64</v>
      </c>
      <c r="G4" s="40">
        <f t="shared" ref="G4:G24" si="11">C4+F4</f>
        <v>0</v>
      </c>
      <c r="H4">
        <v>2005</v>
      </c>
      <c r="I4" s="24">
        <f t="shared" ref="I4:I23" si="12">IF(H4=2015,0.5,2015.5-H4)</f>
        <v>10.5</v>
      </c>
      <c r="J4" s="21">
        <f t="shared" ref="J4:J23" si="13">1/60*12</f>
        <v>0.2</v>
      </c>
      <c r="L4" s="39">
        <f t="shared" ref="L4:L16" si="14">IF(I4&lt;5,C4*J4,0)</f>
        <v>0</v>
      </c>
      <c r="M4" s="39">
        <f t="shared" ref="M4:M22" si="15">C4+K4</f>
        <v>19892.64</v>
      </c>
      <c r="N4" s="39">
        <f t="shared" si="0"/>
        <v>-19892.64</v>
      </c>
      <c r="O4" s="42">
        <f t="shared" ref="O4:O22" si="16">M4+N4</f>
        <v>0</v>
      </c>
      <c r="P4" s="33">
        <f t="shared" si="1"/>
        <v>0</v>
      </c>
      <c r="Q4" s="46">
        <f t="shared" ref="Q4:Q22" si="17">IF(P4&lt;0,$M4+P4,O4)</f>
        <v>0</v>
      </c>
      <c r="R4" s="46">
        <f t="shared" si="2"/>
        <v>0</v>
      </c>
      <c r="S4" s="46">
        <f t="shared" ref="S4:S22" si="18">IF(R4&lt;0,$M4+R4,Q4)</f>
        <v>0</v>
      </c>
      <c r="T4" s="46">
        <f t="shared" si="3"/>
        <v>0</v>
      </c>
      <c r="U4" s="46">
        <f t="shared" si="4"/>
        <v>0</v>
      </c>
      <c r="V4" s="46">
        <f t="shared" si="5"/>
        <v>0</v>
      </c>
      <c r="W4" s="46">
        <f t="shared" si="6"/>
        <v>0</v>
      </c>
      <c r="X4" s="46">
        <f t="shared" si="7"/>
        <v>0</v>
      </c>
      <c r="Y4" s="40">
        <f t="shared" si="8"/>
        <v>0</v>
      </c>
    </row>
    <row r="5" spans="1:25" x14ac:dyDescent="0.25">
      <c r="A5" s="1" t="s">
        <v>11</v>
      </c>
      <c r="B5" s="1" t="s">
        <v>12</v>
      </c>
      <c r="C5" s="39">
        <v>55831.7</v>
      </c>
      <c r="D5" s="39">
        <v>-55831.7</v>
      </c>
      <c r="E5" s="39">
        <f t="shared" si="9"/>
        <v>0</v>
      </c>
      <c r="F5" s="33">
        <f t="shared" si="10"/>
        <v>-55831.7</v>
      </c>
      <c r="G5" s="40">
        <f t="shared" si="11"/>
        <v>0</v>
      </c>
      <c r="H5">
        <v>2004</v>
      </c>
      <c r="I5" s="24">
        <f t="shared" si="12"/>
        <v>11.5</v>
      </c>
      <c r="J5" s="21">
        <f t="shared" si="13"/>
        <v>0.2</v>
      </c>
      <c r="L5" s="39">
        <f t="shared" si="14"/>
        <v>0</v>
      </c>
      <c r="M5" s="39">
        <f t="shared" si="15"/>
        <v>55831.7</v>
      </c>
      <c r="N5" s="39">
        <f t="shared" si="0"/>
        <v>-55831.7</v>
      </c>
      <c r="O5" s="42">
        <f t="shared" si="16"/>
        <v>0</v>
      </c>
      <c r="P5" s="33">
        <f t="shared" si="1"/>
        <v>0</v>
      </c>
      <c r="Q5" s="46">
        <f t="shared" si="17"/>
        <v>0</v>
      </c>
      <c r="R5" s="46">
        <f t="shared" si="2"/>
        <v>0</v>
      </c>
      <c r="S5" s="46">
        <f t="shared" si="18"/>
        <v>0</v>
      </c>
      <c r="T5" s="46">
        <f t="shared" si="3"/>
        <v>0</v>
      </c>
      <c r="U5" s="46">
        <f t="shared" si="4"/>
        <v>0</v>
      </c>
      <c r="V5" s="46">
        <f t="shared" si="5"/>
        <v>0</v>
      </c>
      <c r="W5" s="46">
        <f t="shared" si="6"/>
        <v>0</v>
      </c>
      <c r="X5" s="46">
        <f t="shared" si="7"/>
        <v>0</v>
      </c>
      <c r="Y5" s="40">
        <f t="shared" si="8"/>
        <v>0</v>
      </c>
    </row>
    <row r="6" spans="1:25" x14ac:dyDescent="0.25">
      <c r="A6" s="1" t="s">
        <v>16</v>
      </c>
      <c r="B6" s="1" t="s">
        <v>17</v>
      </c>
      <c r="C6" s="39">
        <v>250699.21</v>
      </c>
      <c r="D6" s="39">
        <v>-250699.21</v>
      </c>
      <c r="E6" s="39">
        <f t="shared" si="9"/>
        <v>0</v>
      </c>
      <c r="F6" s="33">
        <f t="shared" si="10"/>
        <v>-250699.21</v>
      </c>
      <c r="G6" s="40">
        <f t="shared" si="11"/>
        <v>0</v>
      </c>
      <c r="H6">
        <v>1999</v>
      </c>
      <c r="I6" s="24">
        <f t="shared" si="12"/>
        <v>16.5</v>
      </c>
      <c r="J6" s="21">
        <f t="shared" si="13"/>
        <v>0.2</v>
      </c>
      <c r="K6" s="39">
        <v>-28000</v>
      </c>
      <c r="L6" s="39">
        <f t="shared" si="14"/>
        <v>0</v>
      </c>
      <c r="M6" s="39">
        <f t="shared" si="15"/>
        <v>222699.21</v>
      </c>
      <c r="N6" s="39">
        <f>-IF(I6+0.5&lt;5,M6*(I6+0.5)*J6,M6)</f>
        <v>-222699.21</v>
      </c>
      <c r="O6" s="42">
        <f t="shared" si="16"/>
        <v>0</v>
      </c>
      <c r="P6" s="33">
        <f t="shared" si="1"/>
        <v>0</v>
      </c>
      <c r="Q6" s="46">
        <f t="shared" si="17"/>
        <v>0</v>
      </c>
      <c r="R6" s="46">
        <f t="shared" si="2"/>
        <v>0</v>
      </c>
      <c r="S6" s="46">
        <f t="shared" si="18"/>
        <v>0</v>
      </c>
      <c r="T6" s="46">
        <f t="shared" si="3"/>
        <v>0</v>
      </c>
      <c r="U6" s="46">
        <f t="shared" si="4"/>
        <v>0</v>
      </c>
      <c r="V6" s="46">
        <f t="shared" si="5"/>
        <v>0</v>
      </c>
      <c r="W6" s="46">
        <f t="shared" si="6"/>
        <v>0</v>
      </c>
      <c r="X6" s="46">
        <f t="shared" si="7"/>
        <v>0</v>
      </c>
      <c r="Y6" s="40">
        <f t="shared" si="8"/>
        <v>0</v>
      </c>
    </row>
    <row r="7" spans="1:25" x14ac:dyDescent="0.25">
      <c r="A7" s="1" t="s">
        <v>18</v>
      </c>
      <c r="B7" s="1" t="s">
        <v>19</v>
      </c>
      <c r="C7" s="39">
        <v>18507.07</v>
      </c>
      <c r="D7" s="39">
        <v>-18507.07</v>
      </c>
      <c r="E7" s="39">
        <f t="shared" si="9"/>
        <v>0</v>
      </c>
      <c r="F7" s="33">
        <f t="shared" si="10"/>
        <v>-18507.07</v>
      </c>
      <c r="G7" s="40">
        <f t="shared" si="11"/>
        <v>0</v>
      </c>
      <c r="H7">
        <v>2007</v>
      </c>
      <c r="I7" s="24">
        <f t="shared" si="12"/>
        <v>8.5</v>
      </c>
      <c r="J7" s="21">
        <f t="shared" si="13"/>
        <v>0.2</v>
      </c>
      <c r="K7" s="41">
        <f>-C7</f>
        <v>-18507.07</v>
      </c>
      <c r="L7" s="39">
        <f t="shared" si="14"/>
        <v>0</v>
      </c>
      <c r="M7" s="39">
        <f t="shared" si="15"/>
        <v>0</v>
      </c>
      <c r="N7" s="39">
        <f t="shared" si="0"/>
        <v>0</v>
      </c>
      <c r="O7" s="42">
        <f t="shared" si="16"/>
        <v>0</v>
      </c>
      <c r="P7" s="33">
        <f t="shared" si="1"/>
        <v>0</v>
      </c>
      <c r="Q7" s="46">
        <f t="shared" si="17"/>
        <v>0</v>
      </c>
      <c r="R7" s="46">
        <f t="shared" si="2"/>
        <v>0</v>
      </c>
      <c r="S7" s="46">
        <f t="shared" si="18"/>
        <v>0</v>
      </c>
      <c r="T7" s="46">
        <f t="shared" si="3"/>
        <v>0</v>
      </c>
      <c r="U7" s="46">
        <f t="shared" si="4"/>
        <v>0</v>
      </c>
      <c r="V7" s="46">
        <f t="shared" si="5"/>
        <v>0</v>
      </c>
      <c r="W7" s="46">
        <f t="shared" si="6"/>
        <v>0</v>
      </c>
      <c r="X7" s="46">
        <f t="shared" si="7"/>
        <v>0</v>
      </c>
      <c r="Y7" s="40">
        <f t="shared" si="8"/>
        <v>0</v>
      </c>
    </row>
    <row r="8" spans="1:25" x14ac:dyDescent="0.25">
      <c r="A8" s="1" t="s">
        <v>20</v>
      </c>
      <c r="B8" s="1" t="s">
        <v>21</v>
      </c>
      <c r="C8" s="39">
        <v>25452.36</v>
      </c>
      <c r="D8" s="39">
        <v>-25452.36</v>
      </c>
      <c r="E8" s="39">
        <f t="shared" si="9"/>
        <v>0</v>
      </c>
      <c r="F8" s="33">
        <f t="shared" si="10"/>
        <v>-25452.36</v>
      </c>
      <c r="G8" s="40">
        <f t="shared" si="11"/>
        <v>0</v>
      </c>
      <c r="H8">
        <v>2007</v>
      </c>
      <c r="I8" s="24">
        <f t="shared" si="12"/>
        <v>8.5</v>
      </c>
      <c r="J8" s="21">
        <f t="shared" si="13"/>
        <v>0.2</v>
      </c>
      <c r="K8" s="41">
        <f>-C8</f>
        <v>-25452.36</v>
      </c>
      <c r="L8" s="39">
        <f t="shared" si="14"/>
        <v>0</v>
      </c>
      <c r="M8" s="39">
        <f t="shared" si="15"/>
        <v>0</v>
      </c>
      <c r="N8" s="39">
        <f t="shared" si="0"/>
        <v>0</v>
      </c>
      <c r="O8" s="42">
        <f t="shared" si="16"/>
        <v>0</v>
      </c>
      <c r="P8" s="33">
        <f t="shared" si="1"/>
        <v>0</v>
      </c>
      <c r="Q8" s="46">
        <f t="shared" si="17"/>
        <v>0</v>
      </c>
      <c r="R8" s="46">
        <f t="shared" si="2"/>
        <v>0</v>
      </c>
      <c r="S8" s="46">
        <f t="shared" si="18"/>
        <v>0</v>
      </c>
      <c r="T8" s="46">
        <f t="shared" si="3"/>
        <v>0</v>
      </c>
      <c r="U8" s="46">
        <f t="shared" si="4"/>
        <v>0</v>
      </c>
      <c r="V8" s="46">
        <f t="shared" si="5"/>
        <v>0</v>
      </c>
      <c r="W8" s="46">
        <f t="shared" si="6"/>
        <v>0</v>
      </c>
      <c r="X8" s="46">
        <f t="shared" si="7"/>
        <v>0</v>
      </c>
      <c r="Y8" s="40">
        <f t="shared" si="8"/>
        <v>0</v>
      </c>
    </row>
    <row r="9" spans="1:25" x14ac:dyDescent="0.25">
      <c r="A9" s="1" t="s">
        <v>22</v>
      </c>
      <c r="B9" s="1" t="s">
        <v>23</v>
      </c>
      <c r="C9" s="39">
        <v>18903</v>
      </c>
      <c r="D9" s="39">
        <v>-18903</v>
      </c>
      <c r="E9" s="39">
        <f t="shared" si="9"/>
        <v>0</v>
      </c>
      <c r="F9" s="33">
        <f t="shared" si="10"/>
        <v>-18903</v>
      </c>
      <c r="G9" s="40">
        <f t="shared" si="11"/>
        <v>0</v>
      </c>
      <c r="H9">
        <v>2008</v>
      </c>
      <c r="I9" s="24">
        <f t="shared" si="12"/>
        <v>7.5</v>
      </c>
      <c r="J9" s="21">
        <f t="shared" si="13"/>
        <v>0.2</v>
      </c>
      <c r="K9" s="41">
        <f>-C9</f>
        <v>-18903</v>
      </c>
      <c r="L9" s="39">
        <f t="shared" si="14"/>
        <v>0</v>
      </c>
      <c r="M9" s="39">
        <f t="shared" si="15"/>
        <v>0</v>
      </c>
      <c r="N9" s="39">
        <f t="shared" si="0"/>
        <v>0</v>
      </c>
      <c r="O9" s="42">
        <f t="shared" si="16"/>
        <v>0</v>
      </c>
      <c r="P9" s="33">
        <f t="shared" si="1"/>
        <v>0</v>
      </c>
      <c r="Q9" s="46">
        <f t="shared" si="17"/>
        <v>0</v>
      </c>
      <c r="R9" s="46">
        <f t="shared" si="2"/>
        <v>0</v>
      </c>
      <c r="S9" s="46">
        <f t="shared" si="18"/>
        <v>0</v>
      </c>
      <c r="T9" s="46">
        <f t="shared" si="3"/>
        <v>0</v>
      </c>
      <c r="U9" s="46">
        <f t="shared" si="4"/>
        <v>0</v>
      </c>
      <c r="V9" s="46">
        <f t="shared" si="5"/>
        <v>0</v>
      </c>
      <c r="W9" s="46">
        <f t="shared" si="6"/>
        <v>0</v>
      </c>
      <c r="X9" s="46">
        <f t="shared" si="7"/>
        <v>0</v>
      </c>
      <c r="Y9" s="40">
        <f t="shared" si="8"/>
        <v>0</v>
      </c>
    </row>
    <row r="10" spans="1:25" x14ac:dyDescent="0.25">
      <c r="A10" s="1" t="s">
        <v>24</v>
      </c>
      <c r="B10" s="1" t="s">
        <v>23</v>
      </c>
      <c r="C10" s="39">
        <v>23307.03</v>
      </c>
      <c r="D10" s="39">
        <v>-23307.03</v>
      </c>
      <c r="E10" s="39">
        <f t="shared" si="9"/>
        <v>0</v>
      </c>
      <c r="F10" s="33">
        <f t="shared" si="10"/>
        <v>-23307.03</v>
      </c>
      <c r="G10" s="40">
        <f t="shared" si="11"/>
        <v>0</v>
      </c>
      <c r="H10">
        <v>2008</v>
      </c>
      <c r="I10" s="24">
        <f t="shared" si="12"/>
        <v>7.5</v>
      </c>
      <c r="J10" s="21">
        <f t="shared" si="13"/>
        <v>0.2</v>
      </c>
      <c r="L10" s="39">
        <f t="shared" si="14"/>
        <v>0</v>
      </c>
      <c r="M10" s="39">
        <f t="shared" si="15"/>
        <v>23307.03</v>
      </c>
      <c r="N10" s="39">
        <f t="shared" si="0"/>
        <v>-23307.03</v>
      </c>
      <c r="O10" s="42">
        <f t="shared" si="16"/>
        <v>0</v>
      </c>
      <c r="P10" s="33">
        <f t="shared" si="1"/>
        <v>0</v>
      </c>
      <c r="Q10" s="46">
        <f t="shared" si="17"/>
        <v>0</v>
      </c>
      <c r="R10" s="46">
        <f t="shared" si="2"/>
        <v>0</v>
      </c>
      <c r="S10" s="46">
        <f t="shared" si="18"/>
        <v>0</v>
      </c>
      <c r="T10" s="46">
        <f t="shared" si="3"/>
        <v>0</v>
      </c>
      <c r="U10" s="46">
        <f t="shared" si="4"/>
        <v>0</v>
      </c>
      <c r="V10" s="46">
        <f t="shared" si="5"/>
        <v>0</v>
      </c>
      <c r="W10" s="46">
        <f t="shared" si="6"/>
        <v>0</v>
      </c>
      <c r="X10" s="46">
        <f t="shared" si="7"/>
        <v>0</v>
      </c>
      <c r="Y10" s="40">
        <f t="shared" si="8"/>
        <v>0</v>
      </c>
    </row>
    <row r="11" spans="1:25" x14ac:dyDescent="0.25">
      <c r="A11" s="1" t="s">
        <v>25</v>
      </c>
      <c r="B11" s="1" t="s">
        <v>26</v>
      </c>
      <c r="C11" s="39">
        <v>30387.38</v>
      </c>
      <c r="D11" s="39">
        <v>-26195.26</v>
      </c>
      <c r="E11" s="39">
        <f t="shared" si="9"/>
        <v>4192.1200000000026</v>
      </c>
      <c r="F11" s="33">
        <f t="shared" si="10"/>
        <v>-27348.642</v>
      </c>
      <c r="G11" s="40">
        <f t="shared" si="11"/>
        <v>3038.7380000000012</v>
      </c>
      <c r="H11">
        <v>2011</v>
      </c>
      <c r="I11" s="24">
        <f t="shared" si="12"/>
        <v>4.5</v>
      </c>
      <c r="J11" s="21">
        <f t="shared" si="13"/>
        <v>0.2</v>
      </c>
      <c r="L11" s="39">
        <f t="shared" si="14"/>
        <v>6077.4760000000006</v>
      </c>
      <c r="M11" s="39">
        <f t="shared" si="15"/>
        <v>30387.38</v>
      </c>
      <c r="N11" s="39">
        <f t="shared" si="0"/>
        <v>-30387.38</v>
      </c>
      <c r="O11" s="42">
        <f t="shared" si="16"/>
        <v>0</v>
      </c>
      <c r="P11" s="33">
        <f t="shared" si="1"/>
        <v>0</v>
      </c>
      <c r="Q11" s="46">
        <f t="shared" si="17"/>
        <v>0</v>
      </c>
      <c r="R11" s="46">
        <f t="shared" si="2"/>
        <v>0</v>
      </c>
      <c r="S11" s="46">
        <f t="shared" si="18"/>
        <v>0</v>
      </c>
      <c r="T11" s="46">
        <f t="shared" si="3"/>
        <v>0</v>
      </c>
      <c r="U11" s="46">
        <f t="shared" si="4"/>
        <v>0</v>
      </c>
      <c r="V11" s="46">
        <f t="shared" si="5"/>
        <v>0</v>
      </c>
      <c r="W11" s="46">
        <f t="shared" si="6"/>
        <v>0</v>
      </c>
      <c r="X11" s="46">
        <f t="shared" si="7"/>
        <v>0</v>
      </c>
      <c r="Y11" s="40">
        <f t="shared" si="8"/>
        <v>0</v>
      </c>
    </row>
    <row r="12" spans="1:25" x14ac:dyDescent="0.25">
      <c r="A12" s="1" t="s">
        <v>27</v>
      </c>
      <c r="B12" s="1" t="s">
        <v>28</v>
      </c>
      <c r="C12" s="39">
        <v>31496.43</v>
      </c>
      <c r="D12" s="39">
        <v>-26966.41</v>
      </c>
      <c r="E12" s="39">
        <f t="shared" si="9"/>
        <v>4530.0200000000004</v>
      </c>
      <c r="F12" s="33">
        <f t="shared" si="10"/>
        <v>-28346.787</v>
      </c>
      <c r="G12" s="40">
        <f t="shared" si="11"/>
        <v>3149.643</v>
      </c>
      <c r="H12">
        <v>2011</v>
      </c>
      <c r="I12" s="24">
        <f t="shared" si="12"/>
        <v>4.5</v>
      </c>
      <c r="J12" s="21">
        <f t="shared" si="13"/>
        <v>0.2</v>
      </c>
      <c r="L12" s="39">
        <f t="shared" si="14"/>
        <v>6299.2860000000001</v>
      </c>
      <c r="M12" s="39">
        <f t="shared" si="15"/>
        <v>31496.43</v>
      </c>
      <c r="N12" s="39">
        <f t="shared" si="0"/>
        <v>-31496.43</v>
      </c>
      <c r="O12" s="42">
        <f t="shared" si="16"/>
        <v>0</v>
      </c>
      <c r="P12" s="33">
        <f t="shared" si="1"/>
        <v>0</v>
      </c>
      <c r="Q12" s="46">
        <f t="shared" si="17"/>
        <v>0</v>
      </c>
      <c r="R12" s="46">
        <f t="shared" si="2"/>
        <v>0</v>
      </c>
      <c r="S12" s="46">
        <f t="shared" si="18"/>
        <v>0</v>
      </c>
      <c r="T12" s="46">
        <f t="shared" si="3"/>
        <v>0</v>
      </c>
      <c r="U12" s="46">
        <f t="shared" si="4"/>
        <v>0</v>
      </c>
      <c r="V12" s="46">
        <f t="shared" si="5"/>
        <v>0</v>
      </c>
      <c r="W12" s="46">
        <f t="shared" si="6"/>
        <v>0</v>
      </c>
      <c r="X12" s="46">
        <f t="shared" si="7"/>
        <v>0</v>
      </c>
      <c r="Y12" s="40">
        <f t="shared" si="8"/>
        <v>0</v>
      </c>
    </row>
    <row r="13" spans="1:25" x14ac:dyDescent="0.25">
      <c r="A13" s="1" t="s">
        <v>29</v>
      </c>
      <c r="B13" s="1" t="s">
        <v>30</v>
      </c>
      <c r="C13" s="39">
        <v>25445.119999999999</v>
      </c>
      <c r="D13" s="39">
        <v>-21197.58</v>
      </c>
      <c r="E13" s="39">
        <f t="shared" si="9"/>
        <v>4247.5399999999972</v>
      </c>
      <c r="F13" s="33">
        <f t="shared" si="10"/>
        <v>-22900.608</v>
      </c>
      <c r="G13" s="40">
        <f t="shared" si="11"/>
        <v>2544.5119999999988</v>
      </c>
      <c r="H13">
        <v>2011</v>
      </c>
      <c r="I13" s="24">
        <f t="shared" si="12"/>
        <v>4.5</v>
      </c>
      <c r="J13" s="21">
        <f t="shared" si="13"/>
        <v>0.2</v>
      </c>
      <c r="L13" s="39">
        <f t="shared" si="14"/>
        <v>5089.0240000000003</v>
      </c>
      <c r="M13" s="39">
        <f t="shared" si="15"/>
        <v>25445.119999999999</v>
      </c>
      <c r="N13" s="39">
        <f t="shared" si="0"/>
        <v>-25445.119999999999</v>
      </c>
      <c r="O13" s="42">
        <f t="shared" si="16"/>
        <v>0</v>
      </c>
      <c r="P13" s="33">
        <f t="shared" si="1"/>
        <v>0</v>
      </c>
      <c r="Q13" s="46">
        <f t="shared" si="17"/>
        <v>0</v>
      </c>
      <c r="R13" s="46">
        <f t="shared" si="2"/>
        <v>0</v>
      </c>
      <c r="S13" s="46">
        <f t="shared" si="18"/>
        <v>0</v>
      </c>
      <c r="T13" s="46">
        <f t="shared" si="3"/>
        <v>0</v>
      </c>
      <c r="U13" s="46">
        <f t="shared" si="4"/>
        <v>0</v>
      </c>
      <c r="V13" s="46">
        <f t="shared" si="5"/>
        <v>0</v>
      </c>
      <c r="W13" s="46">
        <f t="shared" si="6"/>
        <v>0</v>
      </c>
      <c r="X13" s="46">
        <f t="shared" si="7"/>
        <v>0</v>
      </c>
      <c r="Y13" s="40">
        <f t="shared" si="8"/>
        <v>0</v>
      </c>
    </row>
    <row r="14" spans="1:25" x14ac:dyDescent="0.25">
      <c r="A14" s="1" t="s">
        <v>31</v>
      </c>
      <c r="B14" s="1" t="s">
        <v>32</v>
      </c>
      <c r="C14" s="39">
        <v>34488.07</v>
      </c>
      <c r="D14" s="39">
        <v>-18496.189999999999</v>
      </c>
      <c r="E14" s="39">
        <f t="shared" si="9"/>
        <v>15991.880000000001</v>
      </c>
      <c r="F14" s="33">
        <f>MAX(-C14,-C14*I14*J14)</f>
        <v>-17244.035</v>
      </c>
      <c r="G14" s="40">
        <f t="shared" si="11"/>
        <v>17244.035</v>
      </c>
      <c r="H14">
        <v>2013</v>
      </c>
      <c r="I14" s="24">
        <f t="shared" si="12"/>
        <v>2.5</v>
      </c>
      <c r="J14" s="21">
        <f t="shared" si="13"/>
        <v>0.2</v>
      </c>
      <c r="L14" s="39">
        <f t="shared" si="14"/>
        <v>6897.6140000000005</v>
      </c>
      <c r="M14" s="39">
        <f t="shared" si="15"/>
        <v>34488.07</v>
      </c>
      <c r="N14" s="39">
        <f t="shared" si="0"/>
        <v>-20692.842000000001</v>
      </c>
      <c r="O14" s="42">
        <f t="shared" si="16"/>
        <v>13795.227999999999</v>
      </c>
      <c r="P14" s="33">
        <f t="shared" si="1"/>
        <v>-27590.456000000002</v>
      </c>
      <c r="Q14" s="46">
        <f t="shared" si="17"/>
        <v>6897.6139999999978</v>
      </c>
      <c r="R14" s="46">
        <f t="shared" si="2"/>
        <v>-34488.07</v>
      </c>
      <c r="S14" s="46">
        <f t="shared" si="18"/>
        <v>0</v>
      </c>
      <c r="T14" s="46">
        <f t="shared" si="3"/>
        <v>0</v>
      </c>
      <c r="U14" s="46">
        <f t="shared" si="4"/>
        <v>0</v>
      </c>
      <c r="V14" s="46">
        <f t="shared" si="5"/>
        <v>0</v>
      </c>
      <c r="W14" s="46">
        <f t="shared" si="6"/>
        <v>0</v>
      </c>
      <c r="X14" s="46">
        <f t="shared" si="7"/>
        <v>0</v>
      </c>
      <c r="Y14" s="40">
        <f t="shared" si="8"/>
        <v>0</v>
      </c>
    </row>
    <row r="15" spans="1:25" x14ac:dyDescent="0.25">
      <c r="A15" s="1" t="s">
        <v>33</v>
      </c>
      <c r="B15" s="1" t="s">
        <v>32</v>
      </c>
      <c r="C15" s="39">
        <v>32386.71</v>
      </c>
      <c r="D15" s="39">
        <v>-17369.21</v>
      </c>
      <c r="E15" s="39">
        <f t="shared" si="9"/>
        <v>15017.5</v>
      </c>
      <c r="F15" s="33">
        <f t="shared" si="10"/>
        <v>-16193.355</v>
      </c>
      <c r="G15" s="40">
        <f t="shared" si="11"/>
        <v>16193.355</v>
      </c>
      <c r="H15">
        <v>2013</v>
      </c>
      <c r="I15" s="24">
        <f t="shared" si="12"/>
        <v>2.5</v>
      </c>
      <c r="J15" s="21">
        <f t="shared" si="13"/>
        <v>0.2</v>
      </c>
      <c r="L15" s="39">
        <f t="shared" si="14"/>
        <v>6477.3420000000006</v>
      </c>
      <c r="M15" s="39">
        <f t="shared" si="15"/>
        <v>32386.71</v>
      </c>
      <c r="N15" s="39">
        <f t="shared" si="0"/>
        <v>-19432.026000000002</v>
      </c>
      <c r="O15" s="42">
        <f t="shared" si="16"/>
        <v>12954.683999999997</v>
      </c>
      <c r="P15" s="33">
        <f t="shared" si="1"/>
        <v>-25909.368000000002</v>
      </c>
      <c r="Q15" s="46">
        <f t="shared" si="17"/>
        <v>6477.3419999999969</v>
      </c>
      <c r="R15" s="46">
        <f t="shared" si="2"/>
        <v>-32386.71</v>
      </c>
      <c r="S15" s="46">
        <f t="shared" si="18"/>
        <v>0</v>
      </c>
      <c r="T15" s="46">
        <f t="shared" si="3"/>
        <v>0</v>
      </c>
      <c r="U15" s="46">
        <f t="shared" si="4"/>
        <v>0</v>
      </c>
      <c r="V15" s="46">
        <f t="shared" si="5"/>
        <v>0</v>
      </c>
      <c r="W15" s="46">
        <f t="shared" si="6"/>
        <v>0</v>
      </c>
      <c r="X15" s="46">
        <f t="shared" si="7"/>
        <v>0</v>
      </c>
      <c r="Y15" s="40">
        <f t="shared" si="8"/>
        <v>0</v>
      </c>
    </row>
    <row r="16" spans="1:25" x14ac:dyDescent="0.25">
      <c r="A16" s="1" t="s">
        <v>34</v>
      </c>
      <c r="B16" s="1" t="s">
        <v>35</v>
      </c>
      <c r="C16" s="39">
        <v>8110.07</v>
      </c>
      <c r="D16" s="39">
        <v>-8110.07</v>
      </c>
      <c r="E16" s="39">
        <f t="shared" si="9"/>
        <v>0</v>
      </c>
      <c r="F16" s="33">
        <f t="shared" si="10"/>
        <v>-8110.07</v>
      </c>
      <c r="G16" s="40">
        <f t="shared" si="11"/>
        <v>0</v>
      </c>
      <c r="H16">
        <v>2007</v>
      </c>
      <c r="I16" s="24">
        <f t="shared" si="12"/>
        <v>8.5</v>
      </c>
      <c r="J16" s="21">
        <f t="shared" si="13"/>
        <v>0.2</v>
      </c>
      <c r="L16" s="39">
        <f t="shared" si="14"/>
        <v>0</v>
      </c>
      <c r="M16" s="39">
        <f t="shared" si="15"/>
        <v>8110.07</v>
      </c>
      <c r="N16" s="39">
        <f t="shared" si="0"/>
        <v>-8110.07</v>
      </c>
      <c r="O16" s="42">
        <f t="shared" si="16"/>
        <v>0</v>
      </c>
      <c r="P16" s="33">
        <f t="shared" si="1"/>
        <v>0</v>
      </c>
      <c r="Q16" s="46">
        <f t="shared" si="17"/>
        <v>0</v>
      </c>
      <c r="R16" s="46">
        <f t="shared" si="2"/>
        <v>0</v>
      </c>
      <c r="S16" s="46">
        <f t="shared" si="18"/>
        <v>0</v>
      </c>
      <c r="T16" s="46">
        <f t="shared" si="3"/>
        <v>0</v>
      </c>
      <c r="U16" s="46">
        <f t="shared" si="4"/>
        <v>0</v>
      </c>
      <c r="V16" s="46">
        <f t="shared" si="5"/>
        <v>0</v>
      </c>
      <c r="W16" s="46">
        <f t="shared" si="6"/>
        <v>0</v>
      </c>
      <c r="X16" s="46">
        <f t="shared" si="7"/>
        <v>0</v>
      </c>
      <c r="Y16" s="40">
        <f t="shared" si="8"/>
        <v>0</v>
      </c>
    </row>
    <row r="17" spans="1:25" x14ac:dyDescent="0.25">
      <c r="A17" s="1" t="s">
        <v>40</v>
      </c>
      <c r="B17" s="1" t="s">
        <v>41</v>
      </c>
      <c r="C17" s="39">
        <v>938.73267486997656</v>
      </c>
      <c r="D17" s="39">
        <v>-938.73267486997656</v>
      </c>
      <c r="E17" s="39">
        <f t="shared" si="9"/>
        <v>0</v>
      </c>
      <c r="F17" s="33">
        <f t="shared" si="10"/>
        <v>-938.73267486997656</v>
      </c>
      <c r="G17" s="40">
        <f t="shared" si="11"/>
        <v>0</v>
      </c>
      <c r="H17">
        <v>2006</v>
      </c>
      <c r="I17" s="24">
        <f t="shared" si="12"/>
        <v>9.5</v>
      </c>
      <c r="J17" s="21">
        <f t="shared" si="13"/>
        <v>0.2</v>
      </c>
      <c r="K17" s="41">
        <f>-C17</f>
        <v>-938.73267486997656</v>
      </c>
      <c r="L17" s="43">
        <f>IF(I17&lt;5,K17*J17,0)</f>
        <v>0</v>
      </c>
      <c r="M17" s="39">
        <f t="shared" si="15"/>
        <v>0</v>
      </c>
      <c r="N17" s="39">
        <f t="shared" si="0"/>
        <v>0</v>
      </c>
      <c r="O17" s="42">
        <f t="shared" si="16"/>
        <v>0</v>
      </c>
      <c r="P17" s="33">
        <f t="shared" si="1"/>
        <v>0</v>
      </c>
      <c r="Q17" s="46">
        <f t="shared" si="17"/>
        <v>0</v>
      </c>
      <c r="R17" s="46">
        <f t="shared" si="2"/>
        <v>0</v>
      </c>
      <c r="S17" s="46">
        <f t="shared" si="18"/>
        <v>0</v>
      </c>
      <c r="T17" s="46">
        <f t="shared" si="3"/>
        <v>0</v>
      </c>
      <c r="U17" s="46">
        <f t="shared" si="4"/>
        <v>0</v>
      </c>
      <c r="V17" s="46">
        <f t="shared" si="5"/>
        <v>0</v>
      </c>
      <c r="W17" s="46">
        <f t="shared" si="6"/>
        <v>0</v>
      </c>
      <c r="X17" s="46">
        <f t="shared" si="7"/>
        <v>0</v>
      </c>
      <c r="Y17" s="40">
        <f t="shared" si="8"/>
        <v>0</v>
      </c>
    </row>
    <row r="18" spans="1:25" x14ac:dyDescent="0.25">
      <c r="A18" s="1" t="s">
        <v>14</v>
      </c>
      <c r="B18" s="1" t="s">
        <v>15</v>
      </c>
      <c r="C18" s="39"/>
      <c r="D18" s="39"/>
      <c r="E18" s="39"/>
      <c r="F18" s="33">
        <f t="shared" si="10"/>
        <v>0</v>
      </c>
      <c r="G18" s="40">
        <f t="shared" si="11"/>
        <v>0</v>
      </c>
      <c r="H18">
        <v>2005</v>
      </c>
      <c r="I18" s="24">
        <f t="shared" si="12"/>
        <v>10.5</v>
      </c>
      <c r="J18" s="21">
        <f t="shared" si="13"/>
        <v>0.2</v>
      </c>
      <c r="K18" s="39">
        <v>23222.83</v>
      </c>
      <c r="L18" s="43">
        <f>IF(I18&lt;5,K18*J18,0)</f>
        <v>0</v>
      </c>
      <c r="M18" s="39">
        <f t="shared" si="15"/>
        <v>23222.83</v>
      </c>
      <c r="N18" s="39">
        <f t="shared" si="0"/>
        <v>-23222.83</v>
      </c>
      <c r="O18" s="42">
        <f t="shared" si="16"/>
        <v>0</v>
      </c>
      <c r="P18" s="33">
        <f t="shared" si="1"/>
        <v>0</v>
      </c>
      <c r="Q18" s="46">
        <f t="shared" si="17"/>
        <v>0</v>
      </c>
      <c r="R18" s="46">
        <f t="shared" si="2"/>
        <v>0</v>
      </c>
      <c r="S18" s="46">
        <f t="shared" si="18"/>
        <v>0</v>
      </c>
      <c r="T18" s="46">
        <f t="shared" si="3"/>
        <v>0</v>
      </c>
      <c r="U18" s="46">
        <f t="shared" si="4"/>
        <v>0</v>
      </c>
      <c r="V18" s="46">
        <f t="shared" si="5"/>
        <v>0</v>
      </c>
      <c r="W18" s="46">
        <f t="shared" si="6"/>
        <v>0</v>
      </c>
      <c r="X18" s="46">
        <f t="shared" si="7"/>
        <v>0</v>
      </c>
      <c r="Y18" s="40">
        <f t="shared" si="8"/>
        <v>0</v>
      </c>
    </row>
    <row r="19" spans="1:25" x14ac:dyDescent="0.25">
      <c r="A19" s="1" t="s">
        <v>53</v>
      </c>
      <c r="B19" s="1" t="s">
        <v>63</v>
      </c>
      <c r="C19" s="39"/>
      <c r="D19" s="39"/>
      <c r="E19" s="39"/>
      <c r="F19" s="33">
        <f t="shared" si="10"/>
        <v>0</v>
      </c>
      <c r="G19" s="40">
        <f t="shared" si="11"/>
        <v>0</v>
      </c>
      <c r="H19">
        <v>2015</v>
      </c>
      <c r="I19" s="24">
        <v>0</v>
      </c>
      <c r="J19" s="21">
        <f t="shared" si="13"/>
        <v>0.2</v>
      </c>
      <c r="K19" s="39">
        <v>28000</v>
      </c>
      <c r="L19" s="43">
        <f t="shared" ref="L19:L22" si="19">IF(I19&lt;5,K19*J19,0)</f>
        <v>5600</v>
      </c>
      <c r="M19" s="39">
        <f t="shared" si="15"/>
        <v>28000</v>
      </c>
      <c r="N19" s="39">
        <f t="shared" si="0"/>
        <v>-2800</v>
      </c>
      <c r="O19" s="42">
        <f t="shared" si="16"/>
        <v>25200</v>
      </c>
      <c r="P19" s="33">
        <f t="shared" si="1"/>
        <v>-8400</v>
      </c>
      <c r="Q19" s="46">
        <f>IF(P19&lt;0,$M19+P19,O19)</f>
        <v>19600</v>
      </c>
      <c r="R19" s="46">
        <f t="shared" si="2"/>
        <v>-14000</v>
      </c>
      <c r="S19" s="46">
        <f t="shared" si="18"/>
        <v>14000</v>
      </c>
      <c r="T19" s="46">
        <f t="shared" si="3"/>
        <v>-19600</v>
      </c>
      <c r="U19" s="46">
        <f t="shared" si="4"/>
        <v>8400</v>
      </c>
      <c r="V19" s="46">
        <f t="shared" si="5"/>
        <v>-25200</v>
      </c>
      <c r="W19" s="46">
        <f t="shared" si="6"/>
        <v>2800</v>
      </c>
      <c r="X19" s="46">
        <f t="shared" si="7"/>
        <v>-28000</v>
      </c>
      <c r="Y19" s="40">
        <f t="shared" si="8"/>
        <v>0</v>
      </c>
    </row>
    <row r="20" spans="1:25" x14ac:dyDescent="0.25">
      <c r="A20" s="1" t="s">
        <v>54</v>
      </c>
      <c r="B20" s="1" t="s">
        <v>63</v>
      </c>
      <c r="C20" s="39"/>
      <c r="D20" s="39"/>
      <c r="E20" s="39"/>
      <c r="F20" s="33">
        <f t="shared" si="10"/>
        <v>0</v>
      </c>
      <c r="G20" s="40">
        <f t="shared" si="11"/>
        <v>0</v>
      </c>
      <c r="H20">
        <v>2015</v>
      </c>
      <c r="I20" s="24">
        <v>0</v>
      </c>
      <c r="J20" s="21">
        <f t="shared" si="13"/>
        <v>0.2</v>
      </c>
      <c r="K20" s="39">
        <v>28000</v>
      </c>
      <c r="L20" s="43">
        <f t="shared" si="19"/>
        <v>5600</v>
      </c>
      <c r="M20" s="39">
        <f t="shared" si="15"/>
        <v>28000</v>
      </c>
      <c r="N20" s="39">
        <f t="shared" si="0"/>
        <v>-2800</v>
      </c>
      <c r="O20" s="42">
        <f t="shared" si="16"/>
        <v>25200</v>
      </c>
      <c r="P20" s="33">
        <f t="shared" si="1"/>
        <v>-8400</v>
      </c>
      <c r="Q20" s="46">
        <f t="shared" si="17"/>
        <v>19600</v>
      </c>
      <c r="R20" s="46">
        <f t="shared" si="2"/>
        <v>-14000</v>
      </c>
      <c r="S20" s="46">
        <f t="shared" si="18"/>
        <v>14000</v>
      </c>
      <c r="T20" s="46">
        <f t="shared" si="3"/>
        <v>-19600</v>
      </c>
      <c r="U20" s="46">
        <f t="shared" si="4"/>
        <v>8400</v>
      </c>
      <c r="V20" s="46">
        <f t="shared" si="5"/>
        <v>-25200</v>
      </c>
      <c r="W20" s="46">
        <f t="shared" si="6"/>
        <v>2800</v>
      </c>
      <c r="X20" s="46">
        <f t="shared" si="7"/>
        <v>-28000</v>
      </c>
      <c r="Y20" s="40">
        <f t="shared" si="8"/>
        <v>0</v>
      </c>
    </row>
    <row r="21" spans="1:25" x14ac:dyDescent="0.25">
      <c r="A21" s="1" t="s">
        <v>55</v>
      </c>
      <c r="B21" s="1" t="s">
        <v>63</v>
      </c>
      <c r="C21" s="39"/>
      <c r="D21" s="39"/>
      <c r="E21" s="39"/>
      <c r="F21" s="33">
        <f t="shared" si="10"/>
        <v>0</v>
      </c>
      <c r="G21" s="40">
        <f t="shared" si="11"/>
        <v>0</v>
      </c>
      <c r="H21">
        <v>2015</v>
      </c>
      <c r="I21" s="24">
        <v>0</v>
      </c>
      <c r="J21" s="21">
        <f t="shared" si="13"/>
        <v>0.2</v>
      </c>
      <c r="K21" s="39">
        <v>30000</v>
      </c>
      <c r="L21" s="43">
        <f t="shared" si="19"/>
        <v>6000</v>
      </c>
      <c r="M21" s="39">
        <f t="shared" si="15"/>
        <v>30000</v>
      </c>
      <c r="N21" s="39">
        <f t="shared" si="0"/>
        <v>-3000</v>
      </c>
      <c r="O21" s="42">
        <f t="shared" si="16"/>
        <v>27000</v>
      </c>
      <c r="P21" s="33">
        <f t="shared" si="1"/>
        <v>-9000</v>
      </c>
      <c r="Q21" s="46">
        <f t="shared" si="17"/>
        <v>21000</v>
      </c>
      <c r="R21" s="46">
        <f t="shared" si="2"/>
        <v>-15000</v>
      </c>
      <c r="S21" s="46">
        <f t="shared" si="18"/>
        <v>15000</v>
      </c>
      <c r="T21" s="46">
        <f t="shared" si="3"/>
        <v>-21000</v>
      </c>
      <c r="U21" s="46">
        <f t="shared" si="4"/>
        <v>9000</v>
      </c>
      <c r="V21" s="46">
        <f t="shared" si="5"/>
        <v>-27000</v>
      </c>
      <c r="W21" s="46">
        <f t="shared" si="6"/>
        <v>3000</v>
      </c>
      <c r="X21" s="46">
        <f t="shared" si="7"/>
        <v>-30000</v>
      </c>
      <c r="Y21" s="40">
        <f t="shared" si="8"/>
        <v>0</v>
      </c>
    </row>
    <row r="22" spans="1:25" x14ac:dyDescent="0.25">
      <c r="A22" s="1" t="s">
        <v>56</v>
      </c>
      <c r="B22" s="1" t="s">
        <v>63</v>
      </c>
      <c r="C22" s="39"/>
      <c r="D22" s="39"/>
      <c r="E22" s="39"/>
      <c r="F22" s="33">
        <f t="shared" si="10"/>
        <v>0</v>
      </c>
      <c r="G22" s="40">
        <f t="shared" si="11"/>
        <v>0</v>
      </c>
      <c r="H22">
        <v>2015</v>
      </c>
      <c r="I22" s="24">
        <v>0</v>
      </c>
      <c r="J22" s="21">
        <f t="shared" si="13"/>
        <v>0.2</v>
      </c>
      <c r="K22" s="39">
        <v>30000</v>
      </c>
      <c r="L22" s="43">
        <f t="shared" si="19"/>
        <v>6000</v>
      </c>
      <c r="M22" s="39">
        <f t="shared" si="15"/>
        <v>30000</v>
      </c>
      <c r="N22" s="39">
        <f t="shared" si="0"/>
        <v>-3000</v>
      </c>
      <c r="O22" s="42">
        <f t="shared" si="16"/>
        <v>27000</v>
      </c>
      <c r="P22" s="33">
        <f t="shared" si="1"/>
        <v>-9000</v>
      </c>
      <c r="Q22" s="46">
        <f t="shared" si="17"/>
        <v>21000</v>
      </c>
      <c r="R22" s="46">
        <f t="shared" si="2"/>
        <v>-15000</v>
      </c>
      <c r="S22" s="46">
        <f t="shared" si="18"/>
        <v>15000</v>
      </c>
      <c r="T22" s="46">
        <f>IF(S22&gt;0,IF(S22&lt;=$L22,-$M22,R22-$L22),S22)</f>
        <v>-21000</v>
      </c>
      <c r="U22" s="46">
        <f t="shared" si="4"/>
        <v>9000</v>
      </c>
      <c r="V22" s="46">
        <f>IF(U22&gt;0,IF(U22&lt;=$L22,-$M22,T22-$L22),U22)</f>
        <v>-27000</v>
      </c>
      <c r="W22" s="46">
        <f t="shared" si="6"/>
        <v>3000</v>
      </c>
      <c r="X22" s="46">
        <f t="shared" si="7"/>
        <v>-30000</v>
      </c>
      <c r="Y22" s="40">
        <f t="shared" si="8"/>
        <v>0</v>
      </c>
    </row>
    <row r="23" spans="1:25" x14ac:dyDescent="0.25">
      <c r="A23" s="1" t="s">
        <v>79</v>
      </c>
      <c r="B23" s="1" t="s">
        <v>80</v>
      </c>
      <c r="C23" s="39"/>
      <c r="D23" s="39"/>
      <c r="E23" s="39"/>
      <c r="F23" s="33">
        <f t="shared" si="10"/>
        <v>0</v>
      </c>
      <c r="G23" s="40">
        <f t="shared" si="11"/>
        <v>0</v>
      </c>
      <c r="H23">
        <v>2013</v>
      </c>
      <c r="I23" s="24">
        <f t="shared" si="12"/>
        <v>2.5</v>
      </c>
      <c r="J23" s="21">
        <f t="shared" si="13"/>
        <v>0.2</v>
      </c>
      <c r="K23" s="39">
        <v>3567.3606155524903</v>
      </c>
      <c r="L23" s="43">
        <f t="shared" ref="L23" si="20">IF(I23&lt;5,K23*J23,0)</f>
        <v>713.47212311049816</v>
      </c>
      <c r="M23" s="39">
        <f t="shared" ref="M23" si="21">C23+K23</f>
        <v>3567.3606155524903</v>
      </c>
      <c r="N23" s="39">
        <f>-IF(I23+0.5&lt;5,M23*(I23+0.5)*J23,M23)</f>
        <v>-2140.4163693314945</v>
      </c>
      <c r="O23" s="42">
        <f t="shared" ref="O23" si="22">M23+N23</f>
        <v>1426.9442462209959</v>
      </c>
      <c r="P23" s="33">
        <f>IF(O23&gt;0,IF(O23&lt;=$L23,-$M23,N23-$L23),O23)</f>
        <v>-2853.8884924419926</v>
      </c>
      <c r="Q23" s="46">
        <f t="shared" ref="Q23" si="23">IF(P23&lt;0,$M23+P23,O23)</f>
        <v>713.47212311049771</v>
      </c>
      <c r="R23" s="46">
        <f>IF(Q23&gt;0,IF(Q23&lt;=$L23,-$M23,P23-$L23),Q23)</f>
        <v>-3567.3606155524903</v>
      </c>
      <c r="S23" s="46">
        <f t="shared" ref="S23" si="24">IF(R23&lt;0,$M23+R23,Q23)</f>
        <v>0</v>
      </c>
      <c r="T23" s="46">
        <f>IF(S23&gt;0,IF(S23&lt;=$L23,-$M23,R23-$L23),S23)</f>
        <v>0</v>
      </c>
      <c r="U23" s="46">
        <f>IF(T23&lt;0,$M23+T23,S23)</f>
        <v>0</v>
      </c>
      <c r="V23" s="46">
        <f t="shared" ref="V23" si="25">IF(U23&gt;0,IF(U23&lt;=$L23,-$M23,T23-$L23),U23)</f>
        <v>0</v>
      </c>
      <c r="W23" s="46">
        <f t="shared" ref="W23" si="26">IF(V23&lt;0,$M23+V23,U23)</f>
        <v>0</v>
      </c>
      <c r="X23" s="46">
        <f>IF(W23&gt;0,IF(W23&lt;=$L23,-$M23,V23-$L23),W23)</f>
        <v>0</v>
      </c>
      <c r="Y23" s="40">
        <f t="shared" ref="Y23" si="27">IF(X23&lt;0,$M23+X23,W23)</f>
        <v>0</v>
      </c>
    </row>
    <row r="24" spans="1:25" ht="15.75" thickBot="1" x14ac:dyDescent="0.3">
      <c r="C24" s="41"/>
      <c r="D24" s="41"/>
      <c r="E24" s="41"/>
      <c r="F24" s="10">
        <f t="shared" si="10"/>
        <v>0</v>
      </c>
      <c r="G24" s="44">
        <f t="shared" si="11"/>
        <v>0</v>
      </c>
      <c r="K24" s="41"/>
      <c r="L24" s="41"/>
      <c r="M24" s="41"/>
      <c r="N24" s="41"/>
      <c r="O24" s="41"/>
      <c r="P24" s="47"/>
      <c r="Q24" s="48"/>
      <c r="R24" s="48"/>
      <c r="S24" s="48"/>
      <c r="T24" s="48"/>
      <c r="U24" s="48"/>
      <c r="V24" s="48"/>
      <c r="W24" s="48"/>
      <c r="X24" s="48"/>
      <c r="Y24" s="49"/>
    </row>
    <row r="25" spans="1:25" ht="15.75" thickBot="1" x14ac:dyDescent="0.3">
      <c r="C25" s="45">
        <f>SUM(C3:C24)</f>
        <v>594204.38267486985</v>
      </c>
      <c r="D25" s="45">
        <f>SUM(D3:D24)</f>
        <v>-550225.32267486991</v>
      </c>
      <c r="E25" s="45">
        <f>SUM(E3:E24)</f>
        <v>43979.06</v>
      </c>
      <c r="F25" s="45">
        <f>SUM(F3:F24)</f>
        <v>-552034.09967486991</v>
      </c>
      <c r="G25" s="45">
        <f>SUM(G3:G24)</f>
        <v>42170.282999999996</v>
      </c>
      <c r="K25" s="45">
        <f t="shared" ref="K25:Y25" si="28">SUM(K3:K24)</f>
        <v>50989.027940682528</v>
      </c>
      <c r="L25" s="45">
        <f t="shared" si="28"/>
        <v>54754.214123110498</v>
      </c>
      <c r="M25" s="45">
        <f t="shared" si="28"/>
        <v>645193.41061555245</v>
      </c>
      <c r="N25" s="45">
        <f t="shared" si="28"/>
        <v>-512616.55436933145</v>
      </c>
      <c r="O25" s="45">
        <f t="shared" si="28"/>
        <v>132576.856246221</v>
      </c>
      <c r="P25" s="50">
        <f t="shared" si="28"/>
        <v>-91153.712492442006</v>
      </c>
      <c r="Q25" s="45">
        <f t="shared" si="28"/>
        <v>95288.428123110483</v>
      </c>
      <c r="R25" s="45">
        <f t="shared" si="28"/>
        <v>-128442.14061555249</v>
      </c>
      <c r="S25" s="45">
        <f t="shared" si="28"/>
        <v>58000</v>
      </c>
      <c r="T25" s="45">
        <f t="shared" si="28"/>
        <v>-81200</v>
      </c>
      <c r="U25" s="45">
        <f t="shared" si="28"/>
        <v>34800</v>
      </c>
      <c r="V25" s="45">
        <f t="shared" si="28"/>
        <v>-104400</v>
      </c>
      <c r="W25" s="45">
        <f t="shared" si="28"/>
        <v>11600</v>
      </c>
      <c r="X25" s="45">
        <f t="shared" si="28"/>
        <v>-116000</v>
      </c>
      <c r="Y25" s="51">
        <f t="shared" si="28"/>
        <v>0</v>
      </c>
    </row>
    <row r="26" spans="1:25" ht="16.5" thickTop="1" thickBot="1" x14ac:dyDescent="0.3">
      <c r="P26" s="29"/>
      <c r="Q26" s="11"/>
      <c r="R26" s="11"/>
      <c r="S26" s="11"/>
      <c r="T26" s="11"/>
      <c r="U26" s="11"/>
      <c r="V26" s="11"/>
      <c r="W26" s="11"/>
      <c r="X26" s="11"/>
      <c r="Y26" s="12"/>
    </row>
  </sheetData>
  <pageMargins left="0.7" right="0.7" top="0.75" bottom="0.75" header="0.3" footer="0.3"/>
  <ignoredErrors>
    <ignoredError sqref="Q3:Q18 Q23 Q20:Q21 Q22 Y23 W20:W21 W3:W18 W19 U20:U21 U3:U18 U19 U22 S22 S20:S21 S3:S18 S23 W22 W23 S19 R3:R18 R20:R21 R19 T19 R23 X23 R22 X22 T23:V23 T3:T18 T20:T21 T22 V22 V19 V3:V18 V20:V21 X19 X3:X18 X20:X21" 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KY Vehicles</vt:lpstr>
      <vt:lpstr>Depreciation Schedule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Halloran</dc:creator>
  <cp:lastModifiedBy>bhallora</cp:lastModifiedBy>
  <dcterms:created xsi:type="dcterms:W3CDTF">2015-09-29T15:39:32Z</dcterms:created>
  <dcterms:modified xsi:type="dcterms:W3CDTF">2015-12-21T16:19:01Z</dcterms:modified>
</cp:coreProperties>
</file>