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A.1" sheetId="1" r:id="rId1"/>
  </sheets>
  <externalReferences>
    <externalReference r:id="rId2"/>
  </externalReferences>
  <definedNames>
    <definedName name="\p">A.1!$B$40:$B$41</definedName>
    <definedName name="_Div012">#REF!</definedName>
    <definedName name="_Div02">#REF!</definedName>
    <definedName name="_Div091">#REF!</definedName>
    <definedName name="_Regression_Int" localSheetId="0" hidden="1">1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A.1!$A$1:$G$37</definedName>
    <definedName name="Print_Area_MI">A.1!$A$1:$K$36</definedName>
    <definedName name="ROR">#REF!</definedName>
    <definedName name="SCHEDA">A.1!$A$1:$K$36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G34" i="1" l="1"/>
  <c r="L34" i="1" s="1"/>
  <c r="G28" i="1"/>
  <c r="E28" i="1"/>
  <c r="J24" i="1"/>
  <c r="J26" i="1" s="1"/>
  <c r="J30" i="1" s="1"/>
  <c r="J32" i="1" s="1"/>
  <c r="J36" i="1" s="1"/>
  <c r="E24" i="1"/>
  <c r="E26" i="1" s="1"/>
  <c r="E30" i="1" s="1"/>
  <c r="G22" i="1"/>
  <c r="E22" i="1"/>
  <c r="J20" i="1"/>
  <c r="G20" i="1"/>
  <c r="E20" i="1"/>
  <c r="G18" i="1"/>
  <c r="L18" i="1" s="1"/>
  <c r="E18" i="1"/>
  <c r="L16" i="1"/>
  <c r="G16" i="1"/>
  <c r="G24" i="1" s="1"/>
  <c r="E16" i="1"/>
  <c r="A4" i="1"/>
  <c r="A2" i="1"/>
  <c r="A1" i="1"/>
  <c r="G26" i="1" l="1"/>
  <c r="L24" i="1"/>
  <c r="G30" i="1" l="1"/>
  <c r="L26" i="1"/>
  <c r="L30" i="1" l="1"/>
  <c r="G32" i="1"/>
  <c r="L32" i="1" l="1"/>
  <c r="G36" i="1"/>
  <c r="L36" i="1" s="1"/>
</calcChain>
</file>

<file path=xl/sharedStrings.xml><?xml version="1.0" encoding="utf-8"?>
<sst xmlns="http://schemas.openxmlformats.org/spreadsheetml/2006/main" count="53" uniqueCount="45">
  <si>
    <t>Overall Financial Summary</t>
  </si>
  <si>
    <t>Data:__X____Base Period___X____Forecasted Period</t>
  </si>
  <si>
    <t>FR 16(8)(a)</t>
  </si>
  <si>
    <t>Type of Filing:___X____Original________Updated ________Revised</t>
  </si>
  <si>
    <t>Schedule A</t>
  </si>
  <si>
    <t>Workpaper Reference No(s).____________________</t>
  </si>
  <si>
    <t>Witness:   Waller</t>
  </si>
  <si>
    <t>Base</t>
  </si>
  <si>
    <t>Forecasted</t>
  </si>
  <si>
    <t xml:space="preserve">As </t>
  </si>
  <si>
    <t>Supporting</t>
  </si>
  <si>
    <t>Jurisdictional</t>
  </si>
  <si>
    <t>Filed</t>
  </si>
  <si>
    <t>Change</t>
  </si>
  <si>
    <t>Line</t>
  </si>
  <si>
    <t>Schedule</t>
  </si>
  <si>
    <t>Revenue</t>
  </si>
  <si>
    <t xml:space="preserve">as Revised </t>
  </si>
  <si>
    <t>Composite</t>
  </si>
  <si>
    <t>No.</t>
  </si>
  <si>
    <t>Description</t>
  </si>
  <si>
    <t>Reference</t>
  </si>
  <si>
    <t>Requirement</t>
  </si>
  <si>
    <t>Staff 2-21</t>
  </si>
  <si>
    <t>Alloc Factor</t>
  </si>
  <si>
    <t>(a)</t>
  </si>
  <si>
    <t>(b)</t>
  </si>
  <si>
    <t>(c)</t>
  </si>
  <si>
    <t>(d)</t>
  </si>
  <si>
    <t>Rate Base</t>
  </si>
  <si>
    <t>B-1</t>
  </si>
  <si>
    <t>Adjusted Operating Income</t>
  </si>
  <si>
    <t>C-1</t>
  </si>
  <si>
    <t>Earned Rate of Return (line 2 divided by line 1)</t>
  </si>
  <si>
    <t>J-1.1</t>
  </si>
  <si>
    <t>Required Rate of Return</t>
  </si>
  <si>
    <t>J-1</t>
  </si>
  <si>
    <t>Required Operating Income (line 1 times line 4)</t>
  </si>
  <si>
    <t>Operating Income Deficiency (line 5 minus line 2)</t>
  </si>
  <si>
    <t>Gross Revenue Conversion Factor</t>
  </si>
  <si>
    <t>H</t>
  </si>
  <si>
    <t>Revenue Deficiency (line 6 times line 7)</t>
  </si>
  <si>
    <t>Revenue Increase Requested</t>
  </si>
  <si>
    <t>Adjusted Operating Revenues</t>
  </si>
  <si>
    <t>Revenue Requirements (line 9 plus line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</si>
</sst>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_(&quot;$&quot;* #,##0_);_(&quot;$&quot;* \(#,##0\);_(&quot;$&quot;* &quot;-&quot;??_);_(@_)"/>
    <numFmt numFmtId="167" formatCode="_(* #,##0.00000_);_(* \(#,##0.00000\);_(* &quot;-&quot;??_);_(@_)"/>
    <numFmt numFmtId="168" formatCode="0.000000_)"/>
  </numFmts>
  <fonts count="15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sz val="12"/>
      <color theme="0" tint="-0.499984740745262"/>
      <name val="Helvetica-Narrow"/>
      <family val="2"/>
    </font>
    <font>
      <sz val="12"/>
      <name val="Times New Roman"/>
      <family val="1"/>
    </font>
    <font>
      <sz val="12"/>
      <color rgb="FF0000FF"/>
      <name val="Helvetica-Narrow"/>
      <family val="2"/>
    </font>
    <font>
      <b/>
      <sz val="12"/>
      <name val="Helvetica-Narrow"/>
      <family val="2"/>
    </font>
    <font>
      <sz val="10"/>
      <color theme="0" tint="-0.499984740745262"/>
      <name val="Helvetica-Narrow"/>
      <family val="2"/>
    </font>
    <font>
      <sz val="10"/>
      <name val="Arial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30">
    <xf numFmtId="37" fontId="0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2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40" fontId="10" fillId="3" borderId="0">
      <alignment horizontal="right"/>
    </xf>
    <xf numFmtId="0" fontId="11" fillId="4" borderId="0">
      <alignment horizontal="center"/>
    </xf>
    <xf numFmtId="0" fontId="12" fillId="3" borderId="3"/>
    <xf numFmtId="0" fontId="13" fillId="0" borderId="0" applyBorder="0">
      <alignment horizontal="centerContinuous"/>
    </xf>
    <xf numFmtId="0" fontId="14" fillId="0" borderId="0" applyBorder="0">
      <alignment horizontal="centerContinuous"/>
    </xf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37" fontId="0" fillId="0" borderId="0" xfId="0"/>
    <xf numFmtId="37" fontId="2" fillId="0" borderId="0" xfId="0" applyFont="1" applyAlignment="1" applyProtection="1">
      <alignment horizontal="centerContinuous"/>
    </xf>
    <xf numFmtId="37" fontId="2" fillId="0" borderId="0" xfId="0" applyFont="1" applyAlignment="1">
      <alignment horizontal="centerContinuous"/>
    </xf>
    <xf numFmtId="37" fontId="2" fillId="0" borderId="0" xfId="0" applyFont="1"/>
    <xf numFmtId="164" fontId="2" fillId="0" borderId="0" xfId="0" applyNumberFormat="1" applyFont="1" applyProtection="1"/>
    <xf numFmtId="37" fontId="2" fillId="0" borderId="0" xfId="0" applyFont="1" applyAlignment="1" applyProtection="1">
      <alignment horizontal="left"/>
    </xf>
    <xf numFmtId="37" fontId="2" fillId="0" borderId="0" xfId="0" applyFont="1" applyAlignment="1">
      <alignment horizontal="right"/>
    </xf>
    <xf numFmtId="37" fontId="2" fillId="2" borderId="0" xfId="0" applyFont="1" applyFill="1"/>
    <xf numFmtId="37" fontId="2" fillId="0" borderId="0" xfId="0" applyFont="1" applyAlignment="1" applyProtection="1">
      <alignment horizontal="right"/>
    </xf>
    <xf numFmtId="37" fontId="2" fillId="0" borderId="1" xfId="0" applyFont="1" applyBorder="1" applyAlignment="1" applyProtection="1">
      <alignment horizontal="left"/>
    </xf>
    <xf numFmtId="37" fontId="2" fillId="0" borderId="1" xfId="0" applyFont="1" applyBorder="1"/>
    <xf numFmtId="165" fontId="2" fillId="0" borderId="1" xfId="0" applyNumberFormat="1" applyFont="1" applyBorder="1" applyProtection="1"/>
    <xf numFmtId="37" fontId="2" fillId="0" borderId="1" xfId="0" applyFont="1" applyFill="1" applyBorder="1" applyAlignment="1" applyProtection="1">
      <alignment horizontal="right"/>
    </xf>
    <xf numFmtId="37" fontId="2" fillId="2" borderId="0" xfId="0" applyFont="1" applyFill="1" applyBorder="1"/>
    <xf numFmtId="165" fontId="2" fillId="0" borderId="0" xfId="0" applyNumberFormat="1" applyFont="1" applyProtection="1"/>
    <xf numFmtId="37" fontId="2" fillId="0" borderId="0" xfId="0" applyFont="1" applyAlignment="1" applyProtection="1">
      <alignment horizontal="center"/>
    </xf>
    <xf numFmtId="37" fontId="0" fillId="0" borderId="0" xfId="0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applyFont="1"/>
    <xf numFmtId="37" fontId="2" fillId="0" borderId="1" xfId="0" applyFont="1" applyBorder="1" applyAlignment="1" applyProtection="1">
      <alignment horizontal="center"/>
    </xf>
    <xf numFmtId="37" fontId="0" fillId="0" borderId="2" xfId="0" applyFont="1" applyBorder="1" applyAlignment="1">
      <alignment horizontal="center"/>
    </xf>
    <xf numFmtId="37" fontId="2" fillId="0" borderId="0" xfId="0" quotePrefix="1" applyFont="1" applyAlignment="1">
      <alignment horizontal="center"/>
    </xf>
    <xf numFmtId="37" fontId="3" fillId="0" borderId="0" xfId="0" applyFont="1" applyAlignment="1" applyProtection="1">
      <alignment horizontal="center"/>
    </xf>
    <xf numFmtId="165" fontId="3" fillId="0" borderId="0" xfId="0" applyNumberFormat="1" applyFont="1" applyProtection="1"/>
    <xf numFmtId="37" fontId="2" fillId="0" borderId="0" xfId="0" applyNumberFormat="1" applyFont="1" applyProtection="1"/>
    <xf numFmtId="37" fontId="2" fillId="2" borderId="0" xfId="0" applyNumberFormat="1" applyFont="1" applyFill="1" applyProtection="1"/>
    <xf numFmtId="37" fontId="2" fillId="0" borderId="0" xfId="0" applyFont="1" applyFill="1" applyAlignment="1" applyProtection="1">
      <alignment horizontal="left"/>
    </xf>
    <xf numFmtId="37" fontId="2" fillId="0" borderId="0" xfId="0" applyFont="1" applyFill="1" applyAlignment="1" applyProtection="1">
      <alignment horizontal="center"/>
    </xf>
    <xf numFmtId="37" fontId="2" fillId="0" borderId="0" xfId="0" applyFont="1" applyFill="1"/>
    <xf numFmtId="166" fontId="2" fillId="0" borderId="0" xfId="2" applyNumberFormat="1" applyFont="1" applyFill="1"/>
    <xf numFmtId="166" fontId="2" fillId="0" borderId="0" xfId="2" applyNumberFormat="1" applyFont="1" applyFill="1" applyProtection="1"/>
    <xf numFmtId="37" fontId="0" fillId="0" borderId="0" xfId="0" applyFont="1"/>
    <xf numFmtId="37" fontId="2" fillId="0" borderId="0" xfId="0" applyNumberFormat="1" applyFont="1" applyFill="1" applyProtection="1"/>
    <xf numFmtId="37" fontId="2" fillId="2" borderId="0" xfId="0" applyNumberFormat="1" applyFont="1" applyFill="1" applyBorder="1" applyProtection="1"/>
    <xf numFmtId="37" fontId="2" fillId="0" borderId="0" xfId="0" applyFont="1" applyFill="1" applyAlignment="1">
      <alignment horizontal="center"/>
    </xf>
    <xf numFmtId="10" fontId="2" fillId="0" borderId="0" xfId="0" applyNumberFormat="1" applyFont="1" applyFill="1" applyProtection="1"/>
    <xf numFmtId="10" fontId="2" fillId="0" borderId="0" xfId="0" applyNumberFormat="1" applyFont="1" applyProtection="1"/>
    <xf numFmtId="10" fontId="2" fillId="2" borderId="0" xfId="0" applyNumberFormat="1" applyFont="1" applyFill="1" applyBorder="1" applyProtection="1"/>
    <xf numFmtId="10" fontId="2" fillId="0" borderId="0" xfId="3" applyNumberFormat="1" applyFont="1" applyFill="1"/>
    <xf numFmtId="10" fontId="2" fillId="2" borderId="0" xfId="3" applyNumberFormat="1" applyFont="1" applyFill="1" applyBorder="1"/>
    <xf numFmtId="10" fontId="3" fillId="0" borderId="0" xfId="0" applyNumberFormat="1" applyFont="1" applyFill="1" applyProtection="1"/>
    <xf numFmtId="37" fontId="5" fillId="0" borderId="0" xfId="0" applyFont="1"/>
    <xf numFmtId="167" fontId="2" fillId="0" borderId="0" xfId="1" applyNumberFormat="1" applyFont="1" applyFill="1" applyProtection="1"/>
    <xf numFmtId="168" fontId="2" fillId="2" borderId="0" xfId="0" applyNumberFormat="1" applyFont="1" applyFill="1" applyBorder="1" applyProtection="1"/>
    <xf numFmtId="37" fontId="6" fillId="0" borderId="0" xfId="0" applyFont="1" applyFill="1" applyAlignment="1" applyProtection="1">
      <alignment horizontal="left"/>
    </xf>
    <xf numFmtId="166" fontId="6" fillId="0" borderId="0" xfId="2" applyNumberFormat="1" applyFont="1" applyFill="1" applyProtection="1"/>
    <xf numFmtId="166" fontId="6" fillId="2" borderId="0" xfId="2" applyNumberFormat="1" applyFont="1" applyFill="1" applyProtection="1"/>
    <xf numFmtId="37" fontId="7" fillId="0" borderId="0" xfId="0" applyNumberFormat="1" applyFont="1" applyBorder="1" applyProtection="1"/>
    <xf numFmtId="37" fontId="2" fillId="0" borderId="0" xfId="0" applyFont="1" applyBorder="1"/>
    <xf numFmtId="37" fontId="2" fillId="0" borderId="0" xfId="0" applyNumberFormat="1" applyFont="1" applyFill="1" applyBorder="1" applyProtection="1"/>
    <xf numFmtId="37" fontId="2" fillId="0" borderId="0" xfId="0" quotePrefix="1" applyFont="1" applyBorder="1" applyAlignment="1">
      <alignment horizontal="left"/>
    </xf>
    <xf numFmtId="10" fontId="2" fillId="0" borderId="0" xfId="3" applyNumberFormat="1" applyFont="1" applyBorder="1" applyAlignment="1">
      <alignment horizontal="left"/>
    </xf>
  </cellXfs>
  <cellStyles count="30">
    <cellStyle name="Comma" xfId="1" builtinId="3"/>
    <cellStyle name="Comma [0] 2" xfId="4"/>
    <cellStyle name="Comma 2" xfId="5"/>
    <cellStyle name="Comma 3" xfId="6"/>
    <cellStyle name="Comma 4" xfId="7"/>
    <cellStyle name="Currency" xfId="2" builtinId="4"/>
    <cellStyle name="Currency [0] 2" xfId="8"/>
    <cellStyle name="Currency 2" xfId="9"/>
    <cellStyle name="Currency 3" xfId="10"/>
    <cellStyle name="Currency 4" xfId="11"/>
    <cellStyle name="Normal" xfId="0" builtinId="0"/>
    <cellStyle name="Normal - Style1" xfId="12"/>
    <cellStyle name="Normal 2" xfId="13"/>
    <cellStyle name="Normal 2 2" xfId="14"/>
    <cellStyle name="Normal 3" xfId="15"/>
    <cellStyle name="Normal 3 2" xfId="16"/>
    <cellStyle name="Normal 4" xfId="17"/>
    <cellStyle name="Normal 5" xfId="18"/>
    <cellStyle name="Normal 5 2" xfId="19"/>
    <cellStyle name="Normal 6" xfId="20"/>
    <cellStyle name="Normal 6 2" xfId="21"/>
    <cellStyle name="Output Amounts" xfId="22"/>
    <cellStyle name="Output Column Headings" xfId="23"/>
    <cellStyle name="Output Line Items" xfId="24"/>
    <cellStyle name="Output Report Heading" xfId="25"/>
    <cellStyle name="Output Report Title" xfId="26"/>
    <cellStyle name="Percent" xfId="3" builtinId="5"/>
    <cellStyle name="Percent 2" xfId="27"/>
    <cellStyle name="Percent 3" xfId="28"/>
    <cellStyle name="Percent 7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%20Recomm%20Comp%20Alloc%20Factors%20-%20Staff_2-21_Att1_-_Fall_2015_KY_Rev_Req_Model_-_Final_Copy_-_External_Links_to_1-59_W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ation"/>
      <sheetName val="Cover A"/>
      <sheetName val="A.1"/>
      <sheetName val="Cover B"/>
      <sheetName val="B.1 B"/>
      <sheetName val="B.1 F "/>
      <sheetName val="B.2 B"/>
      <sheetName val="B.2 F"/>
      <sheetName val="B.3 B"/>
      <sheetName val="B.3 F"/>
      <sheetName val="B.3.1 F"/>
      <sheetName val="B.4 B"/>
      <sheetName val="B.4 F"/>
      <sheetName val="B.4.1 B"/>
      <sheetName val="B.4.1 F"/>
      <sheetName val="B.4.2 B"/>
      <sheetName val="B.4.2 F"/>
      <sheetName val="B.5 B"/>
      <sheetName val="B.5 F"/>
      <sheetName val="B.6 B"/>
      <sheetName val="B.6 F"/>
      <sheetName val="WP B.4.1F"/>
      <sheetName val="WP B.4.1B"/>
      <sheetName val="WP B.5 B"/>
      <sheetName val="WP B.5 F"/>
      <sheetName val="WP B.6 B"/>
      <sheetName val="WP B.6 F"/>
      <sheetName val="Cover C"/>
      <sheetName val="C.1"/>
      <sheetName val="C.2"/>
      <sheetName val="C.2.1 B"/>
      <sheetName val="C.2.1 F"/>
      <sheetName val="C.2.2 B 09"/>
      <sheetName val="C.2.2 B 02"/>
      <sheetName val="C.2.2 B 12"/>
      <sheetName val="C.2.2 B 91"/>
      <sheetName val="C.2.2-F 09"/>
      <sheetName val="C.2.2-F 02"/>
      <sheetName val="C.2.2-F 12"/>
      <sheetName val="C.2.2-F 91"/>
      <sheetName val="C.2.3 B"/>
      <sheetName val="C.2.3 F"/>
      <sheetName val="Cover D"/>
      <sheetName val="D.1"/>
      <sheetName val="D.2.1"/>
      <sheetName val="D.2.2"/>
      <sheetName val="D.2.3"/>
      <sheetName val="Cover E"/>
      <sheetName val="E"/>
      <sheetName val="Cover F"/>
      <sheetName val="F.1"/>
      <sheetName val="F.2.1"/>
      <sheetName val="F.2.2"/>
      <sheetName val="F.2.3"/>
      <sheetName val="F.3"/>
      <sheetName val="F.4"/>
      <sheetName val="F.5"/>
      <sheetName val="F.6"/>
      <sheetName val="F.7"/>
      <sheetName val="F.8"/>
      <sheetName val="F.9"/>
      <sheetName val="F.10"/>
      <sheetName val="G.1"/>
      <sheetName val="G.2"/>
      <sheetName val="G.3"/>
      <sheetName val="H.1"/>
      <sheetName val="I.1"/>
      <sheetName val="I.2"/>
      <sheetName val="I.3"/>
      <sheetName val="J-1 Base"/>
      <sheetName val="J-2 B"/>
      <sheetName val="J-3 B"/>
      <sheetName val="J-4"/>
      <sheetName val="J.1"/>
      <sheetName val="J-1 F"/>
      <sheetName val="J-2 F"/>
      <sheetName val="J-3 F"/>
      <sheetName val="K"/>
    </sheetNames>
    <sheetDataSet>
      <sheetData sheetId="0">
        <row r="1">
          <cell r="A1" t="str">
            <v>Atmos Energy Corporation, Kentucky/Mid-States Division</v>
          </cell>
        </row>
        <row r="2">
          <cell r="A2" t="str">
            <v>Kentucky Jurisdiction Case No. 2015-00343</v>
          </cell>
        </row>
        <row r="4">
          <cell r="A4" t="str">
            <v>Forecasted Test Period: Twelve Months Ended May 31, 2017</v>
          </cell>
        </row>
      </sheetData>
      <sheetData sheetId="1"/>
      <sheetData sheetId="2"/>
      <sheetData sheetId="3"/>
      <sheetData sheetId="4"/>
      <sheetData sheetId="5">
        <row r="27">
          <cell r="F27">
            <v>295904707.06421781</v>
          </cell>
        </row>
      </sheetData>
      <sheetData sheetId="6">
        <row r="27">
          <cell r="F27">
            <v>332554227.8965916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5">
          <cell r="F15">
            <v>166804655.47242033</v>
          </cell>
        </row>
        <row r="26">
          <cell r="D26">
            <v>22051234.889595121</v>
          </cell>
          <cell r="F26">
            <v>25613287.519752532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4">
          <cell r="D34">
            <v>1.6481189999999999</v>
          </cell>
          <cell r="E34">
            <v>1.6480349999999999</v>
          </cell>
        </row>
      </sheetData>
      <sheetData sheetId="67"/>
      <sheetData sheetId="68"/>
      <sheetData sheetId="69"/>
      <sheetData sheetId="70">
        <row r="27">
          <cell r="M27">
            <v>7.9899999999999999E-2</v>
          </cell>
        </row>
      </sheetData>
      <sheetData sheetId="71"/>
      <sheetData sheetId="72"/>
      <sheetData sheetId="73"/>
      <sheetData sheetId="74"/>
      <sheetData sheetId="75">
        <row r="28">
          <cell r="M28">
            <v>8.1199999999999994E-2</v>
          </cell>
        </row>
      </sheetData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Q43"/>
  <sheetViews>
    <sheetView tabSelected="1" zoomScale="90" zoomScaleNormal="90" zoomScaleSheetLayoutView="70" workbookViewId="0">
      <selection activeCell="J14" sqref="J14"/>
    </sheetView>
  </sheetViews>
  <sheetFormatPr defaultColWidth="9.6640625" defaultRowHeight="15"/>
  <cols>
    <col min="1" max="1" width="4.6640625" style="3" customWidth="1"/>
    <col min="2" max="2" width="40" style="3" customWidth="1"/>
    <col min="3" max="3" width="12.6640625" style="3" customWidth="1"/>
    <col min="4" max="4" width="1.77734375" style="3" customWidth="1"/>
    <col min="5" max="5" width="13.109375" style="3" bestFit="1" customWidth="1"/>
    <col min="6" max="6" width="3" style="3" customWidth="1"/>
    <col min="7" max="7" width="13.6640625" style="3" customWidth="1"/>
    <col min="8" max="8" width="3" style="3" customWidth="1"/>
    <col min="9" max="9" width="2.109375" style="3" customWidth="1"/>
    <col min="10" max="10" width="13.5546875" style="3" customWidth="1"/>
    <col min="11" max="11" width="2.21875" style="3" customWidth="1"/>
    <col min="12" max="12" width="12.44140625" style="3" customWidth="1"/>
    <col min="13" max="13" width="5.6640625" style="3" customWidth="1"/>
    <col min="14" max="14" width="11.44140625" style="3" customWidth="1"/>
    <col min="15" max="15" width="1.77734375" style="3" customWidth="1"/>
    <col min="16" max="16" width="12" style="3" customWidth="1"/>
    <col min="17" max="17" width="15.6640625" style="3" customWidth="1"/>
    <col min="18" max="18" width="18.6640625" style="3" customWidth="1"/>
    <col min="19" max="19" width="11.6640625" style="3" customWidth="1"/>
    <col min="20" max="20" width="9.6640625" style="3"/>
    <col min="21" max="21" width="23.6640625" style="3" customWidth="1"/>
    <col min="22" max="22" width="14.6640625" style="3" customWidth="1"/>
    <col min="23" max="23" width="18.6640625" style="3" customWidth="1"/>
    <col min="24" max="24" width="13.6640625" style="3" customWidth="1"/>
    <col min="25" max="25" width="29.6640625" style="3" customWidth="1"/>
    <col min="26" max="26" width="9.6640625" style="3"/>
    <col min="27" max="27" width="14.6640625" style="3" customWidth="1"/>
    <col min="28" max="28" width="13.6640625" style="3" customWidth="1"/>
    <col min="29" max="29" width="11.6640625" style="3" customWidth="1"/>
    <col min="30" max="30" width="9.6640625" style="3"/>
    <col min="31" max="31" width="4.6640625" style="3" customWidth="1"/>
    <col min="32" max="32" width="48.6640625" style="3" customWidth="1"/>
    <col min="33" max="33" width="9.6640625" style="3"/>
    <col min="34" max="37" width="10.6640625" style="3" customWidth="1"/>
    <col min="38" max="39" width="9.6640625" style="3"/>
    <col min="40" max="40" width="4.6640625" style="3" customWidth="1"/>
    <col min="41" max="41" width="50.6640625" style="3" customWidth="1"/>
    <col min="42" max="42" width="9.6640625" style="3"/>
    <col min="43" max="43" width="11.6640625" style="3" customWidth="1"/>
    <col min="44" max="44" width="9.6640625" style="3"/>
    <col min="45" max="46" width="4.6640625" style="3" customWidth="1"/>
    <col min="47" max="47" width="40.6640625" style="3" customWidth="1"/>
    <col min="48" max="48" width="1.6640625" style="3" customWidth="1"/>
    <col min="49" max="52" width="11.6640625" style="3" customWidth="1"/>
    <col min="53" max="54" width="9.6640625" style="3"/>
    <col min="55" max="55" width="4.6640625" style="3" customWidth="1"/>
    <col min="56" max="56" width="30.6640625" style="3" customWidth="1"/>
    <col min="57" max="65" width="9.6640625" style="3"/>
    <col min="66" max="66" width="14.6640625" style="3" customWidth="1"/>
    <col min="67" max="68" width="9.6640625" style="3"/>
    <col min="69" max="69" width="12.6640625" style="3" customWidth="1"/>
    <col min="70" max="70" width="10.6640625" style="3" customWidth="1"/>
    <col min="71" max="16384" width="9.6640625" style="3"/>
  </cols>
  <sheetData>
    <row r="1" spans="1:16" s="3" customFormat="1">
      <c r="A1" s="1" t="str">
        <f>'[1]Table of Contents'!A1:C1</f>
        <v>Atmos Energy Corporation, Kentucky/Mid-States Division</v>
      </c>
      <c r="B1" s="2"/>
      <c r="C1" s="2"/>
      <c r="D1" s="2"/>
      <c r="E1" s="2"/>
      <c r="F1" s="2"/>
      <c r="G1" s="2"/>
      <c r="H1" s="2"/>
    </row>
    <row r="2" spans="1:16" s="3" customFormat="1">
      <c r="A2" s="1" t="str">
        <f>'[1]Table of Contents'!A2:C2</f>
        <v>Kentucky Jurisdiction Case No. 2015-00343</v>
      </c>
      <c r="B2" s="2"/>
      <c r="C2" s="2"/>
      <c r="D2" s="2"/>
      <c r="E2" s="2"/>
      <c r="F2" s="2"/>
      <c r="G2" s="2"/>
      <c r="H2" s="2"/>
    </row>
    <row r="3" spans="1:16" s="3" customFormat="1">
      <c r="A3" s="1" t="s">
        <v>0</v>
      </c>
      <c r="B3" s="2"/>
      <c r="C3" s="2"/>
      <c r="D3" s="2"/>
      <c r="E3" s="2"/>
      <c r="F3" s="2"/>
      <c r="G3" s="2"/>
      <c r="H3" s="2"/>
    </row>
    <row r="4" spans="1:16" s="3" customFormat="1">
      <c r="A4" s="1" t="str">
        <f>'[1]Table of Contents'!A4:C4</f>
        <v>Forecasted Test Period: Twelve Months Ended May 31, 2017</v>
      </c>
      <c r="B4" s="2"/>
      <c r="C4" s="2"/>
      <c r="D4" s="2"/>
      <c r="E4" s="2"/>
      <c r="F4" s="2"/>
      <c r="G4" s="2"/>
      <c r="H4" s="2"/>
    </row>
    <row r="5" spans="1:16" s="3" customFormat="1">
      <c r="A5" s="1"/>
      <c r="B5" s="2"/>
      <c r="C5" s="2"/>
      <c r="D5" s="2"/>
      <c r="E5" s="2"/>
      <c r="F5" s="2"/>
      <c r="G5" s="2"/>
      <c r="H5" s="2"/>
    </row>
    <row r="6" spans="1:16" s="3" customFormat="1">
      <c r="D6" s="4"/>
      <c r="E6" s="4"/>
      <c r="F6" s="4"/>
    </row>
    <row r="7" spans="1:16" s="3" customFormat="1">
      <c r="A7" s="5" t="s">
        <v>1</v>
      </c>
      <c r="G7" s="6" t="s">
        <v>2</v>
      </c>
      <c r="H7" s="5"/>
      <c r="I7" s="7"/>
    </row>
    <row r="8" spans="1:16" s="3" customFormat="1">
      <c r="A8" s="5" t="s">
        <v>3</v>
      </c>
      <c r="G8" s="8" t="s">
        <v>4</v>
      </c>
      <c r="H8" s="5"/>
      <c r="I8" s="7"/>
    </row>
    <row r="9" spans="1:16" s="3" customFormat="1">
      <c r="A9" s="9" t="s">
        <v>5</v>
      </c>
      <c r="B9" s="10"/>
      <c r="C9" s="10"/>
      <c r="D9" s="11"/>
      <c r="E9" s="11"/>
      <c r="F9" s="11"/>
      <c r="G9" s="12" t="s">
        <v>6</v>
      </c>
      <c r="H9" s="9"/>
      <c r="I9" s="13"/>
    </row>
    <row r="10" spans="1:16" s="3" customFormat="1">
      <c r="D10" s="14"/>
      <c r="E10" s="15" t="s">
        <v>7</v>
      </c>
      <c r="F10" s="14"/>
      <c r="G10" s="15" t="s">
        <v>8</v>
      </c>
      <c r="I10" s="7"/>
      <c r="J10" s="16" t="s">
        <v>9</v>
      </c>
    </row>
    <row r="11" spans="1:16" s="3" customFormat="1">
      <c r="C11" s="15" t="s">
        <v>10</v>
      </c>
      <c r="D11" s="14"/>
      <c r="E11" s="15" t="s">
        <v>11</v>
      </c>
      <c r="F11" s="14"/>
      <c r="G11" s="15" t="s">
        <v>11</v>
      </c>
      <c r="I11" s="7"/>
      <c r="J11" s="16" t="s">
        <v>12</v>
      </c>
      <c r="L11" s="16" t="s">
        <v>13</v>
      </c>
    </row>
    <row r="12" spans="1:16" s="3" customFormat="1">
      <c r="A12" s="15" t="s">
        <v>14</v>
      </c>
      <c r="C12" s="15" t="s">
        <v>15</v>
      </c>
      <c r="D12" s="14"/>
      <c r="E12" s="15" t="s">
        <v>16</v>
      </c>
      <c r="F12" s="14"/>
      <c r="G12" s="15" t="s">
        <v>16</v>
      </c>
      <c r="I12" s="7"/>
      <c r="J12" s="16" t="s">
        <v>17</v>
      </c>
      <c r="K12" s="17"/>
      <c r="L12" s="16" t="s">
        <v>18</v>
      </c>
      <c r="M12" s="18"/>
      <c r="N12" s="18"/>
      <c r="O12" s="18"/>
      <c r="P12" s="18"/>
    </row>
    <row r="13" spans="1:16" s="3" customFormat="1">
      <c r="A13" s="19" t="s">
        <v>19</v>
      </c>
      <c r="B13" s="19" t="s">
        <v>20</v>
      </c>
      <c r="C13" s="19" t="s">
        <v>21</v>
      </c>
      <c r="D13" s="11"/>
      <c r="E13" s="19" t="s">
        <v>22</v>
      </c>
      <c r="F13" s="11"/>
      <c r="G13" s="19" t="s">
        <v>22</v>
      </c>
      <c r="H13" s="10"/>
      <c r="I13" s="13"/>
      <c r="J13" s="20" t="s">
        <v>23</v>
      </c>
      <c r="K13" s="18"/>
      <c r="L13" s="20" t="s">
        <v>24</v>
      </c>
      <c r="M13" s="18"/>
      <c r="N13" s="18"/>
      <c r="O13" s="18"/>
      <c r="P13" s="18"/>
    </row>
    <row r="14" spans="1:16" s="3" customFormat="1">
      <c r="B14" s="21" t="s">
        <v>25</v>
      </c>
      <c r="C14" s="21" t="s">
        <v>26</v>
      </c>
      <c r="D14" s="14"/>
      <c r="E14" s="21" t="s">
        <v>27</v>
      </c>
      <c r="F14" s="14"/>
      <c r="G14" s="21" t="s">
        <v>28</v>
      </c>
      <c r="I14" s="7"/>
      <c r="J14" s="22"/>
      <c r="K14" s="23"/>
      <c r="L14" s="22"/>
      <c r="M14" s="18"/>
      <c r="N14" s="22"/>
      <c r="O14" s="23"/>
      <c r="P14" s="22"/>
    </row>
    <row r="15" spans="1:16" s="3" customFormat="1">
      <c r="D15" s="14"/>
      <c r="E15" s="14"/>
      <c r="F15" s="14"/>
      <c r="G15" s="24"/>
      <c r="H15" s="24"/>
      <c r="I15" s="25"/>
      <c r="J15" s="18"/>
      <c r="K15" s="18"/>
      <c r="L15" s="18"/>
      <c r="M15" s="18"/>
      <c r="N15" s="18"/>
      <c r="O15" s="18"/>
      <c r="P15" s="18"/>
    </row>
    <row r="16" spans="1:16" s="3" customFormat="1">
      <c r="A16" s="15">
        <v>1</v>
      </c>
      <c r="B16" s="26" t="s">
        <v>29</v>
      </c>
      <c r="C16" s="27" t="s">
        <v>30</v>
      </c>
      <c r="D16" s="28"/>
      <c r="E16" s="29">
        <f>'[1]B.1 B'!F27</f>
        <v>295904707.06421781</v>
      </c>
      <c r="F16" s="28"/>
      <c r="G16" s="30">
        <f>'[1]B.1 F '!F27</f>
        <v>332554227.8965916</v>
      </c>
      <c r="H16" s="24"/>
      <c r="I16" s="13"/>
      <c r="J16" s="30">
        <v>335042110.48015654</v>
      </c>
      <c r="K16" s="18"/>
      <c r="L16" s="31">
        <f>G16-J16</f>
        <v>-2487882.5835649371</v>
      </c>
      <c r="M16" s="18"/>
      <c r="N16" s="18"/>
      <c r="O16" s="18"/>
      <c r="P16" s="18"/>
    </row>
    <row r="17" spans="1:17" s="3" customFormat="1">
      <c r="B17" s="28"/>
      <c r="C17" s="28"/>
      <c r="D17" s="28"/>
      <c r="E17" s="28"/>
      <c r="F17" s="28"/>
      <c r="G17" s="32"/>
      <c r="H17" s="24"/>
      <c r="I17" s="13"/>
      <c r="J17" s="32"/>
      <c r="K17" s="18"/>
      <c r="L17" s="18"/>
      <c r="M17" s="18"/>
      <c r="N17" s="18"/>
      <c r="O17" s="18"/>
      <c r="P17" s="18"/>
    </row>
    <row r="18" spans="1:17" s="3" customFormat="1">
      <c r="A18" s="15">
        <v>2</v>
      </c>
      <c r="B18" s="26" t="s">
        <v>31</v>
      </c>
      <c r="C18" s="27" t="s">
        <v>32</v>
      </c>
      <c r="D18" s="28"/>
      <c r="E18" s="30">
        <f>[1]C.1!D26</f>
        <v>22051234.889595121</v>
      </c>
      <c r="F18" s="28"/>
      <c r="G18" s="30">
        <f>[1]C.1!F26</f>
        <v>25613287.519752532</v>
      </c>
      <c r="H18" s="24"/>
      <c r="I18" s="33"/>
      <c r="J18" s="30">
        <v>25255456.495413691</v>
      </c>
      <c r="K18" s="18"/>
      <c r="L18" s="31">
        <f>G18-J18</f>
        <v>357831.02433884144</v>
      </c>
      <c r="M18" s="18"/>
      <c r="N18" s="18"/>
      <c r="O18" s="18"/>
      <c r="P18" s="18"/>
    </row>
    <row r="19" spans="1:17" s="3" customFormat="1">
      <c r="B19" s="28"/>
      <c r="C19" s="28"/>
      <c r="D19" s="28"/>
      <c r="E19" s="28"/>
      <c r="F19" s="28"/>
      <c r="G19" s="32"/>
      <c r="H19" s="24"/>
      <c r="I19" s="13"/>
      <c r="J19" s="32"/>
      <c r="K19" s="18"/>
      <c r="L19" s="18"/>
      <c r="M19" s="18"/>
      <c r="N19" s="18"/>
      <c r="O19" s="18"/>
      <c r="P19" s="18"/>
    </row>
    <row r="20" spans="1:17" s="3" customFormat="1">
      <c r="A20" s="15">
        <v>3</v>
      </c>
      <c r="B20" s="26" t="s">
        <v>33</v>
      </c>
      <c r="C20" s="34" t="s">
        <v>34</v>
      </c>
      <c r="D20" s="28"/>
      <c r="E20" s="35">
        <f>ROUND(E18/E16,4)</f>
        <v>7.4499999999999997E-2</v>
      </c>
      <c r="F20" s="28"/>
      <c r="G20" s="35">
        <f>ROUND(G18/G16,4)</f>
        <v>7.6999999999999999E-2</v>
      </c>
      <c r="H20" s="36"/>
      <c r="I20" s="37"/>
      <c r="J20" s="35">
        <f>ROUND(J18/J16,4)</f>
        <v>7.5399999999999995E-2</v>
      </c>
      <c r="K20" s="18"/>
      <c r="L20" s="18"/>
      <c r="M20" s="18"/>
      <c r="N20" s="18"/>
      <c r="O20" s="18"/>
      <c r="P20" s="18"/>
    </row>
    <row r="21" spans="1:17" s="3" customFormat="1">
      <c r="B21" s="28"/>
      <c r="C21" s="28"/>
      <c r="D21" s="28"/>
      <c r="E21" s="28"/>
      <c r="F21" s="28"/>
      <c r="G21" s="32"/>
      <c r="H21" s="24"/>
      <c r="I21" s="13"/>
      <c r="J21" s="32"/>
      <c r="K21" s="18"/>
      <c r="L21" s="18"/>
      <c r="M21" s="18"/>
      <c r="N21" s="18"/>
      <c r="O21" s="18"/>
      <c r="P21" s="18"/>
    </row>
    <row r="22" spans="1:17" s="3" customFormat="1">
      <c r="A22" s="15">
        <v>4</v>
      </c>
      <c r="B22" s="26" t="s">
        <v>35</v>
      </c>
      <c r="C22" s="27" t="s">
        <v>36</v>
      </c>
      <c r="D22" s="28"/>
      <c r="E22" s="38">
        <f>'[1]J-1 Base'!M27</f>
        <v>7.9899999999999999E-2</v>
      </c>
      <c r="F22" s="28"/>
      <c r="G22" s="35">
        <f>'[1]J-1 F'!M28</f>
        <v>8.1199999999999994E-2</v>
      </c>
      <c r="H22" s="36"/>
      <c r="I22" s="39"/>
      <c r="J22" s="35">
        <v>8.1199999999999994E-2</v>
      </c>
      <c r="K22" s="18"/>
      <c r="L22" s="40"/>
      <c r="M22" s="18"/>
      <c r="N22" s="40"/>
      <c r="O22" s="18"/>
      <c r="P22" s="40"/>
      <c r="Q22" s="41"/>
    </row>
    <row r="23" spans="1:17" s="3" customFormat="1">
      <c r="B23" s="28"/>
      <c r="C23" s="28"/>
      <c r="D23" s="28"/>
      <c r="E23" s="28"/>
      <c r="F23" s="28"/>
      <c r="G23" s="32"/>
      <c r="H23" s="24"/>
      <c r="I23" s="13"/>
      <c r="J23" s="32"/>
      <c r="K23" s="18"/>
      <c r="L23" s="18"/>
      <c r="M23" s="18"/>
      <c r="N23" s="18"/>
      <c r="O23" s="18"/>
      <c r="P23" s="18"/>
    </row>
    <row r="24" spans="1:17" s="3" customFormat="1">
      <c r="A24" s="15">
        <v>5</v>
      </c>
      <c r="B24" s="26" t="s">
        <v>37</v>
      </c>
      <c r="C24" s="34" t="s">
        <v>32</v>
      </c>
      <c r="D24" s="28"/>
      <c r="E24" s="30">
        <f>ROUND(E16*E22,0)</f>
        <v>23642786</v>
      </c>
      <c r="F24" s="28"/>
      <c r="G24" s="30">
        <f>ROUND(G16*G22,0)</f>
        <v>27003403</v>
      </c>
      <c r="H24" s="24"/>
      <c r="I24" s="33"/>
      <c r="J24" s="30">
        <f>ROUND(J16*J22,0)</f>
        <v>27205419</v>
      </c>
      <c r="K24" s="18"/>
      <c r="L24" s="31">
        <f>G24-J24</f>
        <v>-202016</v>
      </c>
      <c r="M24" s="18"/>
      <c r="N24" s="18"/>
      <c r="O24" s="18"/>
      <c r="P24" s="18"/>
    </row>
    <row r="25" spans="1:17" s="3" customFormat="1">
      <c r="B25" s="28"/>
      <c r="C25" s="28"/>
      <c r="D25" s="28"/>
      <c r="E25" s="28"/>
      <c r="F25" s="28"/>
      <c r="G25" s="32"/>
      <c r="H25" s="24"/>
      <c r="I25" s="13"/>
      <c r="J25" s="32"/>
      <c r="K25" s="18"/>
      <c r="L25" s="18"/>
      <c r="M25" s="18"/>
      <c r="N25" s="18"/>
      <c r="O25" s="18"/>
      <c r="P25" s="18"/>
    </row>
    <row r="26" spans="1:17" s="3" customFormat="1">
      <c r="A26" s="15">
        <v>6</v>
      </c>
      <c r="B26" s="26" t="s">
        <v>38</v>
      </c>
      <c r="C26" s="34" t="s">
        <v>32</v>
      </c>
      <c r="D26" s="28"/>
      <c r="E26" s="30">
        <f>(E24-E18)</f>
        <v>1591551.1104048789</v>
      </c>
      <c r="F26" s="28"/>
      <c r="G26" s="30">
        <f>(G24-G18)</f>
        <v>1390115.4802474678</v>
      </c>
      <c r="H26" s="24"/>
      <c r="I26" s="33"/>
      <c r="J26" s="30">
        <f>(J24-J18)</f>
        <v>1949962.5045863092</v>
      </c>
      <c r="K26" s="18"/>
      <c r="L26" s="31">
        <f>G26-J26</f>
        <v>-559847.02433884144</v>
      </c>
      <c r="M26" s="18"/>
      <c r="N26" s="18"/>
      <c r="O26" s="18"/>
      <c r="P26" s="18"/>
    </row>
    <row r="27" spans="1:17" s="3" customFormat="1">
      <c r="B27" s="28"/>
      <c r="C27" s="28"/>
      <c r="D27" s="28"/>
      <c r="E27" s="28"/>
      <c r="F27" s="28"/>
      <c r="G27" s="32"/>
      <c r="H27" s="24"/>
      <c r="I27" s="13"/>
      <c r="J27" s="32"/>
      <c r="K27" s="18"/>
      <c r="L27" s="18"/>
      <c r="M27" s="18"/>
      <c r="N27" s="18"/>
      <c r="O27" s="18"/>
      <c r="P27" s="18"/>
    </row>
    <row r="28" spans="1:17" s="3" customFormat="1">
      <c r="A28" s="15">
        <v>7</v>
      </c>
      <c r="B28" s="26" t="s">
        <v>39</v>
      </c>
      <c r="C28" s="27" t="s">
        <v>40</v>
      </c>
      <c r="D28" s="28"/>
      <c r="E28" s="42">
        <f>[1]H.1!D34</f>
        <v>1.6481189999999999</v>
      </c>
      <c r="F28" s="28"/>
      <c r="G28" s="42">
        <f>[1]H.1!E34</f>
        <v>1.6480349999999999</v>
      </c>
      <c r="H28" s="24"/>
      <c r="I28" s="43"/>
      <c r="J28" s="42">
        <v>1.6480349999999999</v>
      </c>
      <c r="K28" s="18"/>
      <c r="L28" s="18"/>
      <c r="M28" s="18"/>
      <c r="N28" s="18"/>
      <c r="O28" s="18"/>
      <c r="P28" s="18"/>
    </row>
    <row r="29" spans="1:17" s="3" customFormat="1">
      <c r="B29" s="28"/>
      <c r="C29" s="28"/>
      <c r="D29" s="28"/>
      <c r="E29" s="28"/>
      <c r="F29" s="28"/>
      <c r="G29" s="32"/>
      <c r="H29" s="24"/>
      <c r="I29" s="13"/>
      <c r="J29" s="32"/>
      <c r="K29" s="18"/>
      <c r="L29" s="18"/>
      <c r="M29" s="18"/>
      <c r="N29" s="18"/>
      <c r="O29" s="18"/>
      <c r="P29" s="18"/>
    </row>
    <row r="30" spans="1:17" ht="15.75">
      <c r="A30" s="15">
        <v>8</v>
      </c>
      <c r="B30" s="44" t="s">
        <v>41</v>
      </c>
      <c r="C30" s="28"/>
      <c r="D30" s="28"/>
      <c r="E30" s="45">
        <f>ROUND(E26*E28,0)</f>
        <v>2623066</v>
      </c>
      <c r="F30" s="28"/>
      <c r="G30" s="45">
        <f>ROUND(G26*G28,0)</f>
        <v>2290959</v>
      </c>
      <c r="I30" s="46"/>
      <c r="J30" s="45">
        <f>ROUND(J26*J28,0)</f>
        <v>3213606</v>
      </c>
      <c r="K30" s="18"/>
      <c r="L30" s="31">
        <f>G30-J30</f>
        <v>-922647</v>
      </c>
      <c r="M30" s="47"/>
      <c r="N30" s="18"/>
      <c r="O30" s="18"/>
      <c r="P30" s="18"/>
    </row>
    <row r="31" spans="1:17">
      <c r="B31" s="28"/>
      <c r="C31" s="28"/>
      <c r="D31" s="28"/>
      <c r="E31" s="28"/>
      <c r="F31" s="28"/>
      <c r="G31" s="32"/>
      <c r="H31" s="24"/>
      <c r="I31" s="13"/>
      <c r="J31" s="32"/>
      <c r="K31" s="18"/>
      <c r="L31" s="18"/>
      <c r="M31" s="18"/>
      <c r="N31" s="18"/>
      <c r="O31" s="18"/>
      <c r="P31" s="18"/>
    </row>
    <row r="32" spans="1:17">
      <c r="A32" s="15">
        <v>9</v>
      </c>
      <c r="B32" s="26" t="s">
        <v>42</v>
      </c>
      <c r="C32" s="27" t="s">
        <v>32</v>
      </c>
      <c r="D32" s="28"/>
      <c r="E32" s="28"/>
      <c r="F32" s="28"/>
      <c r="G32" s="30">
        <f>G30</f>
        <v>2290959</v>
      </c>
      <c r="H32" s="24"/>
      <c r="I32" s="13"/>
      <c r="J32" s="30">
        <f>J30</f>
        <v>3213606</v>
      </c>
      <c r="K32" s="18"/>
      <c r="L32" s="31">
        <f>G32-J32</f>
        <v>-922647</v>
      </c>
      <c r="M32" s="18"/>
      <c r="N32" s="18"/>
      <c r="O32" s="18"/>
      <c r="P32" s="18"/>
    </row>
    <row r="33" spans="1:16">
      <c r="B33" s="28"/>
      <c r="C33" s="28"/>
      <c r="D33" s="28"/>
      <c r="E33" s="28"/>
      <c r="F33" s="28"/>
      <c r="G33" s="32"/>
      <c r="H33" s="24"/>
      <c r="I33" s="13"/>
      <c r="J33" s="32"/>
      <c r="K33" s="18"/>
      <c r="L33" s="18"/>
      <c r="M33" s="18"/>
      <c r="N33" s="18"/>
      <c r="O33" s="18"/>
      <c r="P33" s="18"/>
    </row>
    <row r="34" spans="1:16">
      <c r="A34" s="15">
        <v>10</v>
      </c>
      <c r="B34" s="26" t="s">
        <v>43</v>
      </c>
      <c r="C34" s="27" t="s">
        <v>32</v>
      </c>
      <c r="D34" s="28"/>
      <c r="E34" s="28"/>
      <c r="F34" s="28"/>
      <c r="G34" s="30">
        <f>[1]C.1!F15</f>
        <v>166804655.47242033</v>
      </c>
      <c r="H34" s="24"/>
      <c r="I34" s="13"/>
      <c r="J34" s="30">
        <v>166804655.47242033</v>
      </c>
      <c r="K34" s="18"/>
      <c r="L34" s="31">
        <f>G34-J34</f>
        <v>0</v>
      </c>
      <c r="M34" s="18"/>
      <c r="N34" s="18"/>
      <c r="O34" s="18"/>
      <c r="P34" s="18"/>
    </row>
    <row r="35" spans="1:16">
      <c r="B35" s="28"/>
      <c r="C35" s="28"/>
      <c r="D35" s="28"/>
      <c r="E35" s="28"/>
      <c r="F35" s="28"/>
      <c r="G35" s="32"/>
      <c r="H35" s="24"/>
      <c r="I35" s="13"/>
      <c r="J35" s="32"/>
      <c r="K35" s="18"/>
      <c r="L35" s="18"/>
      <c r="M35" s="18"/>
      <c r="N35" s="18"/>
      <c r="O35" s="18"/>
      <c r="P35" s="18"/>
    </row>
    <row r="36" spans="1:16">
      <c r="A36" s="15">
        <v>11</v>
      </c>
      <c r="B36" s="26" t="s">
        <v>44</v>
      </c>
      <c r="C36" s="27" t="s">
        <v>32</v>
      </c>
      <c r="D36" s="28"/>
      <c r="E36" s="28"/>
      <c r="F36" s="28"/>
      <c r="G36" s="30">
        <f>G32+G34</f>
        <v>169095614.47242033</v>
      </c>
      <c r="H36" s="24"/>
      <c r="I36" s="13"/>
      <c r="J36" s="30">
        <f>J32+J34</f>
        <v>170018261.47242033</v>
      </c>
      <c r="K36" s="18"/>
      <c r="L36" s="31">
        <f>G36-J36</f>
        <v>-922647</v>
      </c>
      <c r="M36" s="18"/>
      <c r="N36" s="18"/>
      <c r="O36" s="18"/>
      <c r="P36" s="18"/>
    </row>
    <row r="37" spans="1:16">
      <c r="G37" s="28"/>
      <c r="I37" s="48"/>
      <c r="J37" s="48"/>
      <c r="K37" s="49"/>
    </row>
    <row r="38" spans="1:16">
      <c r="I38" s="48"/>
      <c r="J38" s="48"/>
      <c r="K38" s="48"/>
    </row>
    <row r="39" spans="1:16">
      <c r="A39" s="48"/>
      <c r="B39" s="50"/>
      <c r="C39" s="51"/>
      <c r="G39" s="18"/>
      <c r="I39" s="48"/>
      <c r="J39" s="48"/>
      <c r="K39" s="48"/>
    </row>
    <row r="40" spans="1:16">
      <c r="A40" s="48"/>
      <c r="B40" s="48"/>
      <c r="C40" s="48"/>
      <c r="G40" s="18"/>
      <c r="H40" s="18"/>
      <c r="I40" s="48"/>
      <c r="J40" s="48"/>
      <c r="K40" s="48"/>
    </row>
    <row r="41" spans="1:16">
      <c r="A41" s="48"/>
      <c r="B41" s="48"/>
      <c r="C41" s="48"/>
      <c r="G41" s="18"/>
      <c r="H41" s="18"/>
    </row>
    <row r="42" spans="1:16">
      <c r="G42" s="18"/>
    </row>
    <row r="43" spans="1:16">
      <c r="G43" s="18"/>
    </row>
  </sheetData>
  <printOptions horizontalCentered="1"/>
  <pageMargins left="0.8" right="0.6" top="0.75" bottom="0.94" header="0.5" footer="0.37"/>
  <pageSetup scale="85" orientation="portrait" verticalDpi="300" r:id="rId1"/>
  <headerFooter alignWithMargins="0"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A.1</vt:lpstr>
      <vt:lpstr>\p</vt:lpstr>
      <vt:lpstr>A.1!Print_Area</vt:lpstr>
      <vt:lpstr>Print_Area_MI</vt:lpstr>
      <vt:lpstr>SCHEDA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Randy1</dc:creator>
  <cp:lastModifiedBy>Randy1</cp:lastModifiedBy>
  <dcterms:created xsi:type="dcterms:W3CDTF">2016-04-11T17:35:25Z</dcterms:created>
  <dcterms:modified xsi:type="dcterms:W3CDTF">2016-04-11T17:35:46Z</dcterms:modified>
</cp:coreProperties>
</file>