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8830" windowHeight="6450"/>
  </bookViews>
  <sheets>
    <sheet name="Benefit's Summary" sheetId="1" r:id="rId1"/>
    <sheet name="Worker's Comp from PlanIt" sheetId="2" r:id="rId2"/>
  </sheets>
  <definedNames>
    <definedName name="_xlnm.Print_Titles" localSheetId="0">'Benefit''s Summary'!$1:$1</definedName>
  </definedNames>
  <calcPr calcId="145621"/>
</workbook>
</file>

<file path=xl/calcChain.xml><?xml version="1.0" encoding="utf-8"?>
<calcChain xmlns="http://schemas.openxmlformats.org/spreadsheetml/2006/main">
  <c r="K78" i="1" l="1"/>
  <c r="K77" i="1"/>
  <c r="F78" i="1"/>
  <c r="F77" i="1"/>
  <c r="K76" i="1"/>
  <c r="F76" i="1"/>
  <c r="K56" i="1" l="1"/>
  <c r="Q23" i="1"/>
  <c r="Q30" i="1"/>
  <c r="Q29" i="1"/>
  <c r="Q22" i="1"/>
  <c r="Q17" i="1"/>
  <c r="Q18" i="1"/>
  <c r="Q19" i="1"/>
  <c r="Q20" i="1"/>
  <c r="Q26" i="1"/>
  <c r="Q28" i="1" l="1"/>
  <c r="Q25" i="1"/>
  <c r="Q16" i="1"/>
  <c r="Q31" i="1" l="1"/>
  <c r="M70" i="1"/>
  <c r="M147" i="1" s="1"/>
  <c r="L70" i="1"/>
  <c r="L147" i="1" s="1"/>
  <c r="M69" i="1"/>
  <c r="M146" i="1" s="1"/>
  <c r="L69" i="1"/>
  <c r="M68" i="1"/>
  <c r="M145" i="1" s="1"/>
  <c r="L68" i="1"/>
  <c r="L145" i="1" s="1"/>
  <c r="M66" i="1"/>
  <c r="M143" i="1" s="1"/>
  <c r="L66" i="1"/>
  <c r="M65" i="1"/>
  <c r="M142" i="1" s="1"/>
  <c r="L65" i="1"/>
  <c r="L142" i="1" s="1"/>
  <c r="M63" i="1"/>
  <c r="M140" i="1" s="1"/>
  <c r="L63" i="1"/>
  <c r="M62" i="1"/>
  <c r="M139" i="1" s="1"/>
  <c r="L62" i="1"/>
  <c r="L139" i="1" s="1"/>
  <c r="L57" i="1"/>
  <c r="L134" i="1" s="1"/>
  <c r="M57" i="1"/>
  <c r="L58" i="1"/>
  <c r="L135" i="1" s="1"/>
  <c r="M58" i="1"/>
  <c r="M135" i="1" s="1"/>
  <c r="L59" i="1"/>
  <c r="L136" i="1" s="1"/>
  <c r="M59" i="1"/>
  <c r="L60" i="1"/>
  <c r="L137" i="1" s="1"/>
  <c r="M60" i="1"/>
  <c r="M137" i="1" s="1"/>
  <c r="M56" i="1"/>
  <c r="L56" i="1"/>
  <c r="M134" i="1"/>
  <c r="M136" i="1"/>
  <c r="L138" i="1"/>
  <c r="M138" i="1"/>
  <c r="L140" i="1"/>
  <c r="L141" i="1"/>
  <c r="M141" i="1"/>
  <c r="L143" i="1"/>
  <c r="L144" i="1"/>
  <c r="M144" i="1"/>
  <c r="L146" i="1"/>
  <c r="L150" i="1"/>
  <c r="M150" i="1"/>
  <c r="L128" i="1"/>
  <c r="M128" i="1"/>
  <c r="L107" i="1"/>
  <c r="M107" i="1"/>
  <c r="L71" i="1" l="1"/>
  <c r="L111" i="1" s="1"/>
  <c r="M71" i="1"/>
  <c r="M111" i="1" s="1"/>
  <c r="M133" i="1"/>
  <c r="M148" i="1" s="1"/>
  <c r="M151" i="1" s="1"/>
  <c r="L133" i="1"/>
  <c r="L148" i="1" s="1"/>
  <c r="L151" i="1" s="1"/>
  <c r="L93" i="1"/>
  <c r="L113" i="1" l="1"/>
  <c r="L94" i="1"/>
  <c r="L91" i="1"/>
  <c r="L100" i="1"/>
  <c r="M115" i="1"/>
  <c r="L119" i="1"/>
  <c r="L99" i="1"/>
  <c r="L118" i="1"/>
  <c r="L116" i="1"/>
  <c r="M95" i="1"/>
  <c r="L104" i="1"/>
  <c r="L102" i="1"/>
  <c r="L121" i="1"/>
  <c r="L101" i="1"/>
  <c r="L122" i="1"/>
  <c r="L98" i="1"/>
  <c r="M100" i="1"/>
  <c r="M101" i="1"/>
  <c r="L115" i="1"/>
  <c r="L123" i="1"/>
  <c r="L95" i="1"/>
  <c r="L103" i="1"/>
  <c r="M123" i="1"/>
  <c r="M103" i="1"/>
  <c r="L92" i="1"/>
  <c r="M114" i="1"/>
  <c r="L124" i="1"/>
  <c r="L112" i="1"/>
  <c r="M121" i="1"/>
  <c r="M94" i="1"/>
  <c r="L117" i="1"/>
  <c r="L125" i="1"/>
  <c r="L97" i="1"/>
  <c r="M113" i="1"/>
  <c r="M93" i="1"/>
  <c r="L114" i="1"/>
  <c r="L96" i="1"/>
  <c r="M92" i="1"/>
  <c r="L90" i="1"/>
  <c r="L120" i="1"/>
  <c r="M117" i="1"/>
  <c r="M125" i="1"/>
  <c r="M97" i="1"/>
  <c r="M118" i="1"/>
  <c r="M104" i="1"/>
  <c r="M90" i="1"/>
  <c r="M116" i="1"/>
  <c r="M119" i="1"/>
  <c r="M91" i="1"/>
  <c r="M99" i="1"/>
  <c r="M122" i="1"/>
  <c r="M112" i="1"/>
  <c r="M102" i="1"/>
  <c r="M98" i="1"/>
  <c r="M96" i="1"/>
  <c r="M120" i="1"/>
  <c r="M124" i="1"/>
  <c r="I150" i="1"/>
  <c r="J150" i="1"/>
  <c r="K150" i="1"/>
  <c r="H150" i="1"/>
  <c r="G150" i="1"/>
  <c r="F150" i="1"/>
  <c r="D150" i="1"/>
  <c r="C150" i="1"/>
  <c r="N144" i="1"/>
  <c r="N141" i="1"/>
  <c r="N138" i="1"/>
  <c r="K144" i="1"/>
  <c r="J144" i="1"/>
  <c r="I144" i="1"/>
  <c r="H144" i="1"/>
  <c r="G144" i="1"/>
  <c r="K141" i="1"/>
  <c r="J141" i="1"/>
  <c r="I141" i="1"/>
  <c r="H141" i="1"/>
  <c r="G141" i="1"/>
  <c r="K138" i="1"/>
  <c r="J138" i="1"/>
  <c r="I138" i="1"/>
  <c r="H138" i="1"/>
  <c r="G138" i="1"/>
  <c r="K133" i="1"/>
  <c r="F138" i="1"/>
  <c r="F141" i="1"/>
  <c r="F144" i="1"/>
  <c r="D56" i="1"/>
  <c r="E56" i="1"/>
  <c r="F56" i="1"/>
  <c r="G56" i="1"/>
  <c r="G133" i="1" s="1"/>
  <c r="H56" i="1"/>
  <c r="H133" i="1" s="1"/>
  <c r="I56" i="1"/>
  <c r="I133" i="1" s="1"/>
  <c r="J56" i="1"/>
  <c r="J133" i="1" s="1"/>
  <c r="N56" i="1"/>
  <c r="N133" i="1" s="1"/>
  <c r="D57" i="1"/>
  <c r="E57" i="1"/>
  <c r="F57" i="1"/>
  <c r="F134" i="1" s="1"/>
  <c r="G57" i="1"/>
  <c r="G134" i="1" s="1"/>
  <c r="H57" i="1"/>
  <c r="H134" i="1" s="1"/>
  <c r="I57" i="1"/>
  <c r="I134" i="1" s="1"/>
  <c r="J57" i="1"/>
  <c r="J134" i="1" s="1"/>
  <c r="K57" i="1"/>
  <c r="K134" i="1" s="1"/>
  <c r="N57" i="1"/>
  <c r="N134" i="1" s="1"/>
  <c r="D58" i="1"/>
  <c r="E58" i="1"/>
  <c r="F58" i="1"/>
  <c r="F135" i="1" s="1"/>
  <c r="G58" i="1"/>
  <c r="G135" i="1" s="1"/>
  <c r="H58" i="1"/>
  <c r="H135" i="1" s="1"/>
  <c r="I58" i="1"/>
  <c r="I135" i="1" s="1"/>
  <c r="J58" i="1"/>
  <c r="J135" i="1" s="1"/>
  <c r="K58" i="1"/>
  <c r="K135" i="1" s="1"/>
  <c r="N58" i="1"/>
  <c r="N135" i="1" s="1"/>
  <c r="D59" i="1"/>
  <c r="E59" i="1"/>
  <c r="F59" i="1"/>
  <c r="F136" i="1" s="1"/>
  <c r="G59" i="1"/>
  <c r="G136" i="1" s="1"/>
  <c r="H59" i="1"/>
  <c r="H136" i="1" s="1"/>
  <c r="I59" i="1"/>
  <c r="I136" i="1" s="1"/>
  <c r="J59" i="1"/>
  <c r="J136" i="1" s="1"/>
  <c r="K59" i="1"/>
  <c r="K136" i="1" s="1"/>
  <c r="N59" i="1"/>
  <c r="N136" i="1" s="1"/>
  <c r="D60" i="1"/>
  <c r="E60" i="1"/>
  <c r="F60" i="1"/>
  <c r="F137" i="1" s="1"/>
  <c r="G60" i="1"/>
  <c r="G137" i="1" s="1"/>
  <c r="H60" i="1"/>
  <c r="H137" i="1" s="1"/>
  <c r="I60" i="1"/>
  <c r="I137" i="1" s="1"/>
  <c r="J60" i="1"/>
  <c r="J137" i="1" s="1"/>
  <c r="K60" i="1"/>
  <c r="K137" i="1" s="1"/>
  <c r="N60" i="1"/>
  <c r="N137" i="1" s="1"/>
  <c r="D62" i="1"/>
  <c r="E62" i="1"/>
  <c r="F62" i="1"/>
  <c r="F139" i="1" s="1"/>
  <c r="G62" i="1"/>
  <c r="G139" i="1" s="1"/>
  <c r="H62" i="1"/>
  <c r="H139" i="1" s="1"/>
  <c r="I62" i="1"/>
  <c r="I139" i="1" s="1"/>
  <c r="J62" i="1"/>
  <c r="J139" i="1" s="1"/>
  <c r="K62" i="1"/>
  <c r="K139" i="1" s="1"/>
  <c r="N62" i="1"/>
  <c r="N139" i="1" s="1"/>
  <c r="D63" i="1"/>
  <c r="E63" i="1"/>
  <c r="F63" i="1"/>
  <c r="F140" i="1" s="1"/>
  <c r="G63" i="1"/>
  <c r="G140" i="1" s="1"/>
  <c r="H63" i="1"/>
  <c r="H140" i="1" s="1"/>
  <c r="I63" i="1"/>
  <c r="I140" i="1" s="1"/>
  <c r="J63" i="1"/>
  <c r="J140" i="1" s="1"/>
  <c r="K63" i="1"/>
  <c r="K140" i="1" s="1"/>
  <c r="N63" i="1"/>
  <c r="N140" i="1" s="1"/>
  <c r="D65" i="1"/>
  <c r="E65" i="1"/>
  <c r="F65" i="1"/>
  <c r="F142" i="1" s="1"/>
  <c r="G65" i="1"/>
  <c r="G142" i="1" s="1"/>
  <c r="H65" i="1"/>
  <c r="H142" i="1" s="1"/>
  <c r="I65" i="1"/>
  <c r="I142" i="1" s="1"/>
  <c r="J65" i="1"/>
  <c r="J142" i="1" s="1"/>
  <c r="K65" i="1"/>
  <c r="N65" i="1"/>
  <c r="N142" i="1" s="1"/>
  <c r="D66" i="1"/>
  <c r="E66" i="1"/>
  <c r="F66" i="1"/>
  <c r="F143" i="1" s="1"/>
  <c r="G66" i="1"/>
  <c r="G143" i="1" s="1"/>
  <c r="H66" i="1"/>
  <c r="H143" i="1" s="1"/>
  <c r="I66" i="1"/>
  <c r="I143" i="1" s="1"/>
  <c r="J66" i="1"/>
  <c r="J143" i="1" s="1"/>
  <c r="K66" i="1"/>
  <c r="K143" i="1" s="1"/>
  <c r="N66" i="1"/>
  <c r="N143" i="1" s="1"/>
  <c r="D68" i="1"/>
  <c r="E68" i="1"/>
  <c r="F68" i="1"/>
  <c r="F145" i="1" s="1"/>
  <c r="G68" i="1"/>
  <c r="G145" i="1" s="1"/>
  <c r="H68" i="1"/>
  <c r="H145" i="1" s="1"/>
  <c r="I68" i="1"/>
  <c r="I145" i="1" s="1"/>
  <c r="J68" i="1"/>
  <c r="J145" i="1" s="1"/>
  <c r="K68" i="1"/>
  <c r="K145" i="1" s="1"/>
  <c r="N68" i="1"/>
  <c r="N145" i="1" s="1"/>
  <c r="D69" i="1"/>
  <c r="E69" i="1"/>
  <c r="F69" i="1"/>
  <c r="F146" i="1" s="1"/>
  <c r="G69" i="1"/>
  <c r="G146" i="1" s="1"/>
  <c r="H69" i="1"/>
  <c r="H146" i="1" s="1"/>
  <c r="I69" i="1"/>
  <c r="I146" i="1" s="1"/>
  <c r="J69" i="1"/>
  <c r="J146" i="1" s="1"/>
  <c r="K69" i="1"/>
  <c r="K146" i="1" s="1"/>
  <c r="N69" i="1"/>
  <c r="N146" i="1" s="1"/>
  <c r="D70" i="1"/>
  <c r="E70" i="1"/>
  <c r="F70" i="1"/>
  <c r="F147" i="1" s="1"/>
  <c r="G70" i="1"/>
  <c r="G147" i="1" s="1"/>
  <c r="H70" i="1"/>
  <c r="H147" i="1" s="1"/>
  <c r="I70" i="1"/>
  <c r="I147" i="1" s="1"/>
  <c r="J70" i="1"/>
  <c r="J147" i="1" s="1"/>
  <c r="K70" i="1"/>
  <c r="K147" i="1" s="1"/>
  <c r="N70" i="1"/>
  <c r="N147" i="1" s="1"/>
  <c r="C57" i="1"/>
  <c r="C58" i="1"/>
  <c r="C59" i="1"/>
  <c r="C60" i="1"/>
  <c r="C62" i="1"/>
  <c r="C63" i="1"/>
  <c r="C65" i="1"/>
  <c r="C66" i="1"/>
  <c r="C68" i="1"/>
  <c r="C69" i="1"/>
  <c r="C70" i="1"/>
  <c r="P20" i="1"/>
  <c r="P21" i="1"/>
  <c r="P22" i="1"/>
  <c r="P23" i="1"/>
  <c r="P24" i="1"/>
  <c r="P25" i="1"/>
  <c r="P26" i="1"/>
  <c r="P27" i="1"/>
  <c r="P28" i="1"/>
  <c r="P29" i="1"/>
  <c r="P30" i="1"/>
  <c r="P48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L105" i="1" l="1"/>
  <c r="L108" i="1" s="1"/>
  <c r="K142" i="1"/>
  <c r="L126" i="1"/>
  <c r="L129" i="1" s="1"/>
  <c r="M105" i="1"/>
  <c r="M108" i="1" s="1"/>
  <c r="M126" i="1"/>
  <c r="M129" i="1" s="1"/>
  <c r="F128" i="1"/>
  <c r="P47" i="1"/>
  <c r="L73" i="1"/>
  <c r="L74" i="1" s="1"/>
  <c r="M73" i="1"/>
  <c r="M74" i="1" s="1"/>
  <c r="N128" i="1" l="1"/>
  <c r="D128" i="1"/>
  <c r="G128" i="1"/>
  <c r="H128" i="1"/>
  <c r="I128" i="1"/>
  <c r="J128" i="1"/>
  <c r="K128" i="1"/>
  <c r="C128" i="1"/>
  <c r="P73" i="1" l="1"/>
  <c r="P13" i="1"/>
  <c r="P14" i="1"/>
  <c r="P15" i="1"/>
  <c r="P16" i="1"/>
  <c r="P17" i="1"/>
  <c r="P18" i="1"/>
  <c r="P19" i="1"/>
  <c r="P31" i="1"/>
  <c r="P49" i="1"/>
  <c r="P107" i="1" s="1"/>
  <c r="P50" i="1"/>
  <c r="P128" i="1" s="1"/>
  <c r="P51" i="1"/>
  <c r="P150" i="1" s="1"/>
  <c r="P52" i="1"/>
  <c r="P53" i="1"/>
  <c r="P3" i="1"/>
  <c r="P4" i="1"/>
  <c r="P5" i="1"/>
  <c r="P6" i="1"/>
  <c r="P7" i="1"/>
  <c r="P8" i="1"/>
  <c r="P9" i="1"/>
  <c r="P2" i="1"/>
  <c r="N107" i="1"/>
  <c r="D107" i="1"/>
  <c r="F107" i="1"/>
  <c r="G107" i="1"/>
  <c r="H107" i="1"/>
  <c r="I107" i="1"/>
  <c r="J107" i="1"/>
  <c r="K107" i="1"/>
  <c r="C107" i="1"/>
  <c r="N82" i="1"/>
  <c r="N83" i="1" s="1"/>
  <c r="M82" i="1"/>
  <c r="M83" i="1" s="1"/>
  <c r="G82" i="1"/>
  <c r="G83" i="1" s="1"/>
  <c r="H82" i="1"/>
  <c r="I82" i="1"/>
  <c r="I83" i="1" s="1"/>
  <c r="J82" i="1"/>
  <c r="J83" i="1" s="1"/>
  <c r="K82" i="1"/>
  <c r="K83" i="1" s="1"/>
  <c r="L82" i="1"/>
  <c r="F82" i="1"/>
  <c r="F83" i="1" s="1"/>
  <c r="P138" i="1" l="1"/>
  <c r="P141" i="1"/>
  <c r="P144" i="1"/>
  <c r="D144" i="1" s="1"/>
  <c r="C144" i="1" s="1"/>
  <c r="P56" i="1"/>
  <c r="P133" i="1" s="1"/>
  <c r="P57" i="1"/>
  <c r="P134" i="1" s="1"/>
  <c r="P59" i="1"/>
  <c r="P136" i="1" s="1"/>
  <c r="P60" i="1"/>
  <c r="P137" i="1" s="1"/>
  <c r="P62" i="1"/>
  <c r="P139" i="1" s="1"/>
  <c r="P63" i="1"/>
  <c r="P140" i="1" s="1"/>
  <c r="P65" i="1"/>
  <c r="P142" i="1" s="1"/>
  <c r="D142" i="1" s="1"/>
  <c r="C142" i="1" s="1"/>
  <c r="P66" i="1"/>
  <c r="P143" i="1" s="1"/>
  <c r="D143" i="1" s="1"/>
  <c r="C143" i="1" s="1"/>
  <c r="P68" i="1"/>
  <c r="P145" i="1" s="1"/>
  <c r="D145" i="1" s="1"/>
  <c r="C145" i="1" s="1"/>
  <c r="P69" i="1"/>
  <c r="P146" i="1" s="1"/>
  <c r="P70" i="1"/>
  <c r="P147" i="1" s="1"/>
  <c r="P58" i="1"/>
  <c r="P135" i="1" s="1"/>
  <c r="L83" i="1"/>
  <c r="E82" i="1"/>
  <c r="E83" i="1" s="1"/>
  <c r="H83" i="1"/>
  <c r="F133" i="1"/>
  <c r="D73" i="1"/>
  <c r="E73" i="1"/>
  <c r="F73" i="1"/>
  <c r="G73" i="1"/>
  <c r="H73" i="1"/>
  <c r="I73" i="1"/>
  <c r="J73" i="1"/>
  <c r="K73" i="1"/>
  <c r="N73" i="1"/>
  <c r="C73" i="1"/>
  <c r="C56" i="1"/>
  <c r="D141" i="1" l="1"/>
  <c r="D140" i="1"/>
  <c r="D82" i="1"/>
  <c r="D83" i="1" s="1"/>
  <c r="K71" i="1"/>
  <c r="K99" i="1" s="1"/>
  <c r="P71" i="1"/>
  <c r="P113" i="1" s="1"/>
  <c r="D71" i="1"/>
  <c r="E71" i="1"/>
  <c r="C71" i="1"/>
  <c r="G71" i="1"/>
  <c r="F71" i="1"/>
  <c r="I71" i="1"/>
  <c r="N71" i="1"/>
  <c r="D133" i="1"/>
  <c r="H71" i="1"/>
  <c r="J71" i="1"/>
  <c r="H116" i="1" l="1"/>
  <c r="H119" i="1"/>
  <c r="H120" i="1"/>
  <c r="H122" i="1"/>
  <c r="H112" i="1"/>
  <c r="H113" i="1"/>
  <c r="H114" i="1"/>
  <c r="H115" i="1"/>
  <c r="H117" i="1"/>
  <c r="H121" i="1"/>
  <c r="H118" i="1"/>
  <c r="H123" i="1"/>
  <c r="H124" i="1"/>
  <c r="H125" i="1"/>
  <c r="I116" i="1"/>
  <c r="I119" i="1"/>
  <c r="I122" i="1"/>
  <c r="I117" i="1"/>
  <c r="I118" i="1"/>
  <c r="I120" i="1"/>
  <c r="I114" i="1"/>
  <c r="I115" i="1"/>
  <c r="I123" i="1"/>
  <c r="I124" i="1"/>
  <c r="I125" i="1"/>
  <c r="I121" i="1"/>
  <c r="I112" i="1"/>
  <c r="I113" i="1"/>
  <c r="P117" i="1"/>
  <c r="F116" i="1"/>
  <c r="F119" i="1"/>
  <c r="F122" i="1"/>
  <c r="F125" i="1"/>
  <c r="F124" i="1"/>
  <c r="F123" i="1"/>
  <c r="F113" i="1"/>
  <c r="F114" i="1"/>
  <c r="F115" i="1"/>
  <c r="F117" i="1"/>
  <c r="F120" i="1"/>
  <c r="F118" i="1"/>
  <c r="F121" i="1"/>
  <c r="F112" i="1"/>
  <c r="N112" i="1"/>
  <c r="N116" i="1"/>
  <c r="N119" i="1"/>
  <c r="N122" i="1"/>
  <c r="N124" i="1"/>
  <c r="N114" i="1"/>
  <c r="N115" i="1"/>
  <c r="N117" i="1"/>
  <c r="N120" i="1"/>
  <c r="N121" i="1"/>
  <c r="N125" i="1"/>
  <c r="N118" i="1"/>
  <c r="N123" i="1"/>
  <c r="N113" i="1"/>
  <c r="G116" i="1"/>
  <c r="G119" i="1"/>
  <c r="G122" i="1"/>
  <c r="G121" i="1"/>
  <c r="G114" i="1"/>
  <c r="G123" i="1"/>
  <c r="G113" i="1"/>
  <c r="G115" i="1"/>
  <c r="G125" i="1"/>
  <c r="G124" i="1"/>
  <c r="G120" i="1"/>
  <c r="G112" i="1"/>
  <c r="G117" i="1"/>
  <c r="G118" i="1"/>
  <c r="P118" i="1"/>
  <c r="P125" i="1"/>
  <c r="P116" i="1"/>
  <c r="P119" i="1"/>
  <c r="P122" i="1"/>
  <c r="P114" i="1"/>
  <c r="P121" i="1"/>
  <c r="J112" i="1"/>
  <c r="J116" i="1"/>
  <c r="J119" i="1"/>
  <c r="J122" i="1"/>
  <c r="J113" i="1"/>
  <c r="J124" i="1"/>
  <c r="J118" i="1"/>
  <c r="J123" i="1"/>
  <c r="J114" i="1"/>
  <c r="J115" i="1"/>
  <c r="J117" i="1"/>
  <c r="J120" i="1"/>
  <c r="J121" i="1"/>
  <c r="J125" i="1"/>
  <c r="K116" i="1"/>
  <c r="K119" i="1"/>
  <c r="K122" i="1"/>
  <c r="K124" i="1"/>
  <c r="K118" i="1"/>
  <c r="K121" i="1"/>
  <c r="K123" i="1"/>
  <c r="K125" i="1"/>
  <c r="K112" i="1"/>
  <c r="K113" i="1"/>
  <c r="K120" i="1"/>
  <c r="K114" i="1"/>
  <c r="K115" i="1"/>
  <c r="K117" i="1"/>
  <c r="P120" i="1"/>
  <c r="P123" i="1"/>
  <c r="P124" i="1"/>
  <c r="P115" i="1"/>
  <c r="P112" i="1"/>
  <c r="H91" i="1"/>
  <c r="H95" i="1"/>
  <c r="H101" i="1"/>
  <c r="H98" i="1"/>
  <c r="H99" i="1"/>
  <c r="H90" i="1"/>
  <c r="H102" i="1"/>
  <c r="H92" i="1"/>
  <c r="H93" i="1"/>
  <c r="H94" i="1"/>
  <c r="H97" i="1"/>
  <c r="H104" i="1"/>
  <c r="H96" i="1"/>
  <c r="H100" i="1"/>
  <c r="H103" i="1"/>
  <c r="I98" i="1"/>
  <c r="I91" i="1"/>
  <c r="I95" i="1"/>
  <c r="I101" i="1"/>
  <c r="I102" i="1"/>
  <c r="I96" i="1"/>
  <c r="I103" i="1"/>
  <c r="I92" i="1"/>
  <c r="I93" i="1"/>
  <c r="I99" i="1"/>
  <c r="I94" i="1"/>
  <c r="I90" i="1"/>
  <c r="I100" i="1"/>
  <c r="I97" i="1"/>
  <c r="I104" i="1"/>
  <c r="P95" i="1"/>
  <c r="P98" i="1"/>
  <c r="P101" i="1"/>
  <c r="P90" i="1"/>
  <c r="J93" i="1"/>
  <c r="J101" i="1"/>
  <c r="J98" i="1"/>
  <c r="J95" i="1"/>
  <c r="J92" i="1"/>
  <c r="J99" i="1"/>
  <c r="J96" i="1"/>
  <c r="J104" i="1"/>
  <c r="J90" i="1"/>
  <c r="J94" i="1"/>
  <c r="J102" i="1"/>
  <c r="J103" i="1"/>
  <c r="J97" i="1"/>
  <c r="J100" i="1"/>
  <c r="J91" i="1"/>
  <c r="K93" i="1"/>
  <c r="K101" i="1"/>
  <c r="K98" i="1"/>
  <c r="K95" i="1"/>
  <c r="K103" i="1"/>
  <c r="K94" i="1"/>
  <c r="K104" i="1"/>
  <c r="K102" i="1"/>
  <c r="K97" i="1"/>
  <c r="K90" i="1"/>
  <c r="K100" i="1"/>
  <c r="K91" i="1"/>
  <c r="K92" i="1"/>
  <c r="K96" i="1"/>
  <c r="P104" i="1"/>
  <c r="N87" i="1"/>
  <c r="N95" i="1"/>
  <c r="N98" i="1"/>
  <c r="N101" i="1"/>
  <c r="N99" i="1"/>
  <c r="N97" i="1"/>
  <c r="N90" i="1"/>
  <c r="N92" i="1"/>
  <c r="C140" i="1" s="1"/>
  <c r="N103" i="1"/>
  <c r="N94" i="1"/>
  <c r="N104" i="1"/>
  <c r="N93" i="1"/>
  <c r="C141" i="1" s="1"/>
  <c r="N100" i="1"/>
  <c r="N96" i="1"/>
  <c r="N102" i="1"/>
  <c r="N91" i="1"/>
  <c r="G93" i="1"/>
  <c r="G101" i="1"/>
  <c r="G98" i="1"/>
  <c r="G95" i="1"/>
  <c r="G96" i="1"/>
  <c r="G103" i="1"/>
  <c r="G92" i="1"/>
  <c r="G94" i="1"/>
  <c r="G102" i="1"/>
  <c r="G104" i="1"/>
  <c r="G99" i="1"/>
  <c r="G90" i="1"/>
  <c r="G100" i="1"/>
  <c r="G91" i="1"/>
  <c r="G97" i="1"/>
  <c r="P93" i="1"/>
  <c r="P96" i="1"/>
  <c r="P92" i="1"/>
  <c r="F98" i="1"/>
  <c r="F95" i="1"/>
  <c r="F99" i="1"/>
  <c r="F101" i="1"/>
  <c r="F96" i="1"/>
  <c r="F100" i="1"/>
  <c r="F91" i="1"/>
  <c r="F97" i="1"/>
  <c r="F103" i="1"/>
  <c r="F104" i="1"/>
  <c r="F93" i="1"/>
  <c r="F92" i="1"/>
  <c r="F94" i="1"/>
  <c r="F102" i="1"/>
  <c r="P100" i="1"/>
  <c r="P102" i="1"/>
  <c r="P99" i="1"/>
  <c r="P103" i="1"/>
  <c r="P91" i="1"/>
  <c r="P94" i="1"/>
  <c r="P97" i="1"/>
  <c r="P74" i="1"/>
  <c r="C82" i="1"/>
  <c r="C83" i="1" s="1"/>
  <c r="C87" i="1" s="1"/>
  <c r="J87" i="1"/>
  <c r="F87" i="1"/>
  <c r="C74" i="1"/>
  <c r="E74" i="1"/>
  <c r="E87" i="1"/>
  <c r="K87" i="1"/>
  <c r="H87" i="1"/>
  <c r="I87" i="1"/>
  <c r="G87" i="1"/>
  <c r="D74" i="1"/>
  <c r="D87" i="1"/>
  <c r="K74" i="1"/>
  <c r="K111" i="1"/>
  <c r="P111" i="1"/>
  <c r="P148" i="1"/>
  <c r="P151" i="1" s="1"/>
  <c r="D139" i="1"/>
  <c r="H148" i="1"/>
  <c r="H151" i="1" s="1"/>
  <c r="N74" i="1"/>
  <c r="N111" i="1"/>
  <c r="C133" i="1"/>
  <c r="D135" i="1"/>
  <c r="H74" i="1"/>
  <c r="H111" i="1"/>
  <c r="K148" i="1"/>
  <c r="K151" i="1" s="1"/>
  <c r="D136" i="1"/>
  <c r="D134" i="1"/>
  <c r="F148" i="1"/>
  <c r="F151" i="1" s="1"/>
  <c r="D138" i="1"/>
  <c r="F74" i="1"/>
  <c r="F111" i="1"/>
  <c r="F90" i="1"/>
  <c r="J74" i="1"/>
  <c r="J111" i="1"/>
  <c r="G148" i="1"/>
  <c r="G151" i="1" s="1"/>
  <c r="I148" i="1"/>
  <c r="I151" i="1" s="1"/>
  <c r="G74" i="1"/>
  <c r="G111" i="1"/>
  <c r="I74" i="1"/>
  <c r="I111" i="1"/>
  <c r="D137" i="1"/>
  <c r="D146" i="1"/>
  <c r="J148" i="1"/>
  <c r="J151" i="1" s="1"/>
  <c r="D147" i="1"/>
  <c r="C136" i="1" l="1"/>
  <c r="D120" i="1"/>
  <c r="C120" i="1" s="1"/>
  <c r="D122" i="1"/>
  <c r="C122" i="1" s="1"/>
  <c r="D123" i="1"/>
  <c r="C123" i="1" s="1"/>
  <c r="D121" i="1"/>
  <c r="C121" i="1" s="1"/>
  <c r="D102" i="1"/>
  <c r="C102" i="1" s="1"/>
  <c r="D99" i="1"/>
  <c r="C99" i="1" s="1"/>
  <c r="D100" i="1"/>
  <c r="C100" i="1" s="1"/>
  <c r="D101" i="1"/>
  <c r="C101" i="1" s="1"/>
  <c r="C137" i="1"/>
  <c r="D117" i="1"/>
  <c r="C117" i="1" s="1"/>
  <c r="C146" i="1"/>
  <c r="P105" i="1"/>
  <c r="P108" i="1" s="1"/>
  <c r="C134" i="1"/>
  <c r="K105" i="1"/>
  <c r="K108" i="1" s="1"/>
  <c r="D115" i="1"/>
  <c r="C115" i="1" s="1"/>
  <c r="D116" i="1"/>
  <c r="C116" i="1" s="1"/>
  <c r="D125" i="1"/>
  <c r="C125" i="1" s="1"/>
  <c r="P126" i="1"/>
  <c r="P129" i="1" s="1"/>
  <c r="D94" i="1"/>
  <c r="C94" i="1" s="1"/>
  <c r="L87" i="1"/>
  <c r="K126" i="1"/>
  <c r="K129" i="1" s="1"/>
  <c r="M87" i="1"/>
  <c r="C147" i="1"/>
  <c r="D103" i="1"/>
  <c r="C103" i="1" s="1"/>
  <c r="D96" i="1"/>
  <c r="C96" i="1" s="1"/>
  <c r="D95" i="1"/>
  <c r="C95" i="1" s="1"/>
  <c r="D91" i="1"/>
  <c r="C91" i="1" s="1"/>
  <c r="D124" i="1"/>
  <c r="C124" i="1" s="1"/>
  <c r="D112" i="1"/>
  <c r="C112" i="1" s="1"/>
  <c r="D113" i="1"/>
  <c r="C113" i="1" s="1"/>
  <c r="D93" i="1"/>
  <c r="C93" i="1" s="1"/>
  <c r="D114" i="1"/>
  <c r="C114" i="1" s="1"/>
  <c r="D148" i="1"/>
  <c r="D151" i="1" s="1"/>
  <c r="I126" i="1"/>
  <c r="I129" i="1" s="1"/>
  <c r="D92" i="1"/>
  <c r="C92" i="1" s="1"/>
  <c r="C139" i="1"/>
  <c r="I105" i="1"/>
  <c r="I108" i="1" s="1"/>
  <c r="G105" i="1"/>
  <c r="G108" i="1" s="1"/>
  <c r="J126" i="1"/>
  <c r="J129" i="1" s="1"/>
  <c r="D90" i="1"/>
  <c r="F105" i="1"/>
  <c r="F108" i="1" s="1"/>
  <c r="D119" i="1"/>
  <c r="C119" i="1" s="1"/>
  <c r="H126" i="1"/>
  <c r="H129" i="1" s="1"/>
  <c r="C138" i="1"/>
  <c r="N105" i="1"/>
  <c r="N108" i="1" s="1"/>
  <c r="N126" i="1"/>
  <c r="N129" i="1" s="1"/>
  <c r="D104" i="1"/>
  <c r="C104" i="1" s="1"/>
  <c r="J105" i="1"/>
  <c r="J108" i="1" s="1"/>
  <c r="D98" i="1"/>
  <c r="C98" i="1" s="1"/>
  <c r="D111" i="1"/>
  <c r="F126" i="1"/>
  <c r="F129" i="1" s="1"/>
  <c r="H105" i="1"/>
  <c r="H108" i="1" s="1"/>
  <c r="C135" i="1"/>
  <c r="G126" i="1"/>
  <c r="G129" i="1" s="1"/>
  <c r="D97" i="1"/>
  <c r="C97" i="1" s="1"/>
  <c r="D118" i="1"/>
  <c r="C118" i="1" s="1"/>
  <c r="C148" i="1" l="1"/>
  <c r="C151" i="1" s="1"/>
  <c r="N148" i="1"/>
  <c r="N151" i="1" s="1"/>
  <c r="C111" i="1"/>
  <c r="C126" i="1" s="1"/>
  <c r="C129" i="1" s="1"/>
  <c r="D126" i="1"/>
  <c r="D129" i="1" s="1"/>
  <c r="C90" i="1"/>
  <c r="C105" i="1" s="1"/>
  <c r="C108" i="1" s="1"/>
  <c r="D105" i="1"/>
  <c r="D108" i="1" s="1"/>
</calcChain>
</file>

<file path=xl/sharedStrings.xml><?xml version="1.0" encoding="utf-8"?>
<sst xmlns="http://schemas.openxmlformats.org/spreadsheetml/2006/main" count="205" uniqueCount="96">
  <si>
    <t>Global Values</t>
  </si>
  <si>
    <t>TTCC Total Cost Centers - Reporting</t>
  </si>
  <si>
    <t>TRCC Total Regulated Operations CC Rollup</t>
  </si>
  <si>
    <t>TUCC Total Utility Cost Centers</t>
  </si>
  <si>
    <t>SSDI Shared Services w/Blueflame</t>
  </si>
  <si>
    <t>TXDI West Texas Division</t>
  </si>
  <si>
    <t>CKDI Colorado/Kansas Division</t>
  </si>
  <si>
    <t>LACO LA - Louisiana Division</t>
  </si>
  <si>
    <t>MSDI Mississippi Division</t>
  </si>
  <si>
    <t>MDDI Mid States Division</t>
  </si>
  <si>
    <t>NPTX Atmos Pipeline - Texas CC Rollup</t>
  </si>
  <si>
    <t>NUDI Total Non-Utility Cost Center</t>
  </si>
  <si>
    <t>Salary - Expense</t>
  </si>
  <si>
    <t>Salary - Direct Capital</t>
  </si>
  <si>
    <t>Salary - Overhead</t>
  </si>
  <si>
    <t>Salary - Other Balance Sheet</t>
  </si>
  <si>
    <t>Salary - Merchandising</t>
  </si>
  <si>
    <t>Salary - Total</t>
  </si>
  <si>
    <t>Salary Check Amount</t>
  </si>
  <si>
    <t>Total Salary Difference from Exp/Cap Split</t>
  </si>
  <si>
    <t>Percent Expensed Labor</t>
  </si>
  <si>
    <t>Percent Capitalized Labor</t>
  </si>
  <si>
    <t>Percent Mchndising Labor</t>
  </si>
  <si>
    <t>Headcount</t>
  </si>
  <si>
    <t>FTE</t>
  </si>
  <si>
    <t>Percent of Employees</t>
  </si>
  <si>
    <t>Medical and Dental</t>
  </si>
  <si>
    <t>Basic Life Rate Per Month</t>
  </si>
  <si>
    <t>LTD Annual Rate</t>
  </si>
  <si>
    <t>RSP Match</t>
  </si>
  <si>
    <t>RSP Other</t>
  </si>
  <si>
    <t>FAS 87 (PAP Expense)</t>
  </si>
  <si>
    <t>FAS 106 (Retiree Medical)</t>
  </si>
  <si>
    <t>FMLA Administration (Per EE Per Month)</t>
  </si>
  <si>
    <t>STD Administration (Per EE Per Month)</t>
  </si>
  <si>
    <t>Sub-Total (Benefit Plan Details)</t>
  </si>
  <si>
    <t>Benefits - Expense</t>
  </si>
  <si>
    <t>Benefits - Capitalized</t>
  </si>
  <si>
    <t>Benefits - Total</t>
  </si>
  <si>
    <t>Salary &amp; Benefits - Total</t>
  </si>
  <si>
    <t>Total</t>
  </si>
  <si>
    <t>Check Rate</t>
  </si>
  <si>
    <t>s/b = 0</t>
  </si>
  <si>
    <t>combine MTX and APT benefit's plans and salary</t>
  </si>
  <si>
    <t>ZZZZ No Access</t>
  </si>
  <si>
    <t>0000 Default</t>
  </si>
  <si>
    <t>Disabled Cost Centers</t>
  </si>
  <si>
    <t>9891 AEC Elim</t>
  </si>
  <si>
    <t>1909 SS Dallas I/C Billing &amp; Other</t>
  </si>
  <si>
    <t>Worker's Comp</t>
  </si>
  <si>
    <t>Worker's Comp Rate</t>
  </si>
  <si>
    <t>Payroll Tax Rate</t>
  </si>
  <si>
    <t>Expense Benefit's</t>
  </si>
  <si>
    <t>Check Amt</t>
  </si>
  <si>
    <t>MDTX + NPTX</t>
  </si>
  <si>
    <t>Capital Benefit's</t>
  </si>
  <si>
    <t>Benefit's Loading Rate</t>
  </si>
  <si>
    <t>Benefit's Loading Rates</t>
  </si>
  <si>
    <t>Total Benefit's</t>
  </si>
  <si>
    <t>TXUD MDTX-Gas Division</t>
  </si>
  <si>
    <t>LTD FMLA STD Total</t>
  </si>
  <si>
    <t>RSP Total</t>
  </si>
  <si>
    <t>PAP Other (Admin Costs)</t>
  </si>
  <si>
    <t>PAP Total</t>
  </si>
  <si>
    <t>H SA</t>
  </si>
  <si>
    <t>RSPFACC</t>
  </si>
  <si>
    <t>Calc Med Dent Rate</t>
  </si>
  <si>
    <t>Calc Basic Life Rate</t>
  </si>
  <si>
    <t>Calc LTD Rate</t>
  </si>
  <si>
    <t>Calc FMLA Rate</t>
  </si>
  <si>
    <t>Calc STD Rate</t>
  </si>
  <si>
    <t>Calc LTD FMLA STD Rate</t>
  </si>
  <si>
    <t>Calc RSP Match Rate</t>
  </si>
  <si>
    <t>Calc RSP Other Rate</t>
  </si>
  <si>
    <t>Calc RSP Total Rate</t>
  </si>
  <si>
    <t>Calc FAS 87 PAP Rate</t>
  </si>
  <si>
    <t>Calc PAP Other Rate</t>
  </si>
  <si>
    <t>Calc PAP Total Rate</t>
  </si>
  <si>
    <t>Calc FAS 106 Rate</t>
  </si>
  <si>
    <t>Calc H SA Rate</t>
  </si>
  <si>
    <t>Calc RSPFACC Rate</t>
  </si>
  <si>
    <t>Calc Benefits Rate Total</t>
  </si>
  <si>
    <t>TESTBENRATE</t>
  </si>
  <si>
    <t>Benefits - Merch &amp; Oth Bal Sh</t>
  </si>
  <si>
    <t>Merch &amp; Oth Bal Sh Benefits</t>
  </si>
  <si>
    <t>Holmes Murphy Calculation</t>
  </si>
  <si>
    <t>Towers Watson</t>
  </si>
  <si>
    <t>Met Life</t>
  </si>
  <si>
    <t>Internal Actual Calculation - Kim Smith</t>
  </si>
  <si>
    <t>Source</t>
  </si>
  <si>
    <t>Workers Comp Benefits Load - 01221</t>
  </si>
  <si>
    <t>Workers Comp Benefits Cap Credit - 01225</t>
  </si>
  <si>
    <t>Previous Amounts</t>
  </si>
  <si>
    <t>Employee Insurance Plan</t>
  </si>
  <si>
    <t>Pension Load Rate</t>
  </si>
  <si>
    <t>Plant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</si>
</sst>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;\(#,##0\);0"/>
    <numFmt numFmtId="165" formatCode="#,##0.00%;\-#,##0.00%"/>
    <numFmt numFmtId="166" formatCode="_(* #,##0_);_(* \(#,##0\);_(* &quot;-&quot;??_);_(@_)"/>
    <numFmt numFmtId="167" formatCode="#.##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49" fontId="18" fillId="33" borderId="10" xfId="0" applyNumberFormat="1" applyFont="1" applyFill="1" applyBorder="1" applyAlignment="1">
      <alignment horizontal="left" vertical="center"/>
    </xf>
    <xf numFmtId="164" fontId="19" fillId="34" borderId="10" xfId="0" applyNumberFormat="1" applyFont="1" applyFill="1" applyBorder="1" applyAlignment="1">
      <alignment horizontal="right" vertical="center" wrapText="1"/>
    </xf>
    <xf numFmtId="165" fontId="19" fillId="34" borderId="10" xfId="0" applyNumberFormat="1" applyFont="1" applyFill="1" applyBorder="1" applyAlignment="1">
      <alignment horizontal="right" vertical="center" wrapText="1"/>
    </xf>
    <xf numFmtId="49" fontId="18" fillId="33" borderId="0" xfId="0" applyNumberFormat="1" applyFont="1" applyFill="1" applyBorder="1" applyAlignment="1">
      <alignment horizontal="left" vertical="center"/>
    </xf>
    <xf numFmtId="10" fontId="0" fillId="0" borderId="0" xfId="2" applyNumberFormat="1" applyFont="1"/>
    <xf numFmtId="10" fontId="0" fillId="0" borderId="0" xfId="0" applyNumberFormat="1"/>
    <xf numFmtId="165" fontId="0" fillId="0" borderId="0" xfId="0" applyNumberFormat="1"/>
    <xf numFmtId="0" fontId="16" fillId="0" borderId="0" xfId="0" applyFont="1"/>
    <xf numFmtId="0" fontId="14" fillId="0" borderId="0" xfId="0" applyFont="1"/>
    <xf numFmtId="164" fontId="19" fillId="35" borderId="0" xfId="0" applyNumberFormat="1" applyFont="1" applyFill="1" applyAlignment="1">
      <alignment horizontal="right" vertical="center" wrapText="1"/>
    </xf>
    <xf numFmtId="49" fontId="20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1" applyNumberFormat="1" applyFont="1"/>
    <xf numFmtId="166" fontId="0" fillId="0" borderId="0" xfId="0" applyNumberFormat="1"/>
    <xf numFmtId="49" fontId="18" fillId="33" borderId="10" xfId="0" applyNumberFormat="1" applyFont="1" applyFill="1" applyBorder="1" applyAlignment="1">
      <alignment horizontal="left" vertical="center" wrapText="1"/>
    </xf>
    <xf numFmtId="166" fontId="16" fillId="0" borderId="11" xfId="0" applyNumberFormat="1" applyFont="1" applyBorder="1"/>
    <xf numFmtId="10" fontId="17" fillId="13" borderId="11" xfId="24" applyNumberFormat="1" applyBorder="1"/>
    <xf numFmtId="10" fontId="13" fillId="13" borderId="0" xfId="24" applyNumberFormat="1" applyFont="1" applyBorder="1"/>
    <xf numFmtId="49" fontId="18" fillId="33" borderId="13" xfId="0" applyNumberFormat="1" applyFont="1" applyFill="1" applyBorder="1" applyAlignment="1">
      <alignment horizontal="left" vertical="center"/>
    </xf>
    <xf numFmtId="165" fontId="19" fillId="34" borderId="13" xfId="0" applyNumberFormat="1" applyFont="1" applyFill="1" applyBorder="1" applyAlignment="1">
      <alignment horizontal="right" vertical="center" wrapText="1"/>
    </xf>
    <xf numFmtId="49" fontId="18" fillId="33" borderId="14" xfId="0" applyNumberFormat="1" applyFont="1" applyFill="1" applyBorder="1" applyAlignment="1">
      <alignment horizontal="left" vertical="center"/>
    </xf>
    <xf numFmtId="164" fontId="19" fillId="34" borderId="14" xfId="0" applyNumberFormat="1" applyFont="1" applyFill="1" applyBorder="1" applyAlignment="1">
      <alignment horizontal="right" vertical="center" wrapText="1"/>
    </xf>
    <xf numFmtId="49" fontId="18" fillId="33" borderId="15" xfId="0" applyNumberFormat="1" applyFont="1" applyFill="1" applyBorder="1" applyAlignment="1">
      <alignment horizontal="left" vertical="center"/>
    </xf>
    <xf numFmtId="165" fontId="19" fillId="34" borderId="15" xfId="0" applyNumberFormat="1" applyFont="1" applyFill="1" applyBorder="1" applyAlignment="1">
      <alignment horizontal="right" vertical="center" wrapText="1"/>
    </xf>
    <xf numFmtId="49" fontId="18" fillId="33" borderId="16" xfId="0" applyNumberFormat="1" applyFont="1" applyFill="1" applyBorder="1" applyAlignment="1">
      <alignment horizontal="left" vertical="center"/>
    </xf>
    <xf numFmtId="164" fontId="19" fillId="34" borderId="16" xfId="0" applyNumberFormat="1" applyFont="1" applyFill="1" applyBorder="1" applyAlignment="1">
      <alignment horizontal="right" vertical="center" wrapText="1"/>
    </xf>
    <xf numFmtId="10" fontId="17" fillId="13" borderId="0" xfId="24" applyNumberFormat="1" applyBorder="1"/>
    <xf numFmtId="0" fontId="0" fillId="0" borderId="0" xfId="0" applyBorder="1"/>
    <xf numFmtId="167" fontId="19" fillId="34" borderId="10" xfId="0" applyNumberFormat="1" applyFont="1" applyFill="1" applyBorder="1" applyAlignment="1">
      <alignment horizontal="right" vertical="center" wrapText="1"/>
    </xf>
    <xf numFmtId="167" fontId="19" fillId="35" borderId="10" xfId="0" applyNumberFormat="1" applyFont="1" applyFill="1" applyBorder="1" applyAlignment="1">
      <alignment horizontal="right" vertical="center" wrapText="1"/>
    </xf>
    <xf numFmtId="167" fontId="19" fillId="34" borderId="13" xfId="0" applyNumberFormat="1" applyFont="1" applyFill="1" applyBorder="1" applyAlignment="1">
      <alignment horizontal="right" vertical="center" wrapText="1"/>
    </xf>
    <xf numFmtId="167" fontId="19" fillId="35" borderId="14" xfId="0" applyNumberFormat="1" applyFont="1" applyFill="1" applyBorder="1" applyAlignment="1">
      <alignment horizontal="right" vertical="center" wrapText="1"/>
    </xf>
    <xf numFmtId="167" fontId="19" fillId="34" borderId="15" xfId="0" applyNumberFormat="1" applyFont="1" applyFill="1" applyBorder="1" applyAlignment="1">
      <alignment horizontal="right" vertical="center" wrapText="1"/>
    </xf>
    <xf numFmtId="167" fontId="19" fillId="34" borderId="16" xfId="0" applyNumberFormat="1" applyFont="1" applyFill="1" applyBorder="1" applyAlignment="1">
      <alignment horizontal="right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9" fontId="0" fillId="0" borderId="0" xfId="2" applyNumberFormat="1" applyFont="1"/>
    <xf numFmtId="9" fontId="0" fillId="0" borderId="0" xfId="0" applyNumberFormat="1"/>
    <xf numFmtId="49" fontId="21" fillId="33" borderId="10" xfId="0" applyNumberFormat="1" applyFont="1" applyFill="1" applyBorder="1" applyAlignment="1">
      <alignment horizontal="center" vertical="center" wrapText="1"/>
    </xf>
    <xf numFmtId="49" fontId="19" fillId="35" borderId="0" xfId="0" applyNumberFormat="1" applyFont="1" applyFill="1" applyAlignment="1">
      <alignment horizontal="left" vertical="center"/>
    </xf>
    <xf numFmtId="0" fontId="22" fillId="0" borderId="0" xfId="0" applyFont="1"/>
    <xf numFmtId="10" fontId="0" fillId="37" borderId="0" xfId="2" applyNumberFormat="1" applyFont="1" applyFill="1"/>
    <xf numFmtId="10" fontId="0" fillId="38" borderId="0" xfId="2" applyNumberFormat="1" applyFont="1" applyFill="1"/>
    <xf numFmtId="10" fontId="0" fillId="39" borderId="0" xfId="2" applyNumberFormat="1" applyFont="1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10" fontId="0" fillId="37" borderId="0" xfId="0" applyNumberFormat="1" applyFill="1"/>
    <xf numFmtId="10" fontId="0" fillId="38" borderId="0" xfId="0" applyNumberFormat="1" applyFill="1"/>
    <xf numFmtId="10" fontId="0" fillId="39" borderId="0" xfId="0" applyNumberFormat="1" applyFill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showGridLines="0" tabSelected="1" view="pageBreakPreview" zoomScale="70" zoomScaleNormal="7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0" sqref="H80"/>
    </sheetView>
  </sheetViews>
  <sheetFormatPr defaultRowHeight="15" outlineLevelCol="1" x14ac:dyDescent="0.25"/>
  <cols>
    <col min="1" max="1" width="35.5703125" bestFit="1" customWidth="1"/>
    <col min="2" max="2" width="13.5703125" bestFit="1" customWidth="1"/>
    <col min="3" max="14" width="16.28515625" customWidth="1"/>
    <col min="15" max="15" width="5" customWidth="1"/>
    <col min="16" max="16" width="12.85546875" customWidth="1" outlineLevel="1"/>
    <col min="17" max="17" width="6.28515625" bestFit="1" customWidth="1"/>
    <col min="18" max="18" width="35.7109375" bestFit="1" customWidth="1"/>
  </cols>
  <sheetData>
    <row r="1" spans="1:18" s="12" customFormat="1" ht="48" x14ac:dyDescent="0.25">
      <c r="A1" s="15"/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59</v>
      </c>
      <c r="M1" s="35" t="s">
        <v>10</v>
      </c>
      <c r="N1" s="35" t="s">
        <v>11</v>
      </c>
      <c r="O1" s="36"/>
      <c r="P1" s="37" t="s">
        <v>54</v>
      </c>
      <c r="R1" s="40" t="s">
        <v>89</v>
      </c>
    </row>
    <row r="2" spans="1:18" x14ac:dyDescent="0.25">
      <c r="A2" s="1" t="s">
        <v>12</v>
      </c>
      <c r="B2" s="29"/>
      <c r="C2" s="2">
        <v>195968424.79912201</v>
      </c>
      <c r="D2" s="2">
        <v>182343688.45282999</v>
      </c>
      <c r="E2" s="2">
        <v>176571347.13046399</v>
      </c>
      <c r="F2" s="2">
        <v>77658169.095160201</v>
      </c>
      <c r="G2" s="2">
        <v>9797218.7312633302</v>
      </c>
      <c r="H2" s="2">
        <v>9132776.1471515</v>
      </c>
      <c r="I2" s="2">
        <v>11718964.772062</v>
      </c>
      <c r="J2" s="2">
        <v>9686485.5915682893</v>
      </c>
      <c r="K2" s="2">
        <v>11386030.133623101</v>
      </c>
      <c r="L2" s="2">
        <v>47191702.659634203</v>
      </c>
      <c r="M2" s="2">
        <v>5772341.3223659396</v>
      </c>
      <c r="N2" s="2">
        <v>13624736.346292101</v>
      </c>
      <c r="P2" s="2">
        <f>+L2+M2</f>
        <v>52964043.982000142</v>
      </c>
    </row>
    <row r="3" spans="1:18" x14ac:dyDescent="0.25">
      <c r="A3" s="1" t="s">
        <v>13</v>
      </c>
      <c r="B3" s="29"/>
      <c r="C3" s="2">
        <v>74351485.199026406</v>
      </c>
      <c r="D3" s="2">
        <v>74351485.199026406</v>
      </c>
      <c r="E3" s="2">
        <v>74196149.124754503</v>
      </c>
      <c r="F3" s="2">
        <v>2336015.90082807</v>
      </c>
      <c r="G3" s="2">
        <v>8117581.9903613599</v>
      </c>
      <c r="H3" s="2">
        <v>6830973.9955538101</v>
      </c>
      <c r="I3" s="2">
        <v>8711643.8612304293</v>
      </c>
      <c r="J3" s="2">
        <v>5652975.0851095496</v>
      </c>
      <c r="K3" s="2">
        <v>8398758.5078221392</v>
      </c>
      <c r="L3" s="2">
        <v>34148199.783848397</v>
      </c>
      <c r="M3" s="2">
        <v>155336.07427194901</v>
      </c>
      <c r="N3" s="2"/>
      <c r="P3" s="2">
        <f t="shared" ref="P3:P53" si="0">+L3+M3</f>
        <v>34303535.858120345</v>
      </c>
    </row>
    <row r="4" spans="1:18" x14ac:dyDescent="0.25">
      <c r="A4" s="1" t="s">
        <v>14</v>
      </c>
      <c r="B4" s="29"/>
      <c r="C4" s="2">
        <v>59443355.928426698</v>
      </c>
      <c r="D4" s="2">
        <v>59443355.928426698</v>
      </c>
      <c r="E4" s="2">
        <v>58342187.897496797</v>
      </c>
      <c r="F4" s="2"/>
      <c r="G4" s="2">
        <v>5599395.8876743596</v>
      </c>
      <c r="H4" s="2">
        <v>4344978.8561507203</v>
      </c>
      <c r="I4" s="2">
        <v>7028898.7449519103</v>
      </c>
      <c r="J4" s="2">
        <v>6662136.57902011</v>
      </c>
      <c r="K4" s="2">
        <v>6700824.2705950597</v>
      </c>
      <c r="L4" s="2">
        <v>28005953.559103802</v>
      </c>
      <c r="M4" s="2">
        <v>1101168.0309299</v>
      </c>
      <c r="N4" s="2"/>
      <c r="P4" s="2">
        <f t="shared" si="0"/>
        <v>29107121.590033703</v>
      </c>
    </row>
    <row r="5" spans="1:18" x14ac:dyDescent="0.25">
      <c r="A5" s="1" t="s">
        <v>15</v>
      </c>
      <c r="B5" s="29"/>
      <c r="C5" s="2">
        <v>1429277.9531429601</v>
      </c>
      <c r="D5" s="2">
        <v>1429277.9531429601</v>
      </c>
      <c r="E5" s="2">
        <v>1428047.6239109701</v>
      </c>
      <c r="F5" s="2">
        <v>182326.166880003</v>
      </c>
      <c r="G5" s="2">
        <v>87458.124000001</v>
      </c>
      <c r="H5" s="2">
        <v>184270.27292799699</v>
      </c>
      <c r="I5" s="2">
        <v>84305.855555996997</v>
      </c>
      <c r="J5" s="2"/>
      <c r="K5" s="2">
        <v>179510.67836000101</v>
      </c>
      <c r="L5" s="2">
        <v>710176.52618697204</v>
      </c>
      <c r="M5" s="2">
        <v>1230.3292319929999</v>
      </c>
      <c r="N5" s="2"/>
      <c r="P5" s="2">
        <f t="shared" si="0"/>
        <v>711406.85541896499</v>
      </c>
    </row>
    <row r="6" spans="1:18" x14ac:dyDescent="0.25">
      <c r="A6" s="1" t="s">
        <v>16</v>
      </c>
      <c r="B6" s="2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>
        <f t="shared" si="0"/>
        <v>0</v>
      </c>
    </row>
    <row r="7" spans="1:18" x14ac:dyDescent="0.25">
      <c r="A7" s="1" t="s">
        <v>17</v>
      </c>
      <c r="B7" s="29"/>
      <c r="C7" s="2">
        <v>331192543.88050002</v>
      </c>
      <c r="D7" s="2">
        <v>317567807.53380001</v>
      </c>
      <c r="E7" s="2">
        <v>310537731.77819997</v>
      </c>
      <c r="F7" s="2">
        <v>80176511.1655</v>
      </c>
      <c r="G7" s="2">
        <v>23601654.7322</v>
      </c>
      <c r="H7" s="2">
        <v>20492999.2711</v>
      </c>
      <c r="I7" s="2">
        <v>27543813.2368</v>
      </c>
      <c r="J7" s="2">
        <v>22001597.254000001</v>
      </c>
      <c r="K7" s="2">
        <v>26665123.589000002</v>
      </c>
      <c r="L7" s="2">
        <v>110056032.52959999</v>
      </c>
      <c r="M7" s="2">
        <v>7030075.7555999998</v>
      </c>
      <c r="N7" s="2">
        <v>13624736.3467</v>
      </c>
      <c r="P7" s="2">
        <f t="shared" si="0"/>
        <v>117086108.2852</v>
      </c>
    </row>
    <row r="8" spans="1:18" x14ac:dyDescent="0.25">
      <c r="A8" s="1" t="s">
        <v>18</v>
      </c>
      <c r="B8" s="29"/>
      <c r="C8" s="2">
        <v>331197656.90548098</v>
      </c>
      <c r="D8" s="2">
        <v>317572920.55918902</v>
      </c>
      <c r="E8" s="2">
        <v>310542844.80238903</v>
      </c>
      <c r="F8" s="2">
        <v>80180666.764700204</v>
      </c>
      <c r="G8" s="2">
        <v>23601654.733300101</v>
      </c>
      <c r="H8" s="2">
        <v>20493956.695688602</v>
      </c>
      <c r="I8" s="2">
        <v>27543813.233800098</v>
      </c>
      <c r="J8" s="2">
        <v>22001597.255699899</v>
      </c>
      <c r="K8" s="2">
        <v>26665123.5904001</v>
      </c>
      <c r="L8" s="2">
        <v>110056032.5288</v>
      </c>
      <c r="M8" s="2">
        <v>7030075.7568000304</v>
      </c>
      <c r="N8" s="2">
        <v>13624736.346292101</v>
      </c>
      <c r="P8" s="2">
        <f t="shared" si="0"/>
        <v>117086108.28560002</v>
      </c>
    </row>
    <row r="9" spans="1:18" x14ac:dyDescent="0.25">
      <c r="A9" s="1" t="s">
        <v>19</v>
      </c>
      <c r="B9" s="29"/>
      <c r="C9" s="2">
        <v>5113.0258000000003</v>
      </c>
      <c r="D9" s="2">
        <v>5113.0258000000003</v>
      </c>
      <c r="E9" s="2">
        <v>5113.0258000000003</v>
      </c>
      <c r="F9" s="2">
        <v>4155.6016</v>
      </c>
      <c r="G9" s="2"/>
      <c r="H9" s="2">
        <v>957.4239</v>
      </c>
      <c r="I9" s="2"/>
      <c r="J9" s="2"/>
      <c r="K9" s="2"/>
      <c r="L9" s="2">
        <v>2.9999999999999997E-4</v>
      </c>
      <c r="M9" s="2"/>
      <c r="N9" s="2"/>
      <c r="P9" s="2">
        <f t="shared" si="0"/>
        <v>2.9999999999999997E-4</v>
      </c>
    </row>
    <row r="10" spans="1:18" x14ac:dyDescent="0.25">
      <c r="A10" s="1" t="s">
        <v>20</v>
      </c>
      <c r="B10" s="29"/>
      <c r="C10" s="3">
        <v>0.59170500000000004</v>
      </c>
      <c r="D10" s="3">
        <v>0.57418800000000003</v>
      </c>
      <c r="E10" s="3">
        <v>0.56859899999999997</v>
      </c>
      <c r="F10" s="3">
        <v>0.96858999999999995</v>
      </c>
      <c r="G10" s="3">
        <v>0.415107</v>
      </c>
      <c r="H10" s="3">
        <v>0.44565300000000002</v>
      </c>
      <c r="I10" s="3">
        <v>0.42546600000000001</v>
      </c>
      <c r="J10" s="3">
        <v>0.44026300000000002</v>
      </c>
      <c r="K10" s="3">
        <v>0.42700100000000002</v>
      </c>
      <c r="L10" s="3">
        <v>0.42879699999999998</v>
      </c>
      <c r="M10" s="3">
        <v>0.82109200000000004</v>
      </c>
      <c r="N10" s="3">
        <v>1</v>
      </c>
      <c r="P10" s="3"/>
    </row>
    <row r="11" spans="1:18" x14ac:dyDescent="0.25">
      <c r="A11" s="1" t="s">
        <v>21</v>
      </c>
      <c r="B11" s="29"/>
      <c r="C11" s="3">
        <v>0.40572999999999998</v>
      </c>
      <c r="D11" s="3">
        <v>0.42321599999999998</v>
      </c>
      <c r="E11" s="3">
        <v>0.42877399999999999</v>
      </c>
      <c r="F11" s="3">
        <v>2.9201999999999999E-2</v>
      </c>
      <c r="G11" s="3">
        <v>0.58334900000000001</v>
      </c>
      <c r="H11" s="3">
        <v>0.55030299999999999</v>
      </c>
      <c r="I11" s="3">
        <v>0.57322700000000004</v>
      </c>
      <c r="J11" s="3">
        <v>0.55973700000000004</v>
      </c>
      <c r="K11" s="3">
        <v>0.57010499999999997</v>
      </c>
      <c r="L11" s="3">
        <v>0.56841799999999998</v>
      </c>
      <c r="M11" s="3">
        <v>0.17876400000000001</v>
      </c>
      <c r="N11" s="3"/>
      <c r="P11" s="3"/>
    </row>
    <row r="12" spans="1:18" x14ac:dyDescent="0.25">
      <c r="A12" s="1" t="s">
        <v>22</v>
      </c>
      <c r="B12" s="29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P12" s="3"/>
    </row>
    <row r="13" spans="1:18" x14ac:dyDescent="0.25">
      <c r="A13" s="1" t="s">
        <v>23</v>
      </c>
      <c r="B13" s="29"/>
      <c r="C13" s="2">
        <v>4881</v>
      </c>
      <c r="D13" s="2">
        <v>4765</v>
      </c>
      <c r="E13" s="2">
        <v>4702</v>
      </c>
      <c r="F13" s="2">
        <v>1138</v>
      </c>
      <c r="G13" s="2">
        <v>356</v>
      </c>
      <c r="H13" s="2">
        <v>289</v>
      </c>
      <c r="I13" s="2">
        <v>431</v>
      </c>
      <c r="J13" s="2">
        <v>347</v>
      </c>
      <c r="K13" s="2">
        <v>400</v>
      </c>
      <c r="L13" s="2">
        <v>1741</v>
      </c>
      <c r="M13" s="2">
        <v>63</v>
      </c>
      <c r="N13" s="2">
        <v>116</v>
      </c>
      <c r="P13" s="2">
        <f t="shared" si="0"/>
        <v>1804</v>
      </c>
    </row>
    <row r="14" spans="1:18" x14ac:dyDescent="0.25">
      <c r="A14" s="1" t="s">
        <v>24</v>
      </c>
      <c r="B14" s="29"/>
      <c r="C14" s="2">
        <v>4881</v>
      </c>
      <c r="D14" s="2">
        <v>4765</v>
      </c>
      <c r="E14" s="2">
        <v>4702</v>
      </c>
      <c r="F14" s="2">
        <v>1138</v>
      </c>
      <c r="G14" s="2">
        <v>356</v>
      </c>
      <c r="H14" s="2">
        <v>289</v>
      </c>
      <c r="I14" s="2">
        <v>431</v>
      </c>
      <c r="J14" s="2">
        <v>347</v>
      </c>
      <c r="K14" s="2">
        <v>400</v>
      </c>
      <c r="L14" s="2">
        <v>1741</v>
      </c>
      <c r="M14" s="2">
        <v>63</v>
      </c>
      <c r="N14" s="2">
        <v>116</v>
      </c>
      <c r="P14" s="2">
        <f t="shared" si="0"/>
        <v>1804</v>
      </c>
    </row>
    <row r="15" spans="1:18" ht="15.75" thickBot="1" x14ac:dyDescent="0.3">
      <c r="A15" s="19" t="s">
        <v>25</v>
      </c>
      <c r="B15" s="31"/>
      <c r="C15" s="20">
        <v>1</v>
      </c>
      <c r="D15" s="20">
        <v>0.97623437999999996</v>
      </c>
      <c r="E15" s="20">
        <v>0.96332719</v>
      </c>
      <c r="F15" s="20">
        <v>0.23314894</v>
      </c>
      <c r="G15" s="20">
        <v>7.293587E-2</v>
      </c>
      <c r="H15" s="20">
        <v>5.920918E-2</v>
      </c>
      <c r="I15" s="20">
        <v>8.8301580000000005E-2</v>
      </c>
      <c r="J15" s="20">
        <v>7.1091989999999994E-2</v>
      </c>
      <c r="K15" s="20">
        <v>8.1950419999999996E-2</v>
      </c>
      <c r="L15" s="20">
        <v>0.35668919999999998</v>
      </c>
      <c r="M15" s="20">
        <v>1.2907190000000001E-2</v>
      </c>
      <c r="N15" s="20">
        <v>2.3765620000000001E-2</v>
      </c>
      <c r="P15" s="20">
        <f t="shared" si="0"/>
        <v>0.36959639</v>
      </c>
    </row>
    <row r="16" spans="1:18" ht="15.75" thickTop="1" x14ac:dyDescent="0.25">
      <c r="A16" s="21" t="s">
        <v>26</v>
      </c>
      <c r="B16" s="32">
        <v>12416</v>
      </c>
      <c r="C16" s="22">
        <v>60602495.997599997</v>
      </c>
      <c r="D16" s="22">
        <v>59162239.996799998</v>
      </c>
      <c r="E16" s="22">
        <v>58380031.996799998</v>
      </c>
      <c r="F16" s="22">
        <v>14129407.999199999</v>
      </c>
      <c r="G16" s="22">
        <v>4420095.9995999997</v>
      </c>
      <c r="H16" s="22">
        <v>3588223.9992</v>
      </c>
      <c r="I16" s="22">
        <v>5351295.9995999997</v>
      </c>
      <c r="J16" s="22">
        <v>4308352.0007999996</v>
      </c>
      <c r="K16" s="22">
        <v>4966400.0004000003</v>
      </c>
      <c r="L16" s="22">
        <v>21616255.998</v>
      </c>
      <c r="M16" s="22">
        <v>782208</v>
      </c>
      <c r="N16" s="22">
        <v>1440256.0008</v>
      </c>
      <c r="P16" s="22">
        <f t="shared" si="0"/>
        <v>22398463.998</v>
      </c>
      <c r="Q16" s="38">
        <f>+C16/C$31</f>
        <v>0.49762714911106265</v>
      </c>
      <c r="R16" t="s">
        <v>85</v>
      </c>
    </row>
    <row r="17" spans="1:18" x14ac:dyDescent="0.25">
      <c r="A17" s="1" t="s">
        <v>27</v>
      </c>
      <c r="B17" s="30">
        <v>4.4200000000000001E-4</v>
      </c>
      <c r="C17" s="2">
        <v>1756672.3722320001</v>
      </c>
      <c r="D17" s="2">
        <v>1684406.7706500001</v>
      </c>
      <c r="E17" s="2">
        <v>1647119.248833</v>
      </c>
      <c r="F17" s="2">
        <v>425278.25652400003</v>
      </c>
      <c r="G17" s="2">
        <v>125183.176703</v>
      </c>
      <c r="H17" s="2">
        <v>108699.9463</v>
      </c>
      <c r="I17" s="2">
        <v>146092.38538699999</v>
      </c>
      <c r="J17" s="2">
        <v>116696.471848</v>
      </c>
      <c r="K17" s="2">
        <v>141431.81552400001</v>
      </c>
      <c r="L17" s="2">
        <v>583737.19654699997</v>
      </c>
      <c r="M17" s="2">
        <v>37287.521817000001</v>
      </c>
      <c r="N17" s="2">
        <v>72265.601582000003</v>
      </c>
      <c r="P17" s="2">
        <f t="shared" si="0"/>
        <v>621024.71836399997</v>
      </c>
      <c r="Q17" s="38">
        <f t="shared" ref="Q17:Q22" si="1">+C17/C$31</f>
        <v>1.4424618163426748E-2</v>
      </c>
      <c r="R17" t="s">
        <v>87</v>
      </c>
    </row>
    <row r="18" spans="1:18" x14ac:dyDescent="0.25">
      <c r="A18" s="1" t="s">
        <v>28</v>
      </c>
      <c r="B18" s="30">
        <v>6.7000000000000002E-3</v>
      </c>
      <c r="C18" s="2">
        <v>2219024.3012879998</v>
      </c>
      <c r="D18" s="2">
        <v>2127738.5677729999</v>
      </c>
      <c r="E18" s="2">
        <v>2080637.060208</v>
      </c>
      <c r="F18" s="2">
        <v>537210.46732000005</v>
      </c>
      <c r="G18" s="2">
        <v>158131.08673099999</v>
      </c>
      <c r="H18" s="2">
        <v>137309.50986300001</v>
      </c>
      <c r="I18" s="2">
        <v>184543.54866999999</v>
      </c>
      <c r="J18" s="2">
        <v>147410.70161799999</v>
      </c>
      <c r="K18" s="2">
        <v>178656.32806199999</v>
      </c>
      <c r="L18" s="2">
        <v>737375.41794399999</v>
      </c>
      <c r="M18" s="2">
        <v>47101.507565</v>
      </c>
      <c r="N18" s="2">
        <v>91285.733515</v>
      </c>
      <c r="P18" s="2">
        <f t="shared" si="0"/>
        <v>784476.92550899996</v>
      </c>
      <c r="Q18" s="38">
        <f t="shared" si="1"/>
        <v>1.8221142853618536E-2</v>
      </c>
      <c r="R18" t="s">
        <v>87</v>
      </c>
    </row>
    <row r="19" spans="1:18" x14ac:dyDescent="0.25">
      <c r="A19" s="1" t="s">
        <v>33</v>
      </c>
      <c r="B19" s="30">
        <v>1.57</v>
      </c>
      <c r="C19" s="2">
        <v>91958.04</v>
      </c>
      <c r="D19" s="2">
        <v>89772.6</v>
      </c>
      <c r="E19" s="2">
        <v>88585.68</v>
      </c>
      <c r="F19" s="2">
        <v>21439.919999999998</v>
      </c>
      <c r="G19" s="2">
        <v>6707.04</v>
      </c>
      <c r="H19" s="2">
        <v>5444.76</v>
      </c>
      <c r="I19" s="2">
        <v>8120.04</v>
      </c>
      <c r="J19" s="2">
        <v>6537.48</v>
      </c>
      <c r="K19" s="2">
        <v>7536</v>
      </c>
      <c r="L19" s="2">
        <v>32800.44</v>
      </c>
      <c r="M19" s="2">
        <v>1186.92</v>
      </c>
      <c r="N19" s="2">
        <v>2185.44</v>
      </c>
      <c r="P19" s="2">
        <f>+L19+M19</f>
        <v>33987.360000000001</v>
      </c>
      <c r="Q19" s="38">
        <f t="shared" si="1"/>
        <v>7.5509789703799167E-4</v>
      </c>
      <c r="R19" t="s">
        <v>87</v>
      </c>
    </row>
    <row r="20" spans="1:18" x14ac:dyDescent="0.25">
      <c r="A20" s="1" t="s">
        <v>34</v>
      </c>
      <c r="B20" s="30">
        <v>3.65</v>
      </c>
      <c r="C20" s="2">
        <v>213787.8</v>
      </c>
      <c r="D20" s="2">
        <v>208707</v>
      </c>
      <c r="E20" s="2">
        <v>205947.6</v>
      </c>
      <c r="F20" s="2">
        <v>49844.4</v>
      </c>
      <c r="G20" s="2">
        <v>15592.8</v>
      </c>
      <c r="H20" s="2">
        <v>12658.2</v>
      </c>
      <c r="I20" s="2">
        <v>18877.8</v>
      </c>
      <c r="J20" s="2">
        <v>15198.6</v>
      </c>
      <c r="K20" s="2">
        <v>17520</v>
      </c>
      <c r="L20" s="2">
        <v>76255.8</v>
      </c>
      <c r="M20" s="2">
        <v>2759.4</v>
      </c>
      <c r="N20" s="2">
        <v>5080.8</v>
      </c>
      <c r="P20" s="2">
        <f t="shared" ref="P20:P30" si="2">+L20+M20</f>
        <v>79015.199999999997</v>
      </c>
      <c r="Q20" s="38">
        <f t="shared" si="1"/>
        <v>1.7554823720946939E-3</v>
      </c>
      <c r="R20" t="s">
        <v>87</v>
      </c>
    </row>
    <row r="21" spans="1:18" x14ac:dyDescent="0.25">
      <c r="A21" s="1" t="s">
        <v>60</v>
      </c>
      <c r="B21" s="29"/>
      <c r="C21" s="2">
        <v>2524770.1398999998</v>
      </c>
      <c r="D21" s="2">
        <v>2426218.1671000002</v>
      </c>
      <c r="E21" s="2">
        <v>2375170.3391</v>
      </c>
      <c r="F21" s="2">
        <v>608494.78529999999</v>
      </c>
      <c r="G21" s="2">
        <v>180430.92850000001</v>
      </c>
      <c r="H21" s="2">
        <v>155412.4694</v>
      </c>
      <c r="I21" s="2">
        <v>211541.3879</v>
      </c>
      <c r="J21" s="2">
        <v>169146.7812</v>
      </c>
      <c r="K21" s="2">
        <v>203712.32769999999</v>
      </c>
      <c r="L21" s="2">
        <v>846431.65910000005</v>
      </c>
      <c r="M21" s="2">
        <v>51047.828000000001</v>
      </c>
      <c r="N21" s="2">
        <v>98551.972800000003</v>
      </c>
      <c r="P21" s="2">
        <f t="shared" si="2"/>
        <v>897479.48710000003</v>
      </c>
    </row>
    <row r="22" spans="1:18" x14ac:dyDescent="0.25">
      <c r="A22" s="1" t="s">
        <v>29</v>
      </c>
      <c r="B22" s="29"/>
      <c r="C22" s="2">
        <v>13167999</v>
      </c>
      <c r="D22" s="2">
        <v>12170999</v>
      </c>
      <c r="E22" s="2">
        <v>11902062</v>
      </c>
      <c r="F22" s="2">
        <v>2788534</v>
      </c>
      <c r="G22" s="2">
        <v>913764</v>
      </c>
      <c r="H22" s="2">
        <v>815576</v>
      </c>
      <c r="I22" s="2">
        <v>1037000</v>
      </c>
      <c r="J22" s="2">
        <v>860646</v>
      </c>
      <c r="K22" s="2">
        <v>1085754</v>
      </c>
      <c r="L22" s="2">
        <v>4400788</v>
      </c>
      <c r="M22" s="2">
        <v>268937</v>
      </c>
      <c r="N22" s="2">
        <v>997000</v>
      </c>
      <c r="P22" s="2">
        <f t="shared" si="2"/>
        <v>4669725</v>
      </c>
      <c r="Q22" s="38">
        <f t="shared" si="1"/>
        <v>0.10812679732080389</v>
      </c>
      <c r="R22" t="s">
        <v>88</v>
      </c>
    </row>
    <row r="23" spans="1:18" x14ac:dyDescent="0.25">
      <c r="A23" s="1" t="s">
        <v>30</v>
      </c>
      <c r="B23" s="30">
        <v>230000</v>
      </c>
      <c r="C23" s="2">
        <v>229999.98390312001</v>
      </c>
      <c r="D23" s="2">
        <v>224533.893603</v>
      </c>
      <c r="E23" s="2">
        <v>221565.23990280001</v>
      </c>
      <c r="F23" s="2">
        <v>53624.258500440003</v>
      </c>
      <c r="G23" s="2">
        <v>16775.245500360001</v>
      </c>
      <c r="H23" s="2">
        <v>13618.10910012</v>
      </c>
      <c r="I23" s="2">
        <v>20309.363400480001</v>
      </c>
      <c r="J23" s="2">
        <v>16351.157700240001</v>
      </c>
      <c r="K23" s="2">
        <v>18848.589699479999</v>
      </c>
      <c r="L23" s="2">
        <v>82038.516001679993</v>
      </c>
      <c r="M23" s="2">
        <v>2968.6537002</v>
      </c>
      <c r="N23" s="2">
        <v>5466.0903001200004</v>
      </c>
      <c r="P23" s="2">
        <f t="shared" si="2"/>
        <v>85007.16970187999</v>
      </c>
      <c r="Q23" s="38">
        <f t="shared" ref="Q23" si="3">+C23/C$31</f>
        <v>1.8886059790315002E-3</v>
      </c>
      <c r="R23" t="s">
        <v>88</v>
      </c>
    </row>
    <row r="24" spans="1:18" x14ac:dyDescent="0.25">
      <c r="A24" s="1" t="s">
        <v>61</v>
      </c>
      <c r="B24" s="29"/>
      <c r="C24" s="2">
        <v>13397998.983903101</v>
      </c>
      <c r="D24" s="2">
        <v>12395532.893603001</v>
      </c>
      <c r="E24" s="2">
        <v>12123627.2399028</v>
      </c>
      <c r="F24" s="2">
        <v>2842158.25850044</v>
      </c>
      <c r="G24" s="2">
        <v>930539.24550036003</v>
      </c>
      <c r="H24" s="2">
        <v>829194.10910012096</v>
      </c>
      <c r="I24" s="2">
        <v>1057309.36340048</v>
      </c>
      <c r="J24" s="2">
        <v>876997.15770024096</v>
      </c>
      <c r="K24" s="2">
        <v>1104602.58969948</v>
      </c>
      <c r="L24" s="2">
        <v>4482826.5160016902</v>
      </c>
      <c r="M24" s="2">
        <v>271905.65370020003</v>
      </c>
      <c r="N24" s="2">
        <v>1002466.0903001199</v>
      </c>
      <c r="P24" s="2">
        <f t="shared" si="2"/>
        <v>4754732.1697018901</v>
      </c>
    </row>
    <row r="25" spans="1:18" x14ac:dyDescent="0.25">
      <c r="A25" s="1" t="s">
        <v>31</v>
      </c>
      <c r="B25" s="29"/>
      <c r="C25" s="2">
        <v>25180000</v>
      </c>
      <c r="D25" s="2">
        <v>25180000</v>
      </c>
      <c r="E25" s="2">
        <v>24620000</v>
      </c>
      <c r="F25" s="2">
        <v>5860000</v>
      </c>
      <c r="G25" s="2">
        <v>1810000</v>
      </c>
      <c r="H25" s="2">
        <v>1700000</v>
      </c>
      <c r="I25" s="2">
        <v>2210000</v>
      </c>
      <c r="J25" s="2">
        <v>1960000</v>
      </c>
      <c r="K25" s="2">
        <v>2320000</v>
      </c>
      <c r="L25" s="2">
        <v>8760000</v>
      </c>
      <c r="M25" s="2">
        <v>560000</v>
      </c>
      <c r="N25" s="2"/>
      <c r="P25" s="2">
        <f t="shared" si="2"/>
        <v>9320000</v>
      </c>
      <c r="Q25" s="38">
        <f>+C25/C$31</f>
        <v>0.20676131252271832</v>
      </c>
      <c r="R25" t="s">
        <v>86</v>
      </c>
    </row>
    <row r="26" spans="1:18" x14ac:dyDescent="0.25">
      <c r="A26" s="1" t="s">
        <v>62</v>
      </c>
      <c r="B26" s="30">
        <v>315000</v>
      </c>
      <c r="C26" s="2">
        <v>315000.00000672002</v>
      </c>
      <c r="D26" s="2">
        <v>315000.00000672002</v>
      </c>
      <c r="E26" s="2">
        <v>310835.25708935998</v>
      </c>
      <c r="F26" s="2">
        <v>75229.800631200007</v>
      </c>
      <c r="G26" s="2">
        <v>23534.102833919998</v>
      </c>
      <c r="H26" s="2">
        <v>19104.931794839998</v>
      </c>
      <c r="I26" s="2">
        <v>28492.13011572</v>
      </c>
      <c r="J26" s="2">
        <v>22939.139560079999</v>
      </c>
      <c r="K26" s="2">
        <v>26442.81217248</v>
      </c>
      <c r="L26" s="2">
        <v>115092.33998112001</v>
      </c>
      <c r="M26" s="2">
        <v>4164.7429173600003</v>
      </c>
      <c r="N26" s="2"/>
      <c r="P26" s="2">
        <f t="shared" si="2"/>
        <v>119257.08289848</v>
      </c>
      <c r="Q26" s="38">
        <f>+C26/C$31</f>
        <v>2.5865692393187332E-3</v>
      </c>
      <c r="R26" t="s">
        <v>86</v>
      </c>
    </row>
    <row r="27" spans="1:18" x14ac:dyDescent="0.25">
      <c r="A27" s="1" t="s">
        <v>63</v>
      </c>
      <c r="B27" s="29"/>
      <c r="C27" s="2">
        <v>25494999.966400001</v>
      </c>
      <c r="D27" s="2">
        <v>25494999.966400001</v>
      </c>
      <c r="E27" s="2">
        <v>24930835.224800002</v>
      </c>
      <c r="F27" s="2">
        <v>5935229.7963999901</v>
      </c>
      <c r="G27" s="2">
        <v>1833534.1</v>
      </c>
      <c r="H27" s="2">
        <v>1719104.9324</v>
      </c>
      <c r="I27" s="2">
        <v>2238492.1268000002</v>
      </c>
      <c r="J27" s="2">
        <v>1982939.1388000001</v>
      </c>
      <c r="K27" s="2">
        <v>2346442.8124000002</v>
      </c>
      <c r="L27" s="2">
        <v>8875092.3179999907</v>
      </c>
      <c r="M27" s="2">
        <v>564164.74159999995</v>
      </c>
      <c r="N27" s="2"/>
      <c r="P27" s="2">
        <f t="shared" si="2"/>
        <v>9439257.05959999</v>
      </c>
    </row>
    <row r="28" spans="1:18" x14ac:dyDescent="0.25">
      <c r="A28" s="1" t="s">
        <v>32</v>
      </c>
      <c r="B28" s="29"/>
      <c r="C28" s="2">
        <v>15580000</v>
      </c>
      <c r="D28" s="2">
        <v>15580000</v>
      </c>
      <c r="E28" s="2">
        <v>15880000</v>
      </c>
      <c r="F28" s="2">
        <v>3150000</v>
      </c>
      <c r="G28" s="2">
        <v>1940000</v>
      </c>
      <c r="H28" s="2">
        <v>160000</v>
      </c>
      <c r="I28" s="2">
        <v>2670000</v>
      </c>
      <c r="J28" s="2">
        <v>1340000</v>
      </c>
      <c r="K28" s="2">
        <v>1430000</v>
      </c>
      <c r="L28" s="2">
        <v>5190000</v>
      </c>
      <c r="M28" s="2">
        <v>-300000</v>
      </c>
      <c r="N28" s="2"/>
      <c r="P28" s="2">
        <f t="shared" si="2"/>
        <v>4890000</v>
      </c>
      <c r="Q28" s="38">
        <f>+C28/C$31</f>
        <v>0.12793253570706717</v>
      </c>
      <c r="R28" t="s">
        <v>86</v>
      </c>
    </row>
    <row r="29" spans="1:18" x14ac:dyDescent="0.25">
      <c r="A29" s="1" t="s">
        <v>64</v>
      </c>
      <c r="B29" s="29"/>
      <c r="C29" s="2">
        <v>199000</v>
      </c>
      <c r="D29" s="2">
        <v>194000</v>
      </c>
      <c r="E29" s="2">
        <v>191000</v>
      </c>
      <c r="F29" s="2">
        <v>48000</v>
      </c>
      <c r="G29" s="2">
        <v>5000</v>
      </c>
      <c r="H29" s="2">
        <v>19000</v>
      </c>
      <c r="I29" s="2">
        <v>41000</v>
      </c>
      <c r="J29" s="2">
        <v>5000</v>
      </c>
      <c r="K29" s="2">
        <v>32000</v>
      </c>
      <c r="L29" s="2">
        <v>41000</v>
      </c>
      <c r="M29" s="2">
        <v>3000</v>
      </c>
      <c r="N29" s="2">
        <v>5000</v>
      </c>
      <c r="P29" s="2">
        <f t="shared" si="2"/>
        <v>44000</v>
      </c>
      <c r="Q29" s="38">
        <f t="shared" ref="Q29:Q30" si="4">+C29/C$31</f>
        <v>1.6340548527411017E-3</v>
      </c>
      <c r="R29" t="s">
        <v>88</v>
      </c>
    </row>
    <row r="30" spans="1:18" x14ac:dyDescent="0.25">
      <c r="A30" s="1" t="s">
        <v>65</v>
      </c>
      <c r="B30" s="29"/>
      <c r="C30" s="2">
        <v>2227000</v>
      </c>
      <c r="D30" s="2">
        <v>2227000</v>
      </c>
      <c r="E30" s="2">
        <v>2194471</v>
      </c>
      <c r="F30" s="2">
        <v>658348</v>
      </c>
      <c r="G30" s="2">
        <v>186330</v>
      </c>
      <c r="H30" s="2">
        <v>100251</v>
      </c>
      <c r="I30" s="2">
        <v>112209</v>
      </c>
      <c r="J30" s="2">
        <v>321000</v>
      </c>
      <c r="K30" s="2">
        <v>107983</v>
      </c>
      <c r="L30" s="2">
        <v>708350</v>
      </c>
      <c r="M30" s="2">
        <v>32529</v>
      </c>
      <c r="N30" s="2"/>
      <c r="P30" s="2">
        <f t="shared" si="2"/>
        <v>740879</v>
      </c>
      <c r="Q30" s="38">
        <f t="shared" si="4"/>
        <v>1.8286633955047406E-2</v>
      </c>
      <c r="R30" t="s">
        <v>88</v>
      </c>
    </row>
    <row r="31" spans="1:18" ht="15.75" thickBot="1" x14ac:dyDescent="0.3">
      <c r="A31" s="25" t="s">
        <v>35</v>
      </c>
      <c r="B31" s="34"/>
      <c r="C31" s="26">
        <v>121782937.4982</v>
      </c>
      <c r="D31" s="26">
        <v>119164397.8307</v>
      </c>
      <c r="E31" s="26">
        <v>117722255.0838</v>
      </c>
      <c r="F31" s="26">
        <v>27796917.1021</v>
      </c>
      <c r="G31" s="26">
        <v>9621113.4516000003</v>
      </c>
      <c r="H31" s="26">
        <v>6679886.4567999998</v>
      </c>
      <c r="I31" s="26">
        <v>11827940.2665</v>
      </c>
      <c r="J31" s="26">
        <v>9120131.5515999999</v>
      </c>
      <c r="K31" s="26">
        <v>10332572.545700001</v>
      </c>
      <c r="L31" s="26">
        <v>42343693.7095</v>
      </c>
      <c r="M31" s="26">
        <v>1442142.7468999999</v>
      </c>
      <c r="N31" s="26">
        <v>2618539.6675</v>
      </c>
      <c r="P31" s="26">
        <f t="shared" si="0"/>
        <v>43785836.4564</v>
      </c>
      <c r="Q31" s="39">
        <f>+SUM(Q16:Q30)</f>
        <v>0.99999999997396882</v>
      </c>
    </row>
    <row r="32" spans="1:18" ht="15.75" thickTop="1" x14ac:dyDescent="0.25">
      <c r="A32" s="23" t="s">
        <v>66</v>
      </c>
      <c r="B32" s="33"/>
      <c r="C32" s="24">
        <v>0.18298</v>
      </c>
      <c r="D32" s="24">
        <v>0.18629499999999999</v>
      </c>
      <c r="E32" s="24">
        <v>0.18799299999999999</v>
      </c>
      <c r="F32" s="24">
        <v>0.17621999999999999</v>
      </c>
      <c r="G32" s="24">
        <v>0.187279</v>
      </c>
      <c r="H32" s="24">
        <v>0.17508699999999999</v>
      </c>
      <c r="I32" s="24">
        <v>0.19428300000000001</v>
      </c>
      <c r="J32" s="24">
        <v>0.19581999999999999</v>
      </c>
      <c r="K32" s="24">
        <v>0.186251</v>
      </c>
      <c r="L32" s="24">
        <v>0.191299</v>
      </c>
      <c r="M32" s="24">
        <v>0.191299</v>
      </c>
      <c r="N32" s="24">
        <v>0.105709</v>
      </c>
      <c r="P32" s="24">
        <f t="shared" ref="P32:P46" si="5">+L32</f>
        <v>0.191299</v>
      </c>
    </row>
    <row r="33" spans="1:16" x14ac:dyDescent="0.25">
      <c r="A33" s="1" t="s">
        <v>67</v>
      </c>
      <c r="B33" s="29"/>
      <c r="C33" s="3">
        <v>5.3039999999999997E-3</v>
      </c>
      <c r="D33" s="3">
        <v>5.3039999999999997E-3</v>
      </c>
      <c r="E33" s="3">
        <v>5.3039999999999997E-3</v>
      </c>
      <c r="F33" s="3">
        <v>5.3039999999999997E-3</v>
      </c>
      <c r="G33" s="3">
        <v>5.3039999999999997E-3</v>
      </c>
      <c r="H33" s="3">
        <v>5.3039999999999997E-3</v>
      </c>
      <c r="I33" s="3">
        <v>5.3039999999999997E-3</v>
      </c>
      <c r="J33" s="3">
        <v>5.3039999999999997E-3</v>
      </c>
      <c r="K33" s="3">
        <v>5.3039999999999997E-3</v>
      </c>
      <c r="L33" s="3">
        <v>5.3039999999999997E-3</v>
      </c>
      <c r="M33" s="3">
        <v>5.3039999999999997E-3</v>
      </c>
      <c r="N33" s="3">
        <v>5.3039999999999997E-3</v>
      </c>
      <c r="O33" s="28"/>
      <c r="P33" s="24">
        <f t="shared" si="5"/>
        <v>5.3039999999999997E-3</v>
      </c>
    </row>
    <row r="34" spans="1:16" x14ac:dyDescent="0.25">
      <c r="A34" s="1" t="s">
        <v>68</v>
      </c>
      <c r="B34" s="29"/>
      <c r="C34" s="3">
        <v>6.7000000000000002E-3</v>
      </c>
      <c r="D34" s="3">
        <v>6.7000000000000002E-3</v>
      </c>
      <c r="E34" s="3">
        <v>6.7000000000000002E-3</v>
      </c>
      <c r="F34" s="3">
        <v>6.7000000000000002E-3</v>
      </c>
      <c r="G34" s="3">
        <v>6.7000000000000002E-3</v>
      </c>
      <c r="H34" s="3">
        <v>6.7000000000000002E-3</v>
      </c>
      <c r="I34" s="3">
        <v>6.7000000000000002E-3</v>
      </c>
      <c r="J34" s="3">
        <v>6.7000000000000002E-3</v>
      </c>
      <c r="K34" s="3">
        <v>6.7000000000000002E-3</v>
      </c>
      <c r="L34" s="3">
        <v>6.7000000000000002E-3</v>
      </c>
      <c r="M34" s="3">
        <v>6.7000000000000002E-3</v>
      </c>
      <c r="N34" s="3">
        <v>6.7000000000000002E-3</v>
      </c>
      <c r="O34" s="28"/>
      <c r="P34" s="24">
        <f t="shared" si="5"/>
        <v>6.7000000000000002E-3</v>
      </c>
    </row>
    <row r="35" spans="1:16" x14ac:dyDescent="0.25">
      <c r="A35" s="1" t="s">
        <v>69</v>
      </c>
      <c r="B35" s="29"/>
      <c r="C35" s="3">
        <v>2.7799999999999998E-4</v>
      </c>
      <c r="D35" s="3">
        <v>2.8299999999999999E-4</v>
      </c>
      <c r="E35" s="3">
        <v>2.8499999999999999E-4</v>
      </c>
      <c r="F35" s="3">
        <v>2.6699999999999998E-4</v>
      </c>
      <c r="G35" s="3">
        <v>2.8400000000000002E-4</v>
      </c>
      <c r="H35" s="3">
        <v>2.6600000000000001E-4</v>
      </c>
      <c r="I35" s="3">
        <v>2.9500000000000001E-4</v>
      </c>
      <c r="J35" s="3">
        <v>2.9700000000000001E-4</v>
      </c>
      <c r="K35" s="3">
        <v>2.8299999999999999E-4</v>
      </c>
      <c r="L35" s="3">
        <v>2.9E-4</v>
      </c>
      <c r="M35" s="3">
        <v>2.9E-4</v>
      </c>
      <c r="N35" s="3">
        <v>1.6000000000000001E-4</v>
      </c>
      <c r="O35" s="28"/>
      <c r="P35" s="24">
        <f t="shared" si="5"/>
        <v>2.9E-4</v>
      </c>
    </row>
    <row r="36" spans="1:16" x14ac:dyDescent="0.25">
      <c r="A36" s="1" t="s">
        <v>70</v>
      </c>
      <c r="B36" s="29"/>
      <c r="C36" s="3">
        <v>6.4499999999999996E-4</v>
      </c>
      <c r="D36" s="3">
        <v>6.5700000000000003E-4</v>
      </c>
      <c r="E36" s="3">
        <v>6.6299999999999996E-4</v>
      </c>
      <c r="F36" s="3">
        <v>6.2200000000000005E-4</v>
      </c>
      <c r="G36" s="3">
        <v>6.6100000000000002E-4</v>
      </c>
      <c r="H36" s="3">
        <v>6.1799999999999995E-4</v>
      </c>
      <c r="I36" s="3">
        <v>6.8499999999999995E-4</v>
      </c>
      <c r="J36" s="3">
        <v>6.9099999999999999E-4</v>
      </c>
      <c r="K36" s="3">
        <v>6.5700000000000003E-4</v>
      </c>
      <c r="L36" s="3">
        <v>6.7500000000000004E-4</v>
      </c>
      <c r="M36" s="3">
        <v>6.7500000000000004E-4</v>
      </c>
      <c r="N36" s="3">
        <v>3.7300000000000001E-4</v>
      </c>
      <c r="O36" s="28"/>
      <c r="P36" s="24">
        <f t="shared" si="5"/>
        <v>6.7500000000000004E-4</v>
      </c>
    </row>
    <row r="37" spans="1:16" x14ac:dyDescent="0.25">
      <c r="A37" s="1" t="s">
        <v>71</v>
      </c>
      <c r="B37" s="29"/>
      <c r="C37" s="3">
        <v>7.6229999999999996E-3</v>
      </c>
      <c r="D37" s="3">
        <v>7.6400000000000001E-3</v>
      </c>
      <c r="E37" s="3">
        <v>7.6480000000000003E-3</v>
      </c>
      <c r="F37" s="3">
        <v>7.5890000000000003E-3</v>
      </c>
      <c r="G37" s="3">
        <v>7.6449999999999999E-3</v>
      </c>
      <c r="H37" s="3">
        <v>7.5830000000000003E-3</v>
      </c>
      <c r="I37" s="3">
        <v>7.6800000000000002E-3</v>
      </c>
      <c r="J37" s="3">
        <v>7.6880000000000004E-3</v>
      </c>
      <c r="K37" s="3">
        <v>7.6400000000000001E-3</v>
      </c>
      <c r="L37" s="3">
        <v>7.6649999999999999E-3</v>
      </c>
      <c r="M37" s="3">
        <v>7.6649999999999999E-3</v>
      </c>
      <c r="N37" s="3">
        <v>7.2329999999999998E-3</v>
      </c>
      <c r="O37" s="28"/>
      <c r="P37" s="24">
        <f t="shared" si="5"/>
        <v>7.6649999999999999E-3</v>
      </c>
    </row>
    <row r="38" spans="1:16" x14ac:dyDescent="0.25">
      <c r="A38" s="1" t="s">
        <v>72</v>
      </c>
      <c r="B38" s="29"/>
      <c r="C38" s="3">
        <v>3.9759000000000003E-2</v>
      </c>
      <c r="D38" s="3">
        <v>3.8324999999999998E-2</v>
      </c>
      <c r="E38" s="3">
        <v>3.8327E-2</v>
      </c>
      <c r="F38" s="3">
        <v>3.4778000000000003E-2</v>
      </c>
      <c r="G38" s="3">
        <v>3.8716E-2</v>
      </c>
      <c r="H38" s="3">
        <v>3.9795999999999998E-2</v>
      </c>
      <c r="I38" s="3">
        <v>3.7649000000000002E-2</v>
      </c>
      <c r="J38" s="3">
        <v>3.9116999999999999E-2</v>
      </c>
      <c r="K38" s="3">
        <v>4.0717999999999997E-2</v>
      </c>
      <c r="L38" s="3">
        <v>3.9883000000000002E-2</v>
      </c>
      <c r="M38" s="3">
        <v>3.9883000000000002E-2</v>
      </c>
      <c r="N38" s="3">
        <v>7.3176000000000005E-2</v>
      </c>
      <c r="O38" s="28"/>
      <c r="P38" s="24">
        <f t="shared" si="5"/>
        <v>3.9883000000000002E-2</v>
      </c>
    </row>
    <row r="39" spans="1:16" x14ac:dyDescent="0.25">
      <c r="A39" s="1" t="s">
        <v>73</v>
      </c>
      <c r="B39" s="29"/>
      <c r="C39" s="3">
        <v>6.9399999999999996E-4</v>
      </c>
      <c r="D39" s="3">
        <v>7.0699999999999995E-4</v>
      </c>
      <c r="E39" s="3">
        <v>7.1299999999999998E-4</v>
      </c>
      <c r="F39" s="3">
        <v>6.69E-4</v>
      </c>
      <c r="G39" s="3">
        <v>7.1100000000000004E-4</v>
      </c>
      <c r="H39" s="3">
        <v>6.6399999999999999E-4</v>
      </c>
      <c r="I39" s="3">
        <v>7.3700000000000002E-4</v>
      </c>
      <c r="J39" s="3">
        <v>7.4299999999999995E-4</v>
      </c>
      <c r="K39" s="3">
        <v>7.0699999999999995E-4</v>
      </c>
      <c r="L39" s="3">
        <v>7.2599999999999997E-4</v>
      </c>
      <c r="M39" s="3">
        <v>7.2599999999999997E-4</v>
      </c>
      <c r="N39" s="3">
        <v>4.0099999999999999E-4</v>
      </c>
      <c r="O39" s="28"/>
      <c r="P39" s="24">
        <f t="shared" si="5"/>
        <v>7.2599999999999997E-4</v>
      </c>
    </row>
    <row r="40" spans="1:16" x14ac:dyDescent="0.25">
      <c r="A40" s="1" t="s">
        <v>74</v>
      </c>
      <c r="B40" s="29"/>
      <c r="C40" s="3">
        <v>4.0453000000000003E-2</v>
      </c>
      <c r="D40" s="3">
        <v>3.9031999999999997E-2</v>
      </c>
      <c r="E40" s="3">
        <v>3.9039999999999998E-2</v>
      </c>
      <c r="F40" s="3">
        <v>3.5446999999999999E-2</v>
      </c>
      <c r="G40" s="3">
        <v>3.9426999999999997E-2</v>
      </c>
      <c r="H40" s="3">
        <v>4.0460000000000003E-2</v>
      </c>
      <c r="I40" s="3">
        <v>3.8386000000000003E-2</v>
      </c>
      <c r="J40" s="3">
        <v>3.9861000000000001E-2</v>
      </c>
      <c r="K40" s="3">
        <v>4.1424999999999997E-2</v>
      </c>
      <c r="L40" s="3">
        <v>4.0608999999999999E-2</v>
      </c>
      <c r="M40" s="3">
        <v>4.0608999999999999E-2</v>
      </c>
      <c r="N40" s="3">
        <v>7.3577000000000004E-2</v>
      </c>
      <c r="O40" s="28"/>
      <c r="P40" s="24">
        <f t="shared" si="5"/>
        <v>4.0608999999999999E-2</v>
      </c>
    </row>
    <row r="41" spans="1:16" x14ac:dyDescent="0.25">
      <c r="A41" s="1" t="s">
        <v>75</v>
      </c>
      <c r="B41" s="29"/>
      <c r="C41" s="3">
        <v>7.6026999999999997E-2</v>
      </c>
      <c r="D41" s="3">
        <v>7.9288999999999998E-2</v>
      </c>
      <c r="E41" s="3">
        <v>7.9281000000000004E-2</v>
      </c>
      <c r="F41" s="3">
        <v>7.3084999999999997E-2</v>
      </c>
      <c r="G41" s="3">
        <v>7.6689999999999994E-2</v>
      </c>
      <c r="H41" s="3">
        <v>8.2950999999999997E-2</v>
      </c>
      <c r="I41" s="3">
        <v>8.0236000000000002E-2</v>
      </c>
      <c r="J41" s="3">
        <v>8.9083999999999997E-2</v>
      </c>
      <c r="K41" s="3">
        <v>8.7004999999999999E-2</v>
      </c>
      <c r="L41" s="3">
        <v>7.9600000000000004E-2</v>
      </c>
      <c r="M41" s="3">
        <v>7.9600000000000004E-2</v>
      </c>
      <c r="N41" s="3"/>
      <c r="O41" s="28"/>
      <c r="P41" s="24">
        <f t="shared" si="5"/>
        <v>7.9600000000000004E-2</v>
      </c>
    </row>
    <row r="42" spans="1:16" x14ac:dyDescent="0.25">
      <c r="A42" s="1" t="s">
        <v>76</v>
      </c>
      <c r="B42" s="29"/>
      <c r="C42" s="3">
        <v>9.5100000000000002E-4</v>
      </c>
      <c r="D42" s="3">
        <v>9.9200000000000004E-4</v>
      </c>
      <c r="E42" s="3">
        <v>1.0009999999999999E-3</v>
      </c>
      <c r="F42" s="3">
        <v>9.3800000000000003E-4</v>
      </c>
      <c r="G42" s="3">
        <v>9.9700000000000006E-4</v>
      </c>
      <c r="H42" s="3">
        <v>9.3199999999999999E-4</v>
      </c>
      <c r="I42" s="3">
        <v>1.034E-3</v>
      </c>
      <c r="J42" s="3">
        <v>1.0430000000000001E-3</v>
      </c>
      <c r="K42" s="3">
        <v>9.9200000000000004E-4</v>
      </c>
      <c r="L42" s="3">
        <v>1.0189999999999999E-3</v>
      </c>
      <c r="M42" s="3">
        <v>1.0189999999999999E-3</v>
      </c>
      <c r="N42" s="3"/>
      <c r="O42" s="28"/>
      <c r="P42" s="24">
        <f t="shared" si="5"/>
        <v>1.0189999999999999E-3</v>
      </c>
    </row>
    <row r="43" spans="1:16" x14ac:dyDescent="0.25">
      <c r="A43" s="1" t="s">
        <v>77</v>
      </c>
      <c r="B43" s="29"/>
      <c r="C43" s="3">
        <v>7.6978000000000005E-2</v>
      </c>
      <c r="D43" s="3">
        <v>8.0281000000000005E-2</v>
      </c>
      <c r="E43" s="3">
        <v>8.0281000000000005E-2</v>
      </c>
      <c r="F43" s="3">
        <v>7.4023000000000005E-2</v>
      </c>
      <c r="G43" s="3">
        <v>7.7687000000000006E-2</v>
      </c>
      <c r="H43" s="3">
        <v>8.3884E-2</v>
      </c>
      <c r="I43" s="3">
        <v>8.1269999999999995E-2</v>
      </c>
      <c r="J43" s="3">
        <v>9.0126999999999999E-2</v>
      </c>
      <c r="K43" s="3">
        <v>8.7997000000000006E-2</v>
      </c>
      <c r="L43" s="3">
        <v>8.0617999999999995E-2</v>
      </c>
      <c r="M43" s="3">
        <v>8.0617999999999995E-2</v>
      </c>
      <c r="N43" s="3"/>
      <c r="O43" s="28"/>
      <c r="P43" s="24">
        <f t="shared" si="5"/>
        <v>8.0617999999999995E-2</v>
      </c>
    </row>
    <row r="44" spans="1:16" x14ac:dyDescent="0.25">
      <c r="A44" s="1" t="s">
        <v>78</v>
      </c>
      <c r="B44" s="29"/>
      <c r="C44" s="3">
        <v>4.7040999999999999E-2</v>
      </c>
      <c r="D44" s="3">
        <v>4.9059999999999999E-2</v>
      </c>
      <c r="E44" s="3">
        <v>5.1136000000000001E-2</v>
      </c>
      <c r="F44" s="3">
        <v>3.9286000000000001E-2</v>
      </c>
      <c r="G44" s="3">
        <v>8.2197999999999993E-2</v>
      </c>
      <c r="H44" s="3">
        <v>7.8069999999999997E-3</v>
      </c>
      <c r="I44" s="3">
        <v>9.6935999999999994E-2</v>
      </c>
      <c r="J44" s="3">
        <v>6.0905000000000001E-2</v>
      </c>
      <c r="K44" s="3">
        <v>5.3628000000000002E-2</v>
      </c>
      <c r="L44" s="3">
        <v>4.1764000000000003E-2</v>
      </c>
      <c r="M44" s="3">
        <v>4.1764000000000003E-2</v>
      </c>
      <c r="N44" s="3"/>
      <c r="O44" s="28"/>
      <c r="P44" s="24">
        <f t="shared" si="5"/>
        <v>4.1764000000000003E-2</v>
      </c>
    </row>
    <row r="45" spans="1:16" x14ac:dyDescent="0.25">
      <c r="A45" s="1" t="s">
        <v>79</v>
      </c>
      <c r="B45" s="29"/>
      <c r="C45" s="3">
        <v>6.0099999999999997E-4</v>
      </c>
      <c r="D45" s="3">
        <v>6.11E-4</v>
      </c>
      <c r="E45" s="3">
        <v>6.1499999999999999E-4</v>
      </c>
      <c r="F45" s="3">
        <v>5.9900000000000003E-4</v>
      </c>
      <c r="G45" s="3">
        <v>2.12E-4</v>
      </c>
      <c r="H45" s="3">
        <v>9.2699999999999998E-4</v>
      </c>
      <c r="I45" s="3">
        <v>1.4890000000000001E-3</v>
      </c>
      <c r="J45" s="3">
        <v>2.2699999999999999E-4</v>
      </c>
      <c r="K45" s="3">
        <v>1.1999999999999999E-3</v>
      </c>
      <c r="L45" s="3">
        <v>3.7599999999999998E-4</v>
      </c>
      <c r="M45" s="3">
        <v>3.7599999999999998E-4</v>
      </c>
      <c r="N45" s="3">
        <v>3.6699999999999998E-4</v>
      </c>
      <c r="O45" s="28"/>
      <c r="P45" s="24">
        <f t="shared" si="5"/>
        <v>3.7599999999999998E-4</v>
      </c>
    </row>
    <row r="46" spans="1:16" x14ac:dyDescent="0.25">
      <c r="A46" s="1" t="s">
        <v>80</v>
      </c>
      <c r="B46" s="29"/>
      <c r="C46" s="3">
        <v>6.7239999999999999E-3</v>
      </c>
      <c r="D46" s="3">
        <v>7.0130000000000001E-3</v>
      </c>
      <c r="E46" s="3">
        <v>7.0670000000000004E-3</v>
      </c>
      <c r="F46" s="3">
        <v>8.2109999999999995E-3</v>
      </c>
      <c r="G46" s="3">
        <v>7.8949999999999992E-3</v>
      </c>
      <c r="H46" s="3">
        <v>4.8919999999999996E-3</v>
      </c>
      <c r="I46" s="3">
        <v>4.0740000000000004E-3</v>
      </c>
      <c r="J46" s="3">
        <v>1.4590000000000001E-2</v>
      </c>
      <c r="K46" s="3">
        <v>4.0499999999999998E-3</v>
      </c>
      <c r="L46" s="3">
        <v>6.3280000000000003E-3</v>
      </c>
      <c r="M46" s="3">
        <v>6.3280000000000003E-3</v>
      </c>
      <c r="N46" s="3"/>
      <c r="O46" s="28"/>
      <c r="P46" s="24">
        <f t="shared" si="5"/>
        <v>6.3280000000000003E-3</v>
      </c>
    </row>
    <row r="47" spans="1:16" x14ac:dyDescent="0.25">
      <c r="A47" s="1" t="s">
        <v>81</v>
      </c>
      <c r="B47" s="29"/>
      <c r="C47" s="3">
        <v>0.36770399999999998</v>
      </c>
      <c r="D47" s="3">
        <v>0.37523600000000001</v>
      </c>
      <c r="E47" s="3">
        <v>0.37908399999999998</v>
      </c>
      <c r="F47" s="3">
        <v>0.34667900000000001</v>
      </c>
      <c r="G47" s="3">
        <v>0.40764699999999998</v>
      </c>
      <c r="H47" s="3">
        <v>0.32594400000000001</v>
      </c>
      <c r="I47" s="3">
        <v>0.42942200000000003</v>
      </c>
      <c r="J47" s="3">
        <v>0.414522</v>
      </c>
      <c r="K47" s="3">
        <v>0.38749499999999998</v>
      </c>
      <c r="L47" s="3">
        <v>0.37396299999999999</v>
      </c>
      <c r="M47" s="3">
        <v>0.37396299999999999</v>
      </c>
      <c r="N47" s="3">
        <v>0.19219</v>
      </c>
      <c r="P47" s="24">
        <f>+L47</f>
        <v>0.37396299999999999</v>
      </c>
    </row>
    <row r="48" spans="1:16" x14ac:dyDescent="0.25">
      <c r="A48" s="1" t="s">
        <v>82</v>
      </c>
      <c r="B48" s="29"/>
      <c r="C48" s="3">
        <v>0.367705</v>
      </c>
      <c r="D48" s="3">
        <v>0.37523499999999999</v>
      </c>
      <c r="E48" s="3">
        <v>0.37908500000000001</v>
      </c>
      <c r="F48" s="3">
        <v>0.34667900000000001</v>
      </c>
      <c r="G48" s="3">
        <v>0.40764600000000001</v>
      </c>
      <c r="H48" s="3">
        <v>0.32594400000000001</v>
      </c>
      <c r="I48" s="3">
        <v>0.429423</v>
      </c>
      <c r="J48" s="3">
        <v>0.41452099999999997</v>
      </c>
      <c r="K48" s="3">
        <v>0.38749400000000001</v>
      </c>
      <c r="L48" s="3">
        <v>0.37396299999999999</v>
      </c>
      <c r="M48" s="3">
        <v>0.37396299999999999</v>
      </c>
      <c r="N48" s="3">
        <v>0.19219</v>
      </c>
      <c r="P48" s="24">
        <f>+L48</f>
        <v>0.37396299999999999</v>
      </c>
    </row>
    <row r="49" spans="1:16" x14ac:dyDescent="0.25">
      <c r="A49" s="1" t="s">
        <v>36</v>
      </c>
      <c r="B49" s="29"/>
      <c r="C49" s="2">
        <v>69777840.088100001</v>
      </c>
      <c r="D49" s="2">
        <v>67159302.010700002</v>
      </c>
      <c r="E49" s="2">
        <v>65000659.933600001</v>
      </c>
      <c r="F49" s="2">
        <v>26922456.405499998</v>
      </c>
      <c r="G49" s="2">
        <v>3993806.8235999998</v>
      </c>
      <c r="H49" s="2">
        <v>2976773.5876000002</v>
      </c>
      <c r="I49" s="2">
        <v>5032381.2890999997</v>
      </c>
      <c r="J49" s="2">
        <v>4015261.3794</v>
      </c>
      <c r="K49" s="2">
        <v>4412029.7482000003</v>
      </c>
      <c r="L49" s="2">
        <v>17647950.700199999</v>
      </c>
      <c r="M49" s="2">
        <v>2158642.0770999999</v>
      </c>
      <c r="N49" s="2">
        <v>2618538.0773999998</v>
      </c>
      <c r="P49" s="2">
        <f t="shared" si="0"/>
        <v>19806592.7773</v>
      </c>
    </row>
    <row r="50" spans="1:16" x14ac:dyDescent="0.25">
      <c r="A50" s="1" t="s">
        <v>37</v>
      </c>
      <c r="B50" s="29"/>
      <c r="C50" s="2">
        <v>51472739.836599998</v>
      </c>
      <c r="D50" s="2">
        <v>51472739.836599998</v>
      </c>
      <c r="E50" s="2">
        <v>51002853.791699998</v>
      </c>
      <c r="F50" s="2">
        <v>809847.65599999996</v>
      </c>
      <c r="G50" s="2">
        <v>5591684.8797000004</v>
      </c>
      <c r="H50" s="2">
        <v>3642734.7766</v>
      </c>
      <c r="I50" s="2">
        <v>6759335.2874999996</v>
      </c>
      <c r="J50" s="2">
        <v>5104884.716</v>
      </c>
      <c r="K50" s="2">
        <v>5851012.8301999997</v>
      </c>
      <c r="L50" s="2">
        <v>23243353.6457</v>
      </c>
      <c r="M50" s="2">
        <v>469886.04489999998</v>
      </c>
      <c r="N50" s="2"/>
      <c r="P50" s="2">
        <f t="shared" si="0"/>
        <v>23713239.6906</v>
      </c>
    </row>
    <row r="51" spans="1:16" x14ac:dyDescent="0.25">
      <c r="A51" s="1" t="s">
        <v>83</v>
      </c>
      <c r="B51" s="29"/>
      <c r="C51" s="2">
        <v>530724.60600000003</v>
      </c>
      <c r="D51" s="2">
        <v>530724.60600000003</v>
      </c>
      <c r="E51" s="2">
        <v>530264.50809999998</v>
      </c>
      <c r="F51" s="2">
        <v>63208.652800000003</v>
      </c>
      <c r="G51" s="2">
        <v>35652.041799999999</v>
      </c>
      <c r="H51" s="2">
        <v>60061.789799999999</v>
      </c>
      <c r="I51" s="2">
        <v>36202.789299999997</v>
      </c>
      <c r="J51" s="2"/>
      <c r="K51" s="2">
        <v>69559.490300000005</v>
      </c>
      <c r="L51" s="2">
        <v>265579.74410000001</v>
      </c>
      <c r="M51" s="2">
        <v>460.09789999999998</v>
      </c>
      <c r="N51" s="2"/>
      <c r="P51" s="2">
        <f t="shared" si="0"/>
        <v>266039.842</v>
      </c>
    </row>
    <row r="52" spans="1:16" x14ac:dyDescent="0.25">
      <c r="A52" s="1" t="s">
        <v>38</v>
      </c>
      <c r="B52" s="29">
        <v>0</v>
      </c>
      <c r="C52" s="2">
        <v>121781304.5307</v>
      </c>
      <c r="D52" s="2">
        <v>119162766.4533</v>
      </c>
      <c r="E52" s="2">
        <v>116533778.2334</v>
      </c>
      <c r="F52" s="2">
        <v>27795512.714299999</v>
      </c>
      <c r="G52" s="2">
        <v>9621143.745099999</v>
      </c>
      <c r="H52" s="2">
        <v>6679570.1540000001</v>
      </c>
      <c r="I52" s="2">
        <v>11827919.365900001</v>
      </c>
      <c r="J52" s="2">
        <v>9120146.0954</v>
      </c>
      <c r="K52" s="2">
        <v>10332602.068700001</v>
      </c>
      <c r="L52" s="2">
        <v>41156884.089999996</v>
      </c>
      <c r="M52" s="2">
        <v>2628988.2198999999</v>
      </c>
      <c r="N52" s="2">
        <v>2618538.0773999998</v>
      </c>
      <c r="P52" s="2">
        <f t="shared" si="0"/>
        <v>43785872.309899993</v>
      </c>
    </row>
    <row r="53" spans="1:16" x14ac:dyDescent="0.25">
      <c r="A53" s="1" t="s">
        <v>39</v>
      </c>
      <c r="B53" s="29">
        <v>0</v>
      </c>
      <c r="C53" s="2">
        <v>452973848.41120005</v>
      </c>
      <c r="D53" s="2">
        <v>436730573.98710001</v>
      </c>
      <c r="E53" s="2">
        <v>427071510.01159996</v>
      </c>
      <c r="F53" s="2">
        <v>107972023.87979999</v>
      </c>
      <c r="G53" s="2">
        <v>33222798.477299999</v>
      </c>
      <c r="H53" s="2">
        <v>27172569.425099999</v>
      </c>
      <c r="I53" s="2">
        <v>39371732.602700002</v>
      </c>
      <c r="J53" s="2">
        <v>31121743.349399999</v>
      </c>
      <c r="K53" s="2">
        <v>36997725.657700002</v>
      </c>
      <c r="L53" s="2">
        <v>151212916.6196</v>
      </c>
      <c r="M53" s="2">
        <v>9659063.9754999988</v>
      </c>
      <c r="N53" s="2">
        <v>16243274.4241</v>
      </c>
      <c r="P53" s="2">
        <f t="shared" si="0"/>
        <v>160871980.59509999</v>
      </c>
    </row>
    <row r="55" spans="1:16" x14ac:dyDescent="0.25">
      <c r="A55" s="4" t="s">
        <v>57</v>
      </c>
      <c r="L55" s="9" t="s">
        <v>43</v>
      </c>
    </row>
    <row r="56" spans="1:16" x14ac:dyDescent="0.25">
      <c r="A56" t="s">
        <v>26</v>
      </c>
      <c r="C56" s="5">
        <f>+C16/C$8</f>
        <v>0.18297984521942157</v>
      </c>
      <c r="D56" s="5">
        <f t="shared" ref="D56:N56" si="6">+D16/D$8</f>
        <v>0.18629497720594657</v>
      </c>
      <c r="E56" s="5">
        <f t="shared" si="6"/>
        <v>0.18799348616114331</v>
      </c>
      <c r="F56" s="43">
        <f t="shared" si="6"/>
        <v>0.17621963709362062</v>
      </c>
      <c r="G56" s="5">
        <f t="shared" si="6"/>
        <v>0.18727907214758072</v>
      </c>
      <c r="H56" s="5">
        <f t="shared" si="6"/>
        <v>0.17508693184439439</v>
      </c>
      <c r="I56" s="5">
        <f t="shared" si="6"/>
        <v>0.19428304839916696</v>
      </c>
      <c r="J56" s="5">
        <f t="shared" si="6"/>
        <v>0.19581996482931918</v>
      </c>
      <c r="K56" s="43">
        <f>+K16/K$8</f>
        <v>0.18625077748328867</v>
      </c>
      <c r="L56" s="5">
        <f>SUM(+$L16,$M16)/SUM($L$8,$M$8)</f>
        <v>0.19129907318607756</v>
      </c>
      <c r="M56" s="5">
        <f>SUM(+$L16,$M16)/SUM($L$8,$M$8)</f>
        <v>0.19129907318607756</v>
      </c>
      <c r="N56" s="5">
        <f t="shared" si="6"/>
        <v>0.10570890798866417</v>
      </c>
      <c r="O56" s="5"/>
      <c r="P56" s="5">
        <f>+P16/P$8</f>
        <v>0.19129907318607756</v>
      </c>
    </row>
    <row r="57" spans="1:16" x14ac:dyDescent="0.25">
      <c r="A57" t="s">
        <v>27</v>
      </c>
      <c r="C57" s="5">
        <f t="shared" ref="C57:P70" si="7">+C17/C$8</f>
        <v>5.3040000000160901E-3</v>
      </c>
      <c r="D57" s="5">
        <f t="shared" si="7"/>
        <v>5.3040000000127889E-3</v>
      </c>
      <c r="E57" s="5">
        <f t="shared" si="7"/>
        <v>5.3040000000036339E-3</v>
      </c>
      <c r="F57" s="43">
        <f t="shared" si="7"/>
        <v>5.3040000000502633E-3</v>
      </c>
      <c r="G57" s="5">
        <f t="shared" si="7"/>
        <v>5.3039999998973067E-3</v>
      </c>
      <c r="H57" s="5">
        <f t="shared" si="7"/>
        <v>5.3039999993201728E-3</v>
      </c>
      <c r="I57" s="5">
        <f t="shared" si="7"/>
        <v>5.3039999998157217E-3</v>
      </c>
      <c r="J57" s="5">
        <f t="shared" si="7"/>
        <v>5.3040000001712481E-3</v>
      </c>
      <c r="K57" s="43">
        <f t="shared" si="7"/>
        <v>5.3040000000194217E-3</v>
      </c>
      <c r="L57" s="5">
        <f t="shared" ref="L57:M57" si="8">SUM(+$L17,$M17)/SUM($L$8,$M$8)</f>
        <v>5.3040000001467079E-3</v>
      </c>
      <c r="M57" s="5">
        <f t="shared" si="8"/>
        <v>5.3040000001467079E-3</v>
      </c>
      <c r="N57" s="5">
        <f t="shared" si="7"/>
        <v>5.3040000000929705E-3</v>
      </c>
      <c r="O57" s="5"/>
      <c r="P57" s="5">
        <f t="shared" si="7"/>
        <v>5.3040000001467079E-3</v>
      </c>
    </row>
    <row r="58" spans="1:16" x14ac:dyDescent="0.25">
      <c r="A58" t="s">
        <v>28</v>
      </c>
      <c r="C58" s="5">
        <f t="shared" si="7"/>
        <v>6.7000000000642431E-3</v>
      </c>
      <c r="D58" s="5">
        <f t="shared" si="7"/>
        <v>6.7000000000832357E-3</v>
      </c>
      <c r="E58" s="5">
        <f t="shared" si="7"/>
        <v>6.7000000001030246E-3</v>
      </c>
      <c r="F58" s="43">
        <f t="shared" si="7"/>
        <v>6.6999999999564569E-3</v>
      </c>
      <c r="G58" s="5">
        <f t="shared" si="7"/>
        <v>6.7000000007579686E-3</v>
      </c>
      <c r="H58" s="5">
        <f t="shared" si="7"/>
        <v>6.7000000000920455E-3</v>
      </c>
      <c r="I58" s="5">
        <f t="shared" si="7"/>
        <v>6.7000000001284981E-3</v>
      </c>
      <c r="J58" s="5">
        <f t="shared" si="7"/>
        <v>6.7000000002186508E-3</v>
      </c>
      <c r="K58" s="43">
        <f t="shared" si="7"/>
        <v>6.7000000002369877E-3</v>
      </c>
      <c r="L58" s="5">
        <f t="shared" ref="L58:M58" si="9">SUM(+$L18,$M18)/SUM($L$8,$M$8)</f>
        <v>6.6999999999613948E-3</v>
      </c>
      <c r="M58" s="5">
        <f t="shared" si="9"/>
        <v>6.6999999999613948E-3</v>
      </c>
      <c r="N58" s="5">
        <f t="shared" si="7"/>
        <v>6.6999999996214914E-3</v>
      </c>
      <c r="O58" s="5"/>
      <c r="P58" s="5">
        <f t="shared" si="7"/>
        <v>6.6999999999613948E-3</v>
      </c>
    </row>
    <row r="59" spans="1:16" x14ac:dyDescent="0.25">
      <c r="A59" t="s">
        <v>33</v>
      </c>
      <c r="C59" s="5">
        <f t="shared" si="7"/>
        <v>2.776530512298989E-4</v>
      </c>
      <c r="D59" s="5">
        <f t="shared" si="7"/>
        <v>2.8268342225756067E-4</v>
      </c>
      <c r="E59" s="5">
        <f t="shared" si="7"/>
        <v>2.8526073449340183E-4</v>
      </c>
      <c r="F59" s="43">
        <f t="shared" si="7"/>
        <v>2.6739513233181285E-4</v>
      </c>
      <c r="G59" s="5">
        <f t="shared" si="7"/>
        <v>2.8417668488883062E-4</v>
      </c>
      <c r="H59" s="5">
        <f t="shared" si="7"/>
        <v>2.6567636893394222E-4</v>
      </c>
      <c r="I59" s="5">
        <f t="shared" si="7"/>
        <v>2.9480449678752466E-4</v>
      </c>
      <c r="J59" s="5">
        <f t="shared" si="7"/>
        <v>2.9713660894807765E-4</v>
      </c>
      <c r="K59" s="43">
        <f t="shared" si="7"/>
        <v>2.8261635369704753E-4</v>
      </c>
      <c r="L59" s="5">
        <f t="shared" ref="L59:M59" si="10">SUM(+$L19,$M19)/SUM($L$8,$M$8)</f>
        <v>2.9027662203185534E-4</v>
      </c>
      <c r="M59" s="5">
        <f t="shared" si="10"/>
        <v>2.9027662203185534E-4</v>
      </c>
      <c r="N59" s="5">
        <f t="shared" si="7"/>
        <v>1.6040236995813544E-4</v>
      </c>
      <c r="O59" s="5"/>
      <c r="P59" s="5">
        <f t="shared" si="7"/>
        <v>2.9027662203185534E-4</v>
      </c>
    </row>
    <row r="60" spans="1:16" x14ac:dyDescent="0.25">
      <c r="A60" t="s">
        <v>34</v>
      </c>
      <c r="C60" s="5">
        <f t="shared" si="7"/>
        <v>6.4549913184021085E-4</v>
      </c>
      <c r="D60" s="5">
        <f t="shared" si="7"/>
        <v>6.5719394346502955E-4</v>
      </c>
      <c r="E60" s="5">
        <f t="shared" si="7"/>
        <v>6.6318578401332285E-4</v>
      </c>
      <c r="F60" s="43">
        <f t="shared" si="7"/>
        <v>6.2165110382873692E-4</v>
      </c>
      <c r="G60" s="5">
        <f t="shared" si="7"/>
        <v>6.6066554130205836E-4</v>
      </c>
      <c r="H60" s="5">
        <f t="shared" si="7"/>
        <v>6.1765525261712681E-4</v>
      </c>
      <c r="I60" s="5">
        <f t="shared" si="7"/>
        <v>6.8537351163978661E-4</v>
      </c>
      <c r="J60" s="5">
        <f t="shared" si="7"/>
        <v>6.9079530105763283E-4</v>
      </c>
      <c r="K60" s="43">
        <f t="shared" si="7"/>
        <v>6.5703801974154356E-4</v>
      </c>
      <c r="L60" s="5">
        <f t="shared" ref="L60:M60" si="11">SUM(+$L20,$M20)/SUM($L$8,$M$8)</f>
        <v>6.7484692383202032E-4</v>
      </c>
      <c r="M60" s="5">
        <f t="shared" si="11"/>
        <v>6.7484692383202032E-4</v>
      </c>
      <c r="N60" s="5">
        <f t="shared" si="7"/>
        <v>3.7290996837400912E-4</v>
      </c>
      <c r="O60" s="5"/>
      <c r="P60" s="5">
        <f t="shared" si="7"/>
        <v>6.7484692383202032E-4</v>
      </c>
    </row>
    <row r="61" spans="1:16" x14ac:dyDescent="0.25">
      <c r="A61" t="s">
        <v>60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x14ac:dyDescent="0.25">
      <c r="A62" t="s">
        <v>29</v>
      </c>
      <c r="C62" s="5">
        <f t="shared" si="7"/>
        <v>3.9758732362523801E-2</v>
      </c>
      <c r="D62" s="5">
        <f t="shared" si="7"/>
        <v>3.8325052962856689E-2</v>
      </c>
      <c r="E62" s="5">
        <f t="shared" si="7"/>
        <v>3.8326634147934607E-2</v>
      </c>
      <c r="F62" s="44">
        <f t="shared" si="7"/>
        <v>3.4778134337337056E-2</v>
      </c>
      <c r="G62" s="5">
        <f t="shared" si="7"/>
        <v>3.871609894838221E-2</v>
      </c>
      <c r="H62" s="5">
        <f t="shared" si="7"/>
        <v>3.9795926775407706E-2</v>
      </c>
      <c r="I62" s="5">
        <f t="shared" si="7"/>
        <v>3.7649108030091361E-2</v>
      </c>
      <c r="J62" s="5">
        <f t="shared" si="7"/>
        <v>3.9117432702620469E-2</v>
      </c>
      <c r="K62" s="44">
        <f t="shared" si="7"/>
        <v>4.0718131169318487E-2</v>
      </c>
      <c r="L62" s="5">
        <f t="shared" ref="L62:M62" si="12">SUM(+$L22,$M22)/SUM($L$8,$M$8)</f>
        <v>3.9882826992673322E-2</v>
      </c>
      <c r="M62" s="5">
        <f t="shared" si="12"/>
        <v>3.9882826992673322E-2</v>
      </c>
      <c r="N62" s="5">
        <f t="shared" si="7"/>
        <v>7.3175727930421805E-2</v>
      </c>
      <c r="O62" s="5"/>
      <c r="P62" s="5">
        <f t="shared" si="7"/>
        <v>3.9882826992673322E-2</v>
      </c>
    </row>
    <row r="63" spans="1:16" x14ac:dyDescent="0.25">
      <c r="A63" t="s">
        <v>30</v>
      </c>
      <c r="C63" s="5">
        <f t="shared" si="7"/>
        <v>6.9444930876657338E-4</v>
      </c>
      <c r="D63" s="5">
        <f t="shared" si="7"/>
        <v>7.0703098112910904E-4</v>
      </c>
      <c r="E63" s="5">
        <f t="shared" si="7"/>
        <v>7.1347720165245126E-4</v>
      </c>
      <c r="F63" s="44">
        <f t="shared" si="7"/>
        <v>6.6879287319731109E-4</v>
      </c>
      <c r="G63" s="5">
        <f t="shared" si="7"/>
        <v>7.1076565138847802E-4</v>
      </c>
      <c r="H63" s="5">
        <f t="shared" si="7"/>
        <v>6.6449389458234282E-4</v>
      </c>
      <c r="I63" s="5">
        <f t="shared" si="7"/>
        <v>7.373475570752702E-4</v>
      </c>
      <c r="J63" s="5">
        <f t="shared" si="7"/>
        <v>7.4318048413525735E-4</v>
      </c>
      <c r="K63" s="44">
        <f t="shared" si="7"/>
        <v>7.0686301661342435E-4</v>
      </c>
      <c r="L63" s="5">
        <f t="shared" ref="L63:M63" si="13">SUM(+$L23,$M23)/SUM($L$8,$M$8)</f>
        <v>7.2602267635822257E-4</v>
      </c>
      <c r="M63" s="5">
        <f t="shared" si="13"/>
        <v>7.2602267635822257E-4</v>
      </c>
      <c r="N63" s="5">
        <f t="shared" si="7"/>
        <v>4.0118870275295768E-4</v>
      </c>
      <c r="O63" s="5"/>
      <c r="P63" s="5">
        <f t="shared" si="7"/>
        <v>7.2602267635822257E-4</v>
      </c>
    </row>
    <row r="64" spans="1:16" x14ac:dyDescent="0.25">
      <c r="A64" t="s">
        <v>61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x14ac:dyDescent="0.25">
      <c r="A65" t="s">
        <v>31</v>
      </c>
      <c r="C65" s="5">
        <f t="shared" si="7"/>
        <v>7.602710790670239E-2</v>
      </c>
      <c r="D65" s="5">
        <f t="shared" si="7"/>
        <v>7.9288876254507257E-2</v>
      </c>
      <c r="E65" s="5">
        <f t="shared" si="7"/>
        <v>7.9280525737653693E-2</v>
      </c>
      <c r="F65" s="45">
        <f t="shared" si="7"/>
        <v>7.308494973229486E-2</v>
      </c>
      <c r="G65" s="5">
        <f t="shared" si="7"/>
        <v>7.668953810455631E-2</v>
      </c>
      <c r="H65" s="5">
        <f t="shared" si="7"/>
        <v>8.2951282919302552E-2</v>
      </c>
      <c r="I65" s="5">
        <f t="shared" si="7"/>
        <v>8.0235803998555358E-2</v>
      </c>
      <c r="J65" s="5">
        <f t="shared" si="7"/>
        <v>8.9084441334922979E-2</v>
      </c>
      <c r="K65" s="45">
        <f t="shared" si="7"/>
        <v>8.7005034577647328E-2</v>
      </c>
      <c r="L65" s="5">
        <f t="shared" ref="L65:M65" si="14">SUM(+$L25,$M25)/SUM($L$8,$M$8)</f>
        <v>7.9599536925989298E-2</v>
      </c>
      <c r="M65" s="5">
        <f t="shared" si="14"/>
        <v>7.9599536925989298E-2</v>
      </c>
      <c r="N65" s="5">
        <f t="shared" si="7"/>
        <v>0</v>
      </c>
      <c r="O65" s="5"/>
      <c r="P65" s="5">
        <f t="shared" si="7"/>
        <v>7.9599536925989298E-2</v>
      </c>
    </row>
    <row r="66" spans="1:16" x14ac:dyDescent="0.25">
      <c r="A66" t="s">
        <v>62</v>
      </c>
      <c r="C66" s="5">
        <f t="shared" si="7"/>
        <v>9.5109368511207934E-4</v>
      </c>
      <c r="D66" s="5">
        <f t="shared" si="7"/>
        <v>9.918981739754809E-4</v>
      </c>
      <c r="E66" s="5">
        <f t="shared" si="7"/>
        <v>1.0009416165655243E-3</v>
      </c>
      <c r="F66" s="45">
        <f t="shared" si="7"/>
        <v>9.3825361732112922E-4</v>
      </c>
      <c r="G66" s="5">
        <f t="shared" si="7"/>
        <v>9.9713783206544448E-4</v>
      </c>
      <c r="H66" s="5">
        <f t="shared" si="7"/>
        <v>9.3222270733397136E-4</v>
      </c>
      <c r="I66" s="5">
        <f t="shared" si="7"/>
        <v>1.0344293970435503E-3</v>
      </c>
      <c r="J66" s="5">
        <f t="shared" si="7"/>
        <v>1.0426124655171212E-3</v>
      </c>
      <c r="K66" s="45">
        <f t="shared" si="7"/>
        <v>9.916628393951965E-4</v>
      </c>
      <c r="L66" s="5">
        <f t="shared" ref="L66:M66" si="15">SUM(+$L26,$M26)/SUM($L$8,$M$8)</f>
        <v>1.0185416924746056E-3</v>
      </c>
      <c r="M66" s="5">
        <f t="shared" si="15"/>
        <v>1.0185416924746056E-3</v>
      </c>
      <c r="N66" s="5">
        <f t="shared" si="7"/>
        <v>0</v>
      </c>
      <c r="O66" s="5"/>
      <c r="P66" s="5">
        <f t="shared" si="7"/>
        <v>1.0185416924746056E-3</v>
      </c>
    </row>
    <row r="67" spans="1:16" x14ac:dyDescent="0.25">
      <c r="A67" t="s">
        <v>63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5">
      <c r="A68" t="s">
        <v>32</v>
      </c>
      <c r="C68" s="5">
        <f t="shared" si="7"/>
        <v>4.7041395599143103E-2</v>
      </c>
      <c r="D68" s="5">
        <f t="shared" si="7"/>
        <v>4.9059598572089871E-2</v>
      </c>
      <c r="E68" s="5">
        <f t="shared" si="7"/>
        <v>5.1136261117544303E-2</v>
      </c>
      <c r="F68" s="5">
        <f t="shared" si="7"/>
        <v>3.9286278439714814E-2</v>
      </c>
      <c r="G68" s="5">
        <f t="shared" si="7"/>
        <v>8.2197626476706767E-2</v>
      </c>
      <c r="H68" s="5">
        <f t="shared" si="7"/>
        <v>7.8071795688755344E-3</v>
      </c>
      <c r="I68" s="5">
        <f t="shared" si="7"/>
        <v>9.6936469084227511E-2</v>
      </c>
      <c r="J68" s="5">
        <f t="shared" si="7"/>
        <v>6.0904669075916726E-2</v>
      </c>
      <c r="K68" s="5">
        <f t="shared" si="7"/>
        <v>5.3628103209498137E-2</v>
      </c>
      <c r="L68" s="5">
        <f t="shared" ref="L68:M68" si="16">SUM(+$L28,$M28)/SUM($L$8,$M$8)</f>
        <v>4.1764134717605969E-2</v>
      </c>
      <c r="M68" s="5">
        <f t="shared" si="16"/>
        <v>4.1764134717605969E-2</v>
      </c>
      <c r="N68" s="5">
        <f t="shared" si="7"/>
        <v>0</v>
      </c>
      <c r="O68" s="5"/>
      <c r="P68" s="5">
        <f t="shared" si="7"/>
        <v>4.1764134717605969E-2</v>
      </c>
    </row>
    <row r="69" spans="1:16" x14ac:dyDescent="0.25">
      <c r="A69" t="s">
        <v>64</v>
      </c>
      <c r="C69" s="5">
        <f t="shared" si="7"/>
        <v>6.0084966137544788E-4</v>
      </c>
      <c r="D69" s="5">
        <f t="shared" si="7"/>
        <v>6.108833198321845E-4</v>
      </c>
      <c r="E69" s="5">
        <f t="shared" si="7"/>
        <v>6.150520071442671E-4</v>
      </c>
      <c r="F69" s="5">
        <f t="shared" si="7"/>
        <v>5.9864805241470194E-4</v>
      </c>
      <c r="G69" s="5">
        <f t="shared" si="7"/>
        <v>2.1184955277501745E-4</v>
      </c>
      <c r="H69" s="5">
        <f t="shared" si="7"/>
        <v>9.2710257380396969E-4</v>
      </c>
      <c r="I69" s="5">
        <f t="shared" si="7"/>
        <v>1.4885375402446921E-3</v>
      </c>
      <c r="J69" s="5">
        <f t="shared" si="7"/>
        <v>2.2725622789521166E-4</v>
      </c>
      <c r="K69" s="5">
        <f t="shared" si="7"/>
        <v>1.200069442450308E-3</v>
      </c>
      <c r="L69" s="5">
        <f t="shared" ref="L69:M69" si="17">SUM(+$L29,$M29)/SUM($L$8,$M$8)</f>
        <v>3.7579180522999238E-4</v>
      </c>
      <c r="M69" s="5">
        <f t="shared" si="17"/>
        <v>3.7579180522999238E-4</v>
      </c>
      <c r="N69" s="5">
        <f t="shared" si="7"/>
        <v>3.6697957838727083E-4</v>
      </c>
      <c r="O69" s="5"/>
      <c r="P69" s="5">
        <f t="shared" si="7"/>
        <v>3.7579180522999238E-4</v>
      </c>
    </row>
    <row r="70" spans="1:16" ht="15.75" thickBot="1" x14ac:dyDescent="0.3">
      <c r="A70" t="s">
        <v>65</v>
      </c>
      <c r="C70" s="5">
        <f t="shared" si="7"/>
        <v>6.724081386347348E-3</v>
      </c>
      <c r="D70" s="5">
        <f t="shared" si="7"/>
        <v>7.0125626457024481E-3</v>
      </c>
      <c r="E70" s="5">
        <f t="shared" si="7"/>
        <v>7.066564362146005E-3</v>
      </c>
      <c r="F70" s="5">
        <f t="shared" si="7"/>
        <v>8.2108072502315461E-3</v>
      </c>
      <c r="G70" s="5">
        <f t="shared" si="7"/>
        <v>7.8947854337138006E-3</v>
      </c>
      <c r="H70" s="5">
        <f t="shared" si="7"/>
        <v>4.8917347434958821E-3</v>
      </c>
      <c r="I70" s="5">
        <f t="shared" si="7"/>
        <v>4.0738368013004062E-3</v>
      </c>
      <c r="J70" s="5">
        <f t="shared" si="7"/>
        <v>1.458984983087259E-2</v>
      </c>
      <c r="K70" s="5">
        <f t="shared" si="7"/>
        <v>4.0495968313784877E-3</v>
      </c>
      <c r="L70" s="5">
        <f t="shared" ref="L70:M70" si="18">SUM(+$L30,$M30)/SUM($L$8,$M$8)</f>
        <v>6.3276422015225344E-3</v>
      </c>
      <c r="M70" s="5">
        <f t="shared" si="18"/>
        <v>6.3276422015225344E-3</v>
      </c>
      <c r="N70" s="5">
        <f t="shared" si="7"/>
        <v>0</v>
      </c>
      <c r="O70" s="5"/>
      <c r="P70" s="5">
        <f t="shared" si="7"/>
        <v>6.3276422015225344E-3</v>
      </c>
    </row>
    <row r="71" spans="1:16" x14ac:dyDescent="0.25">
      <c r="A71" s="18" t="s">
        <v>56</v>
      </c>
      <c r="B71" s="8"/>
      <c r="C71" s="17">
        <f>SUM(C56:C70)</f>
        <v>0.36770470731254279</v>
      </c>
      <c r="D71" s="17">
        <f t="shared" ref="D71:N71" si="19">SUM(D56:D70)</f>
        <v>0.37523475748185819</v>
      </c>
      <c r="E71" s="17">
        <f t="shared" si="19"/>
        <v>0.37908538887039755</v>
      </c>
      <c r="F71" s="17">
        <f t="shared" si="19"/>
        <v>0.34667854763229938</v>
      </c>
      <c r="G71" s="17">
        <f t="shared" si="19"/>
        <v>0.40764571637401492</v>
      </c>
      <c r="H71" s="17">
        <f t="shared" si="19"/>
        <v>0.3259442066481596</v>
      </c>
      <c r="I71" s="17">
        <f t="shared" si="19"/>
        <v>0.42942275881607667</v>
      </c>
      <c r="J71" s="17">
        <f t="shared" si="19"/>
        <v>0.4145213388615952</v>
      </c>
      <c r="K71" s="17">
        <f t="shared" si="19"/>
        <v>0.38749389294328512</v>
      </c>
      <c r="L71" s="17">
        <f t="shared" si="19"/>
        <v>0.37396269374390351</v>
      </c>
      <c r="M71" s="17">
        <f t="shared" si="19"/>
        <v>0.37396269374390351</v>
      </c>
      <c r="N71" s="17">
        <f t="shared" si="19"/>
        <v>0.19219011653827284</v>
      </c>
      <c r="P71" s="17">
        <f t="shared" ref="P71" si="20">SUM(P56:P70)</f>
        <v>0.37396269374390351</v>
      </c>
    </row>
    <row r="72" spans="1:16" ht="4.5" customHeight="1" x14ac:dyDescent="0.25"/>
    <row r="73" spans="1:16" x14ac:dyDescent="0.25">
      <c r="A73" t="s">
        <v>41</v>
      </c>
      <c r="C73" s="7">
        <f>+C47</f>
        <v>0.36770399999999998</v>
      </c>
      <c r="D73" s="7">
        <f t="shared" ref="D73:N73" si="21">+D47</f>
        <v>0.37523600000000001</v>
      </c>
      <c r="E73" s="7">
        <f t="shared" si="21"/>
        <v>0.37908399999999998</v>
      </c>
      <c r="F73" s="7">
        <f t="shared" si="21"/>
        <v>0.34667900000000001</v>
      </c>
      <c r="G73" s="7">
        <f t="shared" si="21"/>
        <v>0.40764699999999998</v>
      </c>
      <c r="H73" s="7">
        <f t="shared" si="21"/>
        <v>0.32594400000000001</v>
      </c>
      <c r="I73" s="7">
        <f t="shared" si="21"/>
        <v>0.42942200000000003</v>
      </c>
      <c r="J73" s="7">
        <f t="shared" si="21"/>
        <v>0.414522</v>
      </c>
      <c r="K73" s="7">
        <f t="shared" si="21"/>
        <v>0.38749499999999998</v>
      </c>
      <c r="L73" s="7">
        <f t="shared" si="21"/>
        <v>0.37396299999999999</v>
      </c>
      <c r="M73" s="7">
        <f t="shared" si="21"/>
        <v>0.37396299999999999</v>
      </c>
      <c r="N73" s="7">
        <f t="shared" si="21"/>
        <v>0.19219</v>
      </c>
      <c r="P73" s="7">
        <f t="shared" ref="P73" si="22">+P47</f>
        <v>0.37396299999999999</v>
      </c>
    </row>
    <row r="74" spans="1:16" x14ac:dyDescent="0.25">
      <c r="A74" t="s">
        <v>42</v>
      </c>
      <c r="C74" s="6">
        <f>+C71-C73</f>
        <v>7.0731254281364286E-7</v>
      </c>
      <c r="D74" s="6">
        <f t="shared" ref="D74:N74" si="23">+D71-D73</f>
        <v>-1.2425181418196374E-6</v>
      </c>
      <c r="E74" s="6">
        <f t="shared" si="23"/>
        <v>1.3888703975784011E-6</v>
      </c>
      <c r="F74" s="6">
        <f t="shared" si="23"/>
        <v>-4.523677006318394E-7</v>
      </c>
      <c r="G74" s="6">
        <f t="shared" si="23"/>
        <v>-1.283625985060155E-6</v>
      </c>
      <c r="H74" s="6">
        <f t="shared" si="23"/>
        <v>2.0664815958415517E-7</v>
      </c>
      <c r="I74" s="6">
        <f t="shared" si="23"/>
        <v>7.5881607664030071E-7</v>
      </c>
      <c r="J74" s="6">
        <f t="shared" si="23"/>
        <v>-6.6113840480053199E-7</v>
      </c>
      <c r="K74" s="6">
        <f t="shared" si="23"/>
        <v>-1.1070567148552257E-6</v>
      </c>
      <c r="L74" s="6">
        <f t="shared" si="23"/>
        <v>-3.0625609648282648E-7</v>
      </c>
      <c r="M74" s="6">
        <f t="shared" si="23"/>
        <v>-3.0625609648282648E-7</v>
      </c>
      <c r="N74" s="6">
        <f t="shared" si="23"/>
        <v>1.1653827283741869E-7</v>
      </c>
      <c r="P74" s="6">
        <f t="shared" ref="P74" si="24">+P71-P73</f>
        <v>-3.0625609648282648E-7</v>
      </c>
    </row>
    <row r="76" spans="1:16" x14ac:dyDescent="0.25">
      <c r="F76" s="49">
        <f>SUM(F56:F60)</f>
        <v>0.1891126833297879</v>
      </c>
      <c r="G76" s="46"/>
      <c r="H76" s="46" t="s">
        <v>93</v>
      </c>
      <c r="I76" s="46"/>
      <c r="J76" s="46"/>
      <c r="K76" s="49">
        <f>SUM(K56:K60)</f>
        <v>0.19919443185698368</v>
      </c>
    </row>
    <row r="77" spans="1:16" x14ac:dyDescent="0.25">
      <c r="F77" s="50">
        <f>SUM(F62:F63)</f>
        <v>3.5446927210534371E-2</v>
      </c>
      <c r="G77" s="47"/>
      <c r="H77" s="47" t="s">
        <v>94</v>
      </c>
      <c r="I77" s="47"/>
      <c r="J77" s="47"/>
      <c r="K77" s="50">
        <f>SUM(K62:K63)</f>
        <v>4.1424994185931908E-2</v>
      </c>
    </row>
    <row r="78" spans="1:16" x14ac:dyDescent="0.25">
      <c r="F78" s="51">
        <f>SUM(F65:F66)</f>
        <v>7.4023203349615985E-2</v>
      </c>
      <c r="G78" s="48"/>
      <c r="H78" s="48" t="s">
        <v>95</v>
      </c>
      <c r="I78" s="48"/>
      <c r="J78" s="48"/>
      <c r="K78" s="51">
        <f>SUM(K65:K66)</f>
        <v>8.7996697417042524E-2</v>
      </c>
    </row>
    <row r="82" spans="1:16" ht="15.75" thickBot="1" x14ac:dyDescent="0.3">
      <c r="A82" t="s">
        <v>49</v>
      </c>
      <c r="C82" s="14">
        <f>+D82+N82</f>
        <v>3795200</v>
      </c>
      <c r="D82" s="14">
        <f>+E82+M82</f>
        <v>3792800</v>
      </c>
      <c r="E82" s="14">
        <f>+SUM(F82:L82)</f>
        <v>3766900</v>
      </c>
      <c r="F82" s="13">
        <f>+'Worker''s Comp from PlanIt'!E2</f>
        <v>395900</v>
      </c>
      <c r="G82" s="13">
        <f>+'Worker''s Comp from PlanIt'!F2</f>
        <v>275700</v>
      </c>
      <c r="H82" s="13">
        <f>+'Worker''s Comp from PlanIt'!G2</f>
        <v>426900</v>
      </c>
      <c r="I82" s="13">
        <f>+'Worker''s Comp from PlanIt'!H2</f>
        <v>386400</v>
      </c>
      <c r="J82" s="13">
        <f>+'Worker''s Comp from PlanIt'!I2</f>
        <v>499700</v>
      </c>
      <c r="K82" s="13">
        <f>+'Worker''s Comp from PlanIt'!J2</f>
        <v>683900</v>
      </c>
      <c r="L82" s="13">
        <f>+'Worker''s Comp from PlanIt'!K2</f>
        <v>1098400</v>
      </c>
      <c r="M82" s="13">
        <f>+'Worker''s Comp from PlanIt'!M2</f>
        <v>25900</v>
      </c>
      <c r="N82" s="13">
        <f>+'Worker''s Comp from PlanIt'!N2</f>
        <v>2400</v>
      </c>
      <c r="P82" s="13"/>
    </row>
    <row r="83" spans="1:16" x14ac:dyDescent="0.25">
      <c r="A83" s="18" t="s">
        <v>50</v>
      </c>
      <c r="C83" s="17">
        <f t="shared" ref="C83:N83" si="25">+C82/C8</f>
        <v>1.145901826558844E-2</v>
      </c>
      <c r="D83" s="17">
        <f t="shared" si="25"/>
        <v>1.1943083791028399E-2</v>
      </c>
      <c r="E83" s="17">
        <f t="shared" si="25"/>
        <v>1.2130049244564083E-2</v>
      </c>
      <c r="F83" s="17">
        <f t="shared" si="25"/>
        <v>4.9375992489787603E-3</v>
      </c>
      <c r="G83" s="17">
        <f t="shared" si="25"/>
        <v>1.1681384340014462E-2</v>
      </c>
      <c r="H83" s="17">
        <f t="shared" si="25"/>
        <v>2.0830530987206036E-2</v>
      </c>
      <c r="I83" s="17">
        <f t="shared" si="25"/>
        <v>1.4028558671964612E-2</v>
      </c>
      <c r="J83" s="17">
        <f t="shared" si="25"/>
        <v>2.2711987415847453E-2</v>
      </c>
      <c r="K83" s="17">
        <f t="shared" si="25"/>
        <v>2.5647734115367676E-2</v>
      </c>
      <c r="L83" s="17">
        <f t="shared" si="25"/>
        <v>9.980370678114036E-3</v>
      </c>
      <c r="M83" s="17">
        <f t="shared" si="25"/>
        <v>3.6841708248943872E-3</v>
      </c>
      <c r="N83" s="17">
        <f t="shared" si="25"/>
        <v>1.7615019762588999E-4</v>
      </c>
      <c r="P83" s="17"/>
    </row>
    <row r="84" spans="1:16" ht="15.75" thickBot="1" x14ac:dyDescent="0.3"/>
    <row r="85" spans="1:16" x14ac:dyDescent="0.25">
      <c r="A85" s="18" t="s">
        <v>51</v>
      </c>
      <c r="C85" s="17">
        <v>0.08</v>
      </c>
      <c r="D85" s="17">
        <v>0.08</v>
      </c>
      <c r="E85" s="17">
        <v>0.08</v>
      </c>
      <c r="F85" s="17">
        <v>0.08</v>
      </c>
      <c r="G85" s="17">
        <v>0.08</v>
      </c>
      <c r="H85" s="17">
        <v>0.08</v>
      </c>
      <c r="I85" s="17">
        <v>0.08</v>
      </c>
      <c r="J85" s="17">
        <v>0.08</v>
      </c>
      <c r="K85" s="17">
        <v>0.08</v>
      </c>
      <c r="L85" s="17">
        <v>0.08</v>
      </c>
      <c r="M85" s="17">
        <v>0.08</v>
      </c>
      <c r="N85" s="17">
        <v>0.08</v>
      </c>
      <c r="P85" s="17"/>
    </row>
    <row r="87" spans="1:16" x14ac:dyDescent="0.25">
      <c r="A87" s="18" t="s">
        <v>58</v>
      </c>
      <c r="C87" s="27">
        <f>+C71+C83+C85</f>
        <v>0.45916372557813123</v>
      </c>
      <c r="D87" s="27">
        <f t="shared" ref="D87:N87" si="26">+D71+D83+D85</f>
        <v>0.46717784127288658</v>
      </c>
      <c r="E87" s="27">
        <f t="shared" si="26"/>
        <v>0.47121543811496164</v>
      </c>
      <c r="F87" s="27">
        <f t="shared" si="26"/>
        <v>0.43161614688127814</v>
      </c>
      <c r="G87" s="27">
        <f t="shared" si="26"/>
        <v>0.49932710071402941</v>
      </c>
      <c r="H87" s="27">
        <f t="shared" si="26"/>
        <v>0.42677473763536566</v>
      </c>
      <c r="I87" s="27">
        <f t="shared" si="26"/>
        <v>0.5234513174880413</v>
      </c>
      <c r="J87" s="27">
        <f t="shared" si="26"/>
        <v>0.51723332627744267</v>
      </c>
      <c r="K87" s="27">
        <f t="shared" si="26"/>
        <v>0.49314162705865283</v>
      </c>
      <c r="L87" s="27">
        <f t="shared" si="26"/>
        <v>0.46394306442201755</v>
      </c>
      <c r="M87" s="27">
        <f t="shared" si="26"/>
        <v>0.45764686456879788</v>
      </c>
      <c r="N87" s="27">
        <f t="shared" si="26"/>
        <v>0.27236626673589875</v>
      </c>
      <c r="P87" s="27"/>
    </row>
    <row r="89" spans="1:16" x14ac:dyDescent="0.25">
      <c r="A89" s="4" t="s">
        <v>52</v>
      </c>
      <c r="L89" s="9" t="s">
        <v>43</v>
      </c>
    </row>
    <row r="90" spans="1:16" x14ac:dyDescent="0.25">
      <c r="A90" t="s">
        <v>26</v>
      </c>
      <c r="C90" s="13">
        <f>+D90+N90</f>
        <v>34985262.226985931</v>
      </c>
      <c r="D90" s="13">
        <f>+SUM(F90:K90,P90)</f>
        <v>33545007.100060254</v>
      </c>
      <c r="E90" s="13"/>
      <c r="F90" s="13">
        <f t="shared" ref="F90:F104" si="27">+(F56/F$71)*F$49</f>
        <v>13684912.233098377</v>
      </c>
      <c r="G90" s="13">
        <f t="shared" ref="G90:K90" si="28">+(G56/G$71)*G$49</f>
        <v>1834819.8109709427</v>
      </c>
      <c r="H90" s="13">
        <f t="shared" si="28"/>
        <v>1599028.7405565626</v>
      </c>
      <c r="I90" s="13">
        <f t="shared" si="28"/>
        <v>2276792.176196774</v>
      </c>
      <c r="J90" s="13">
        <f t="shared" si="28"/>
        <v>1896810.2926955933</v>
      </c>
      <c r="K90" s="13">
        <f t="shared" si="28"/>
        <v>2120663.0242348658</v>
      </c>
      <c r="L90" s="13">
        <f t="shared" ref="L90:M90" si="29">+(L56/L$71)*L$49</f>
        <v>9027736.3733341265</v>
      </c>
      <c r="M90" s="13">
        <f t="shared" si="29"/>
        <v>1104244.4489730103</v>
      </c>
      <c r="N90" s="13">
        <f t="shared" ref="N90" si="30">+(N56/N$71)*N$49</f>
        <v>1440255.1269256736</v>
      </c>
      <c r="P90" s="13">
        <f t="shared" ref="P90" si="31">+(P56/P$71)*P$49</f>
        <v>10131980.822307138</v>
      </c>
    </row>
    <row r="91" spans="1:16" x14ac:dyDescent="0.25">
      <c r="A91" t="s">
        <v>27</v>
      </c>
      <c r="C91" s="13">
        <f t="shared" ref="C91:C104" si="32">+D91+N91</f>
        <v>1039417.5263523035</v>
      </c>
      <c r="D91" s="13">
        <f t="shared" ref="D91:D104" si="33">+SUM(F91:K91,P91)</f>
        <v>967151.96861740691</v>
      </c>
      <c r="E91" s="13"/>
      <c r="F91" s="13">
        <f t="shared" si="27"/>
        <v>411899.46638284897</v>
      </c>
      <c r="G91" s="13">
        <f t="shared" ref="G91:K104" si="34">+(G57/G$71)*G$49</f>
        <v>51964.611772171113</v>
      </c>
      <c r="H91" s="13">
        <f t="shared" si="34"/>
        <v>48440.213952475417</v>
      </c>
      <c r="I91" s="13">
        <f t="shared" si="34"/>
        <v>62157.279297558642</v>
      </c>
      <c r="J91" s="13">
        <f t="shared" si="34"/>
        <v>51377.201510333005</v>
      </c>
      <c r="K91" s="13">
        <f t="shared" si="34"/>
        <v>60391.676386919462</v>
      </c>
      <c r="L91" s="13">
        <f t="shared" ref="L91:M91" si="35">+(L57/L$71)*L$49</f>
        <v>250304.99587895288</v>
      </c>
      <c r="M91" s="13">
        <f t="shared" si="35"/>
        <v>30616.523436147545</v>
      </c>
      <c r="N91" s="13">
        <f t="shared" ref="N91" si="36">+(N57/N$71)*N$49</f>
        <v>72265.557734896516</v>
      </c>
      <c r="P91" s="13">
        <f t="shared" ref="P91" si="37">+(P57/P$71)*P$49</f>
        <v>280921.51931510045</v>
      </c>
    </row>
    <row r="92" spans="1:16" x14ac:dyDescent="0.25">
      <c r="A92" t="s">
        <v>28</v>
      </c>
      <c r="C92" s="13">
        <f t="shared" si="32"/>
        <v>1312989.7108871024</v>
      </c>
      <c r="D92" s="13">
        <f t="shared" si="33"/>
        <v>1221704.0327596578</v>
      </c>
      <c r="E92" s="13"/>
      <c r="F92" s="13">
        <f t="shared" si="27"/>
        <v>520310.41190064111</v>
      </c>
      <c r="G92" s="13">
        <f t="shared" si="34"/>
        <v>65641.572194508844</v>
      </c>
      <c r="H92" s="13">
        <f t="shared" si="34"/>
        <v>61189.561373989876</v>
      </c>
      <c r="I92" s="13">
        <f t="shared" si="34"/>
        <v>78516.925210425907</v>
      </c>
      <c r="J92" s="13">
        <f t="shared" si="34"/>
        <v>64899.556960661925</v>
      </c>
      <c r="K92" s="13">
        <f t="shared" si="34"/>
        <v>76286.619872773546</v>
      </c>
      <c r="L92" s="13">
        <f t="shared" ref="L92:M92" si="38">+(L58/L$71)*L$49</f>
        <v>316184.66672943713</v>
      </c>
      <c r="M92" s="13">
        <f t="shared" si="38"/>
        <v>38674.71851721959</v>
      </c>
      <c r="N92" s="13">
        <f t="shared" ref="N92" si="39">+(N58/N$71)*N$49</f>
        <v>91285.678127444698</v>
      </c>
      <c r="P92" s="13">
        <f t="shared" ref="P92" si="40">+(P58/P$71)*P$49</f>
        <v>354859.38524665672</v>
      </c>
    </row>
    <row r="93" spans="1:16" x14ac:dyDescent="0.25">
      <c r="A93" t="s">
        <v>33</v>
      </c>
      <c r="C93" s="13">
        <f t="shared" si="32"/>
        <v>53086.528702978656</v>
      </c>
      <c r="D93" s="13">
        <f t="shared" si="33"/>
        <v>50901.090028992854</v>
      </c>
      <c r="E93" s="13"/>
      <c r="F93" s="13">
        <f t="shared" si="27"/>
        <v>20765.443499208381</v>
      </c>
      <c r="G93" s="13">
        <f t="shared" si="34"/>
        <v>2784.1499067188165</v>
      </c>
      <c r="H93" s="13">
        <f t="shared" si="34"/>
        <v>2426.361266011776</v>
      </c>
      <c r="I93" s="13">
        <f t="shared" si="34"/>
        <v>3454.7974067939376</v>
      </c>
      <c r="J93" s="13">
        <f t="shared" si="34"/>
        <v>2878.214071178264</v>
      </c>
      <c r="K93" s="13">
        <f t="shared" si="34"/>
        <v>3217.8875139631914</v>
      </c>
      <c r="L93" s="13">
        <f t="shared" ref="L93:M93" si="41">+(L59/L$71)*L$49</f>
        <v>13698.65925328624</v>
      </c>
      <c r="M93" s="13">
        <f t="shared" si="41"/>
        <v>1675.5771118322439</v>
      </c>
      <c r="N93" s="13">
        <f t="shared" ref="N93" si="42">+(N59/N$71)*N$49</f>
        <v>2185.4386739858005</v>
      </c>
      <c r="P93" s="13">
        <f t="shared" ref="P93" si="43">+(P59/P$71)*P$49</f>
        <v>15374.236365118484</v>
      </c>
    </row>
    <row r="94" spans="1:16" x14ac:dyDescent="0.25">
      <c r="A94" t="s">
        <v>34</v>
      </c>
      <c r="C94" s="13">
        <f t="shared" si="32"/>
        <v>123417.72596552361</v>
      </c>
      <c r="D94" s="13">
        <f t="shared" si="33"/>
        <v>118336.92904829548</v>
      </c>
      <c r="E94" s="13"/>
      <c r="F94" s="13">
        <f t="shared" si="27"/>
        <v>48276.349536376176</v>
      </c>
      <c r="G94" s="13">
        <f t="shared" si="34"/>
        <v>6472.705197148839</v>
      </c>
      <c r="H94" s="13">
        <f t="shared" si="34"/>
        <v>5640.9035802184599</v>
      </c>
      <c r="I94" s="13">
        <f t="shared" si="34"/>
        <v>8031.8538438202995</v>
      </c>
      <c r="J94" s="13">
        <f t="shared" si="34"/>
        <v>6691.3894011469201</v>
      </c>
      <c r="K94" s="13">
        <f t="shared" si="34"/>
        <v>7481.0760674940429</v>
      </c>
      <c r="L94" s="13">
        <f t="shared" ref="L94:M94" si="44">+(L60/L$71)*L$49</f>
        <v>31847.201448722783</v>
      </c>
      <c r="M94" s="13">
        <f t="shared" si="44"/>
        <v>3895.4499733679554</v>
      </c>
      <c r="N94" s="13">
        <f t="shared" ref="N94" si="45">+(N60/N$71)*N$49</f>
        <v>5080.7969172281346</v>
      </c>
      <c r="P94" s="13">
        <f t="shared" ref="P94" si="46">+(P60/P$71)*P$49</f>
        <v>35742.651422090741</v>
      </c>
    </row>
    <row r="95" spans="1:16" x14ac:dyDescent="0.25">
      <c r="A95" t="s">
        <v>60</v>
      </c>
      <c r="C95" s="13">
        <f t="shared" si="32"/>
        <v>0</v>
      </c>
      <c r="D95" s="13">
        <f t="shared" si="33"/>
        <v>0</v>
      </c>
      <c r="E95" s="13"/>
      <c r="F95" s="13">
        <f t="shared" si="27"/>
        <v>0</v>
      </c>
      <c r="G95" s="13">
        <f t="shared" si="34"/>
        <v>0</v>
      </c>
      <c r="H95" s="13">
        <f t="shared" si="34"/>
        <v>0</v>
      </c>
      <c r="I95" s="13">
        <f t="shared" si="34"/>
        <v>0</v>
      </c>
      <c r="J95" s="13">
        <f t="shared" si="34"/>
        <v>0</v>
      </c>
      <c r="K95" s="13">
        <f t="shared" si="34"/>
        <v>0</v>
      </c>
      <c r="L95" s="13">
        <f t="shared" ref="L95:M95" si="47">+(L61/L$71)*L$49</f>
        <v>0</v>
      </c>
      <c r="M95" s="13">
        <f t="shared" si="47"/>
        <v>0</v>
      </c>
      <c r="N95" s="13">
        <f t="shared" ref="N95" si="48">+(N61/N$71)*N$49</f>
        <v>0</v>
      </c>
      <c r="P95" s="13">
        <f t="shared" ref="P95" si="49">+(P61/P$71)*P$49</f>
        <v>0</v>
      </c>
    </row>
    <row r="96" spans="1:16" x14ac:dyDescent="0.25">
      <c r="A96" t="s">
        <v>29</v>
      </c>
      <c r="C96" s="13">
        <f t="shared" si="32"/>
        <v>7836663.0703145117</v>
      </c>
      <c r="D96" s="13">
        <f t="shared" si="33"/>
        <v>6839663.6752435677</v>
      </c>
      <c r="E96" s="13"/>
      <c r="F96" s="13">
        <f t="shared" si="27"/>
        <v>2700809.7615392949</v>
      </c>
      <c r="G96" s="13">
        <f t="shared" si="34"/>
        <v>379311.28416753327</v>
      </c>
      <c r="H96" s="13">
        <f t="shared" si="34"/>
        <v>363447.06027241243</v>
      </c>
      <c r="I96" s="13">
        <f t="shared" si="34"/>
        <v>441207.79095242301</v>
      </c>
      <c r="J96" s="13">
        <f t="shared" si="34"/>
        <v>378911.05250085483</v>
      </c>
      <c r="K96" s="13">
        <f t="shared" si="34"/>
        <v>463619.19318412826</v>
      </c>
      <c r="L96" s="13">
        <f t="shared" ref="L96:M96" si="50">+(L62/L$71)*L$49</f>
        <v>1882140.0538774438</v>
      </c>
      <c r="M96" s="13">
        <f t="shared" si="50"/>
        <v>230217.47874947698</v>
      </c>
      <c r="N96" s="13">
        <f t="shared" ref="N96" si="51">+(N62/N$71)*N$49</f>
        <v>996999.39507094375</v>
      </c>
      <c r="P96" s="13">
        <f t="shared" ref="P96" si="52">+(P62/P$71)*P$49</f>
        <v>2112357.5326269208</v>
      </c>
    </row>
    <row r="97" spans="1:16" x14ac:dyDescent="0.25">
      <c r="A97" t="s">
        <v>30</v>
      </c>
      <c r="C97" s="13">
        <f t="shared" si="32"/>
        <v>132776.87177466077</v>
      </c>
      <c r="D97" s="13">
        <f t="shared" si="33"/>
        <v>127310.78479108727</v>
      </c>
      <c r="E97" s="13"/>
      <c r="F97" s="13">
        <f t="shared" si="27"/>
        <v>51937.297810711592</v>
      </c>
      <c r="G97" s="13">
        <f t="shared" si="34"/>
        <v>6963.5484796590654</v>
      </c>
      <c r="H97" s="13">
        <f t="shared" si="34"/>
        <v>6068.6701409894367</v>
      </c>
      <c r="I97" s="13">
        <f t="shared" si="34"/>
        <v>8640.9347749043118</v>
      </c>
      <c r="J97" s="13">
        <f t="shared" si="34"/>
        <v>7198.8185314349867</v>
      </c>
      <c r="K97" s="13">
        <f t="shared" si="34"/>
        <v>8048.3866042690961</v>
      </c>
      <c r="L97" s="13">
        <f t="shared" ref="L97:M97" si="53">+(L63/L$71)*L$49</f>
        <v>34262.274322934521</v>
      </c>
      <c r="M97" s="13">
        <f t="shared" si="53"/>
        <v>4190.8541261842483</v>
      </c>
      <c r="N97" s="13">
        <f t="shared" ref="N97" si="54">+(N63/N$71)*N$49</f>
        <v>5466.0869835735139</v>
      </c>
      <c r="P97" s="13">
        <f t="shared" ref="P97" si="55">+(P63/P$71)*P$49</f>
        <v>38453.128449118776</v>
      </c>
    </row>
    <row r="98" spans="1:16" x14ac:dyDescent="0.25">
      <c r="A98" t="s">
        <v>61</v>
      </c>
      <c r="C98" s="13">
        <f t="shared" si="32"/>
        <v>0</v>
      </c>
      <c r="D98" s="13">
        <f t="shared" si="33"/>
        <v>0</v>
      </c>
      <c r="E98" s="13"/>
      <c r="F98" s="13">
        <f t="shared" si="27"/>
        <v>0</v>
      </c>
      <c r="G98" s="13">
        <f t="shared" si="34"/>
        <v>0</v>
      </c>
      <c r="H98" s="13">
        <f t="shared" si="34"/>
        <v>0</v>
      </c>
      <c r="I98" s="13">
        <f t="shared" si="34"/>
        <v>0</v>
      </c>
      <c r="J98" s="13">
        <f t="shared" si="34"/>
        <v>0</v>
      </c>
      <c r="K98" s="13">
        <f t="shared" si="34"/>
        <v>0</v>
      </c>
      <c r="L98" s="13">
        <f t="shared" ref="L98:M98" si="56">+(L64/L$71)*L$49</f>
        <v>0</v>
      </c>
      <c r="M98" s="13">
        <f t="shared" si="56"/>
        <v>0</v>
      </c>
      <c r="N98" s="13">
        <f t="shared" ref="N98" si="57">+(N64/N$71)*N$49</f>
        <v>0</v>
      </c>
      <c r="P98" s="13">
        <f t="shared" ref="P98" si="58">+(P64/P$71)*P$49</f>
        <v>0</v>
      </c>
    </row>
    <row r="99" spans="1:16" x14ac:dyDescent="0.25">
      <c r="A99" t="s">
        <v>31</v>
      </c>
      <c r="C99" s="13">
        <f t="shared" ref="C99:C102" si="59">+D99+N99</f>
        <v>14194329.388547041</v>
      </c>
      <c r="D99" s="13">
        <f t="shared" ref="D99:D102" si="60">+SUM(F99:K99,P99)</f>
        <v>14194329.388547041</v>
      </c>
      <c r="E99" s="13"/>
      <c r="F99" s="13">
        <f t="shared" si="27"/>
        <v>5675650.790924645</v>
      </c>
      <c r="G99" s="13">
        <f t="shared" si="34"/>
        <v>751346.54499765276</v>
      </c>
      <c r="H99" s="13">
        <f t="shared" si="34"/>
        <v>757575.01748837763</v>
      </c>
      <c r="I99" s="13">
        <f t="shared" si="34"/>
        <v>940278.89875106537</v>
      </c>
      <c r="J99" s="13">
        <f t="shared" si="34"/>
        <v>862916.53351282119</v>
      </c>
      <c r="K99" s="13">
        <f t="shared" si="34"/>
        <v>990644.77606085502</v>
      </c>
      <c r="L99" s="13">
        <f t="shared" ref="L99:M99" si="61">+(L65/L$71)*L$49</f>
        <v>3756440.7544636517</v>
      </c>
      <c r="M99" s="13">
        <f t="shared" si="61"/>
        <v>459476.07234797033</v>
      </c>
      <c r="N99" s="13">
        <f t="shared" ref="N99" si="62">+(N65/N$71)*N$49</f>
        <v>0</v>
      </c>
      <c r="P99" s="13">
        <f t="shared" ref="P99" si="63">+(P65/P$71)*P$49</f>
        <v>4215916.8268116219</v>
      </c>
    </row>
    <row r="100" spans="1:16" x14ac:dyDescent="0.25">
      <c r="A100" t="s">
        <v>62</v>
      </c>
      <c r="C100" s="13">
        <f t="shared" si="59"/>
        <v>178605.09063427922</v>
      </c>
      <c r="D100" s="13">
        <f t="shared" si="60"/>
        <v>178605.09063427922</v>
      </c>
      <c r="E100" s="13"/>
      <c r="F100" s="13">
        <f t="shared" si="27"/>
        <v>72863.153149074002</v>
      </c>
      <c r="G100" s="13">
        <f t="shared" si="34"/>
        <v>9769.2082065664417</v>
      </c>
      <c r="H100" s="13">
        <f t="shared" si="34"/>
        <v>8513.7759050530422</v>
      </c>
      <c r="I100" s="13">
        <f t="shared" si="34"/>
        <v>12122.420239041296</v>
      </c>
      <c r="J100" s="13">
        <f t="shared" si="34"/>
        <v>10099.26673007707</v>
      </c>
      <c r="K100" s="13">
        <f t="shared" si="34"/>
        <v>11291.135234062802</v>
      </c>
      <c r="L100" s="13">
        <f t="shared" ref="L100:M100" si="64">+(L66/L$71)*L$49</f>
        <v>48066.756057757564</v>
      </c>
      <c r="M100" s="13">
        <f t="shared" si="64"/>
        <v>5879.3751126469833</v>
      </c>
      <c r="N100" s="13">
        <f t="shared" ref="N100" si="65">+(N66/N$71)*N$49</f>
        <v>0</v>
      </c>
      <c r="P100" s="13">
        <f t="shared" ref="P100" si="66">+(P66/P$71)*P$49</f>
        <v>53946.131170404551</v>
      </c>
    </row>
    <row r="101" spans="1:16" x14ac:dyDescent="0.25">
      <c r="A101" t="s">
        <v>63</v>
      </c>
      <c r="C101" s="13">
        <f t="shared" si="59"/>
        <v>0</v>
      </c>
      <c r="D101" s="13">
        <f t="shared" si="60"/>
        <v>0</v>
      </c>
      <c r="E101" s="13"/>
      <c r="F101" s="13">
        <f t="shared" si="27"/>
        <v>0</v>
      </c>
      <c r="G101" s="13">
        <f t="shared" si="34"/>
        <v>0</v>
      </c>
      <c r="H101" s="13">
        <f t="shared" si="34"/>
        <v>0</v>
      </c>
      <c r="I101" s="13">
        <f t="shared" si="34"/>
        <v>0</v>
      </c>
      <c r="J101" s="13">
        <f t="shared" si="34"/>
        <v>0</v>
      </c>
      <c r="K101" s="13">
        <f t="shared" si="34"/>
        <v>0</v>
      </c>
      <c r="L101" s="13">
        <f t="shared" ref="L101:M101" si="67">+(L67/L$71)*L$49</f>
        <v>0</v>
      </c>
      <c r="M101" s="13">
        <f t="shared" si="67"/>
        <v>0</v>
      </c>
      <c r="N101" s="13">
        <f t="shared" ref="N101" si="68">+(N67/N$71)*N$49</f>
        <v>0</v>
      </c>
      <c r="P101" s="13">
        <f t="shared" ref="P101" si="69">+(P67/P$71)*P$49</f>
        <v>0</v>
      </c>
    </row>
    <row r="102" spans="1:16" x14ac:dyDescent="0.25">
      <c r="A102" t="s">
        <v>32</v>
      </c>
      <c r="C102" s="13">
        <f t="shared" si="59"/>
        <v>8476074.6970998831</v>
      </c>
      <c r="D102" s="13">
        <f t="shared" si="60"/>
        <v>8476074.6970998831</v>
      </c>
      <c r="E102" s="13"/>
      <c r="F102" s="13">
        <f t="shared" si="27"/>
        <v>3050904.4353946471</v>
      </c>
      <c r="G102" s="13">
        <f t="shared" si="34"/>
        <v>805310.66148919694</v>
      </c>
      <c r="H102" s="13">
        <f t="shared" si="34"/>
        <v>71301.178116553187</v>
      </c>
      <c r="I102" s="13">
        <f t="shared" si="34"/>
        <v>1135993.0586721017</v>
      </c>
      <c r="J102" s="13">
        <f t="shared" si="34"/>
        <v>589953.14025876555</v>
      </c>
      <c r="K102" s="13">
        <f t="shared" si="34"/>
        <v>610612.94386509596</v>
      </c>
      <c r="L102" s="13">
        <f t="shared" ref="L102:M102" si="70">+(L68/L$71)*L$49</f>
        <v>1970922.2413441262</v>
      </c>
      <c r="M102" s="13">
        <f t="shared" si="70"/>
        <v>241077.03795939643</v>
      </c>
      <c r="N102" s="13">
        <f t="shared" ref="N102" si="71">+(N68/N$71)*N$49</f>
        <v>0</v>
      </c>
      <c r="P102" s="13">
        <f t="shared" ref="P102" si="72">+(P68/P$71)*P$49</f>
        <v>2211999.2793035228</v>
      </c>
    </row>
    <row r="103" spans="1:16" x14ac:dyDescent="0.25">
      <c r="A103" t="s">
        <v>64</v>
      </c>
      <c r="C103" s="13">
        <f t="shared" si="32"/>
        <v>115245.46888737968</v>
      </c>
      <c r="D103" s="13">
        <f t="shared" si="33"/>
        <v>110245.4719211262</v>
      </c>
      <c r="E103" s="13"/>
      <c r="F103" s="13">
        <f t="shared" si="27"/>
        <v>46489.972348870811</v>
      </c>
      <c r="G103" s="13">
        <f t="shared" si="34"/>
        <v>2075.5429419824659</v>
      </c>
      <c r="H103" s="13">
        <f t="shared" si="34"/>
        <v>8467.0149013406899</v>
      </c>
      <c r="I103" s="13">
        <f t="shared" si="34"/>
        <v>17444.088166874968</v>
      </c>
      <c r="J103" s="13">
        <f t="shared" si="34"/>
        <v>2201.3176875327072</v>
      </c>
      <c r="K103" s="13">
        <f t="shared" si="34"/>
        <v>13664.06587670145</v>
      </c>
      <c r="L103" s="13">
        <f t="shared" ref="L103:M103" si="73">+(L69/L$71)*L$49</f>
        <v>17734.269656266166</v>
      </c>
      <c r="M103" s="13">
        <f t="shared" si="73"/>
        <v>2169.2003415569411</v>
      </c>
      <c r="N103" s="13">
        <f t="shared" ref="N103" si="74">+(N69/N$71)*N$49</f>
        <v>4999.9969662534786</v>
      </c>
      <c r="P103" s="13">
        <f t="shared" ref="P103" si="75">+(P69/P$71)*P$49</f>
        <v>19903.469997823111</v>
      </c>
    </row>
    <row r="104" spans="1:16" ht="15.75" thickBot="1" x14ac:dyDescent="0.3">
      <c r="A104" t="s">
        <v>65</v>
      </c>
      <c r="C104" s="13">
        <f t="shared" si="32"/>
        <v>1329971.7819484028</v>
      </c>
      <c r="D104" s="13">
        <f t="shared" si="33"/>
        <v>1329971.7819484028</v>
      </c>
      <c r="E104" s="13"/>
      <c r="F104" s="13">
        <f t="shared" si="27"/>
        <v>637637.08991530002</v>
      </c>
      <c r="G104" s="13">
        <f t="shared" si="34"/>
        <v>77347.183275918593</v>
      </c>
      <c r="H104" s="13">
        <f t="shared" si="34"/>
        <v>44675.090046016077</v>
      </c>
      <c r="I104" s="13">
        <f t="shared" si="34"/>
        <v>47741.065588216421</v>
      </c>
      <c r="J104" s="13">
        <f t="shared" si="34"/>
        <v>141324.5955395998</v>
      </c>
      <c r="K104" s="13">
        <f t="shared" si="34"/>
        <v>46108.963298870396</v>
      </c>
      <c r="L104" s="13">
        <f t="shared" ref="L104:M104" si="76">+(L70/L$71)*L$49</f>
        <v>298612.45383329142</v>
      </c>
      <c r="M104" s="13">
        <f t="shared" si="76"/>
        <v>36525.340451190117</v>
      </c>
      <c r="N104" s="13">
        <f t="shared" ref="N104" si="77">+(N70/N$71)*N$49</f>
        <v>0</v>
      </c>
      <c r="P104" s="13">
        <f t="shared" ref="P104" si="78">+(P70/P$71)*P$49</f>
        <v>335137.79428448156</v>
      </c>
    </row>
    <row r="105" spans="1:16" x14ac:dyDescent="0.25">
      <c r="A105" s="8" t="s">
        <v>40</v>
      </c>
      <c r="B105" s="8"/>
      <c r="C105" s="16">
        <f>SUM(C90:C104)</f>
        <v>69777840.088099986</v>
      </c>
      <c r="D105" s="16">
        <f t="shared" ref="D105:K105" si="79">SUM(D90:D104)</f>
        <v>67159302.010700002</v>
      </c>
      <c r="E105" s="16"/>
      <c r="F105" s="16">
        <f t="shared" si="79"/>
        <v>26922456.405499998</v>
      </c>
      <c r="G105" s="16">
        <f t="shared" si="79"/>
        <v>3993806.8235999998</v>
      </c>
      <c r="H105" s="16">
        <f t="shared" si="79"/>
        <v>2976773.5876000002</v>
      </c>
      <c r="I105" s="16">
        <f t="shared" si="79"/>
        <v>5032381.2890999997</v>
      </c>
      <c r="J105" s="16">
        <f t="shared" si="79"/>
        <v>4015261.379399999</v>
      </c>
      <c r="K105" s="16">
        <f t="shared" si="79"/>
        <v>4412029.7481999993</v>
      </c>
      <c r="L105" s="16">
        <f t="shared" ref="L105:M105" si="80">SUM(L90:L104)</f>
        <v>17647950.700200003</v>
      </c>
      <c r="M105" s="16">
        <f t="shared" si="80"/>
        <v>2158642.0771000003</v>
      </c>
      <c r="N105" s="16">
        <f t="shared" ref="N105" si="81">SUM(N90:N104)</f>
        <v>2618538.0773999994</v>
      </c>
      <c r="P105" s="16">
        <f t="shared" ref="P105" si="82">SUM(P90:P104)</f>
        <v>19806592.777299996</v>
      </c>
    </row>
    <row r="107" spans="1:16" x14ac:dyDescent="0.25">
      <c r="A107" t="s">
        <v>53</v>
      </c>
      <c r="C107" s="13">
        <f>+C49</f>
        <v>69777840.088100001</v>
      </c>
      <c r="D107" s="13">
        <f>+D49</f>
        <v>67159302.010700002</v>
      </c>
      <c r="E107" s="13"/>
      <c r="F107" s="13">
        <f t="shared" ref="F107:K107" si="83">+F49</f>
        <v>26922456.405499998</v>
      </c>
      <c r="G107" s="13">
        <f t="shared" si="83"/>
        <v>3993806.8235999998</v>
      </c>
      <c r="H107" s="13">
        <f t="shared" si="83"/>
        <v>2976773.5876000002</v>
      </c>
      <c r="I107" s="13">
        <f t="shared" si="83"/>
        <v>5032381.2890999997</v>
      </c>
      <c r="J107" s="13">
        <f t="shared" si="83"/>
        <v>4015261.3794</v>
      </c>
      <c r="K107" s="13">
        <f t="shared" si="83"/>
        <v>4412029.7482000003</v>
      </c>
      <c r="L107" s="13">
        <f t="shared" ref="L107:M107" si="84">+L49</f>
        <v>17647950.700199999</v>
      </c>
      <c r="M107" s="13">
        <f t="shared" si="84"/>
        <v>2158642.0770999999</v>
      </c>
      <c r="N107" s="13">
        <f>+N49</f>
        <v>2618538.0773999998</v>
      </c>
      <c r="P107" s="13">
        <f>+P49</f>
        <v>19806592.7773</v>
      </c>
    </row>
    <row r="108" spans="1:16" x14ac:dyDescent="0.25">
      <c r="A108" t="s">
        <v>42</v>
      </c>
      <c r="C108" s="13">
        <f>+C105-C107</f>
        <v>0</v>
      </c>
      <c r="D108" s="13">
        <f t="shared" ref="D108:M108" si="85">+D105-D107</f>
        <v>0</v>
      </c>
      <c r="E108" s="13"/>
      <c r="F108" s="13">
        <f t="shared" si="85"/>
        <v>0</v>
      </c>
      <c r="G108" s="13">
        <f t="shared" si="85"/>
        <v>0</v>
      </c>
      <c r="H108" s="13">
        <f t="shared" si="85"/>
        <v>0</v>
      </c>
      <c r="I108" s="13">
        <f t="shared" si="85"/>
        <v>0</v>
      </c>
      <c r="J108" s="13">
        <f t="shared" si="85"/>
        <v>0</v>
      </c>
      <c r="K108" s="13">
        <f t="shared" si="85"/>
        <v>0</v>
      </c>
      <c r="L108" s="13">
        <f t="shared" si="85"/>
        <v>0</v>
      </c>
      <c r="M108" s="13">
        <f t="shared" si="85"/>
        <v>0</v>
      </c>
      <c r="N108" s="13">
        <f t="shared" ref="N108" si="86">+N105-N107</f>
        <v>0</v>
      </c>
      <c r="P108" s="13">
        <f t="shared" ref="P108" si="87">+P105-P107</f>
        <v>0</v>
      </c>
    </row>
    <row r="110" spans="1:16" x14ac:dyDescent="0.25">
      <c r="A110" s="4" t="s">
        <v>55</v>
      </c>
      <c r="L110" s="9" t="s">
        <v>43</v>
      </c>
    </row>
    <row r="111" spans="1:16" x14ac:dyDescent="0.25">
      <c r="A111" t="s">
        <v>26</v>
      </c>
      <c r="C111" s="13">
        <f>+D111+N111</f>
        <v>25349716.221470721</v>
      </c>
      <c r="D111" s="13">
        <f>+SUM(F111:K111,P111)</f>
        <v>25349716.221470721</v>
      </c>
      <c r="E111" s="13"/>
      <c r="F111" s="13">
        <f t="shared" ref="F111:K111" si="88">+(F56/F$71)*F$50</f>
        <v>411652.41119218076</v>
      </c>
      <c r="G111" s="13">
        <f t="shared" si="88"/>
        <v>2568910.9782060399</v>
      </c>
      <c r="H111" s="13">
        <f t="shared" si="88"/>
        <v>1956762.0548207425</v>
      </c>
      <c r="I111" s="13">
        <f t="shared" si="88"/>
        <v>3058115.1973130945</v>
      </c>
      <c r="J111" s="13">
        <f t="shared" si="88"/>
        <v>2411548.5786332916</v>
      </c>
      <c r="K111" s="13">
        <f t="shared" si="88"/>
        <v>2812317.067533623</v>
      </c>
      <c r="L111" s="13">
        <f t="shared" ref="L111:M111" si="89">+(L56/L$71)*L$50</f>
        <v>11890041.666037535</v>
      </c>
      <c r="M111" s="13">
        <f t="shared" si="89"/>
        <v>240368.26773421172</v>
      </c>
      <c r="N111" s="13">
        <f t="shared" ref="N111:N125" si="90">+(N56/N$71)*N$50</f>
        <v>0</v>
      </c>
      <c r="P111" s="13">
        <f t="shared" ref="P111:P125" si="91">+(P56/P$71)*P$50</f>
        <v>12130409.933771746</v>
      </c>
    </row>
    <row r="112" spans="1:16" x14ac:dyDescent="0.25">
      <c r="A112" t="s">
        <v>27</v>
      </c>
      <c r="C112" s="13">
        <f t="shared" ref="C112:C125" si="92">+D112+N112</f>
        <v>709648.50590108242</v>
      </c>
      <c r="D112" s="13">
        <f t="shared" ref="D112:D125" si="93">+SUM(F112:K112,P112)</f>
        <v>709648.50590108242</v>
      </c>
      <c r="E112" s="13"/>
      <c r="F112" s="13">
        <f t="shared" ref="F112:K112" si="94">+(F57/F$71)*F$50</f>
        <v>12390.244498256656</v>
      </c>
      <c r="G112" s="13">
        <f t="shared" si="94"/>
        <v>72755.079742192334</v>
      </c>
      <c r="H112" s="13">
        <f t="shared" si="94"/>
        <v>59277.216341096348</v>
      </c>
      <c r="I112" s="13">
        <f t="shared" si="94"/>
        <v>83487.690457993944</v>
      </c>
      <c r="J112" s="13">
        <f t="shared" si="94"/>
        <v>65319.456433529296</v>
      </c>
      <c r="K112" s="13">
        <f t="shared" si="94"/>
        <v>80088.415886432151</v>
      </c>
      <c r="L112" s="13">
        <f t="shared" ref="L112:M112" si="95">+(L57/L$71)*L$50</f>
        <v>329665.89930660051</v>
      </c>
      <c r="M112" s="13">
        <f t="shared" si="95"/>
        <v>6664.5032349812191</v>
      </c>
      <c r="N112" s="13">
        <f t="shared" si="90"/>
        <v>0</v>
      </c>
      <c r="P112" s="13">
        <f t="shared" si="91"/>
        <v>336330.40254158172</v>
      </c>
    </row>
    <row r="113" spans="1:16" x14ac:dyDescent="0.25">
      <c r="A113" t="s">
        <v>28</v>
      </c>
      <c r="C113" s="13">
        <f t="shared" si="92"/>
        <v>896426.28009594418</v>
      </c>
      <c r="D113" s="13">
        <f t="shared" si="93"/>
        <v>896426.28009594418</v>
      </c>
      <c r="E113" s="13"/>
      <c r="F113" s="13">
        <f t="shared" ref="F113:K113" si="96">+(F58/F$71)*F$50</f>
        <v>15651.326948905242</v>
      </c>
      <c r="G113" s="13">
        <f t="shared" si="96"/>
        <v>91904.04116464415</v>
      </c>
      <c r="H113" s="13">
        <f t="shared" si="96"/>
        <v>74878.836640593217</v>
      </c>
      <c r="I113" s="13">
        <f t="shared" si="96"/>
        <v>105461.44911363532</v>
      </c>
      <c r="J113" s="13">
        <f t="shared" si="96"/>
        <v>82511.379733182228</v>
      </c>
      <c r="K113" s="13">
        <f t="shared" si="96"/>
        <v>101167.49367573728</v>
      </c>
      <c r="L113" s="13">
        <f t="shared" ref="L113:M113" si="97">+(L58/L$71)*L$50</f>
        <v>416433.16841636552</v>
      </c>
      <c r="M113" s="13">
        <f t="shared" si="97"/>
        <v>8418.5844028811862</v>
      </c>
      <c r="N113" s="13">
        <f t="shared" si="90"/>
        <v>0</v>
      </c>
      <c r="P113" s="13">
        <f t="shared" si="91"/>
        <v>424851.75281924667</v>
      </c>
    </row>
    <row r="114" spans="1:16" x14ac:dyDescent="0.25">
      <c r="A114" t="s">
        <v>33</v>
      </c>
      <c r="C114" s="13">
        <f t="shared" si="92"/>
        <v>38465.580995292832</v>
      </c>
      <c r="D114" s="13">
        <f t="shared" si="93"/>
        <v>38465.580995292832</v>
      </c>
      <c r="E114" s="13"/>
      <c r="F114" s="13">
        <f t="shared" ref="F114:K114" si="98">+(F59/F$71)*F$50</f>
        <v>624.64009562659464</v>
      </c>
      <c r="G114" s="13">
        <f t="shared" si="98"/>
        <v>3898.0575735971038</v>
      </c>
      <c r="H114" s="13">
        <f t="shared" si="98"/>
        <v>2969.1846908055718</v>
      </c>
      <c r="I114" s="13">
        <f t="shared" si="98"/>
        <v>4640.3745426615105</v>
      </c>
      <c r="J114" s="13">
        <f t="shared" si="98"/>
        <v>3659.276354141015</v>
      </c>
      <c r="K114" s="13">
        <f t="shared" si="98"/>
        <v>4267.4012200439793</v>
      </c>
      <c r="L114" s="13">
        <f t="shared" ref="L114:M114" si="99">+(L59/L$71)*L$50</f>
        <v>18041.912452331613</v>
      </c>
      <c r="M114" s="13">
        <f t="shared" si="99"/>
        <v>364.73406608544707</v>
      </c>
      <c r="N114" s="13">
        <f t="shared" si="90"/>
        <v>0</v>
      </c>
      <c r="P114" s="13">
        <f t="shared" si="91"/>
        <v>18406.646518417059</v>
      </c>
    </row>
    <row r="115" spans="1:16" x14ac:dyDescent="0.25">
      <c r="A115" t="s">
        <v>34</v>
      </c>
      <c r="C115" s="13">
        <f t="shared" si="92"/>
        <v>89426.350721540657</v>
      </c>
      <c r="D115" s="13">
        <f t="shared" si="93"/>
        <v>89426.350721540657</v>
      </c>
      <c r="E115" s="13"/>
      <c r="F115" s="13">
        <f t="shared" ref="F115:K115" si="100">+(F60/F$71)*F$50</f>
        <v>1452.1887573484526</v>
      </c>
      <c r="G115" s="13">
        <f t="shared" si="100"/>
        <v>9062.3631488085521</v>
      </c>
      <c r="H115" s="13">
        <f t="shared" si="100"/>
        <v>6902.8816060129539</v>
      </c>
      <c r="I115" s="13">
        <f t="shared" si="100"/>
        <v>10788.131898544274</v>
      </c>
      <c r="J115" s="13">
        <f t="shared" si="100"/>
        <v>8507.2348360603228</v>
      </c>
      <c r="K115" s="13">
        <f t="shared" si="100"/>
        <v>9921.028314114983</v>
      </c>
      <c r="L115" s="13">
        <f t="shared" ref="L115:M115" si="101">+(L60/L$71)*L$50</f>
        <v>41944.573535675401</v>
      </c>
      <c r="M115" s="13">
        <f t="shared" si="101"/>
        <v>847.9486249757208</v>
      </c>
      <c r="N115" s="13">
        <f t="shared" si="90"/>
        <v>0</v>
      </c>
      <c r="P115" s="13">
        <f t="shared" si="91"/>
        <v>42792.522160651119</v>
      </c>
    </row>
    <row r="116" spans="1:16" x14ac:dyDescent="0.25">
      <c r="A116" t="s">
        <v>60</v>
      </c>
      <c r="C116" s="13">
        <f t="shared" si="92"/>
        <v>0</v>
      </c>
      <c r="D116" s="13">
        <f t="shared" si="93"/>
        <v>0</v>
      </c>
      <c r="E116" s="13"/>
      <c r="F116" s="13">
        <f t="shared" ref="F116:K116" si="102">+(F61/F$71)*F$50</f>
        <v>0</v>
      </c>
      <c r="G116" s="13">
        <f t="shared" si="102"/>
        <v>0</v>
      </c>
      <c r="H116" s="13">
        <f t="shared" si="102"/>
        <v>0</v>
      </c>
      <c r="I116" s="13">
        <f t="shared" si="102"/>
        <v>0</v>
      </c>
      <c r="J116" s="13">
        <f t="shared" si="102"/>
        <v>0</v>
      </c>
      <c r="K116" s="13">
        <f t="shared" si="102"/>
        <v>0</v>
      </c>
      <c r="L116" s="13">
        <f t="shared" ref="L116:M116" si="103">+(L61/L$71)*L$50</f>
        <v>0</v>
      </c>
      <c r="M116" s="13">
        <f t="shared" si="103"/>
        <v>0</v>
      </c>
      <c r="N116" s="13">
        <f t="shared" si="90"/>
        <v>0</v>
      </c>
      <c r="P116" s="13">
        <f t="shared" si="91"/>
        <v>0</v>
      </c>
    </row>
    <row r="117" spans="1:16" x14ac:dyDescent="0.25">
      <c r="A117" t="s">
        <v>29</v>
      </c>
      <c r="C117" s="13">
        <f t="shared" si="92"/>
        <v>5275248.6073681619</v>
      </c>
      <c r="D117" s="13">
        <f t="shared" si="93"/>
        <v>5275248.6073681619</v>
      </c>
      <c r="E117" s="13"/>
      <c r="F117" s="13">
        <f t="shared" ref="F117:K117" si="104">+(F62/F$71)*F$50</f>
        <v>81242.380774648918</v>
      </c>
      <c r="G117" s="13">
        <f t="shared" si="104"/>
        <v>531069.54493791354</v>
      </c>
      <c r="H117" s="13">
        <f t="shared" si="104"/>
        <v>444757.11939340673</v>
      </c>
      <c r="I117" s="13">
        <f t="shared" si="104"/>
        <v>592616.34188255051</v>
      </c>
      <c r="J117" s="13">
        <f t="shared" si="104"/>
        <v>481736.31997131137</v>
      </c>
      <c r="K117" s="13">
        <f t="shared" si="104"/>
        <v>614828.54886778537</v>
      </c>
      <c r="L117" s="13">
        <f t="shared" ref="L117:M117" si="105">+(L62/L$71)*L$50</f>
        <v>2478885.3746352829</v>
      </c>
      <c r="M117" s="13">
        <f t="shared" si="105"/>
        <v>50112.976905263138</v>
      </c>
      <c r="N117" s="13">
        <f t="shared" si="90"/>
        <v>0</v>
      </c>
      <c r="P117" s="13">
        <f t="shared" si="91"/>
        <v>2528998.3515405459</v>
      </c>
    </row>
    <row r="118" spans="1:16" x14ac:dyDescent="0.25">
      <c r="A118" t="s">
        <v>30</v>
      </c>
      <c r="C118" s="13">
        <f t="shared" si="92"/>
        <v>96207.823399772751</v>
      </c>
      <c r="D118" s="13">
        <f t="shared" si="93"/>
        <v>96207.823399772751</v>
      </c>
      <c r="E118" s="13"/>
      <c r="F118" s="13">
        <f t="shared" ref="F118:K118" si="106">+(F63/F$71)*F$50</f>
        <v>1562.3128238174431</v>
      </c>
      <c r="G118" s="13">
        <f t="shared" si="106"/>
        <v>9749.5874143629735</v>
      </c>
      <c r="H118" s="13">
        <f t="shared" si="106"/>
        <v>7426.3477284207829</v>
      </c>
      <c r="I118" s="13">
        <f t="shared" si="106"/>
        <v>11606.230129562022</v>
      </c>
      <c r="J118" s="13">
        <f t="shared" si="106"/>
        <v>9152.3652439960078</v>
      </c>
      <c r="K118" s="13">
        <f t="shared" si="106"/>
        <v>10673.367128406227</v>
      </c>
      <c r="L118" s="13">
        <f t="shared" ref="L118:M118" si="107">+(L63/L$71)*L$50</f>
        <v>45125.361710406898</v>
      </c>
      <c r="M118" s="13">
        <f t="shared" si="107"/>
        <v>912.25122080038886</v>
      </c>
      <c r="N118" s="13">
        <f t="shared" si="90"/>
        <v>0</v>
      </c>
      <c r="P118" s="13">
        <f t="shared" si="91"/>
        <v>46037.612931207288</v>
      </c>
    </row>
    <row r="119" spans="1:16" x14ac:dyDescent="0.25">
      <c r="A119" t="s">
        <v>61</v>
      </c>
      <c r="C119" s="13">
        <f t="shared" si="92"/>
        <v>0</v>
      </c>
      <c r="D119" s="13">
        <f t="shared" si="93"/>
        <v>0</v>
      </c>
      <c r="E119" s="13"/>
      <c r="F119" s="13">
        <f t="shared" ref="F119:K119" si="108">+(F64/F$71)*F$50</f>
        <v>0</v>
      </c>
      <c r="G119" s="13">
        <f t="shared" si="108"/>
        <v>0</v>
      </c>
      <c r="H119" s="13">
        <f t="shared" si="108"/>
        <v>0</v>
      </c>
      <c r="I119" s="13">
        <f t="shared" si="108"/>
        <v>0</v>
      </c>
      <c r="J119" s="13">
        <f t="shared" si="108"/>
        <v>0</v>
      </c>
      <c r="K119" s="13">
        <f t="shared" si="108"/>
        <v>0</v>
      </c>
      <c r="L119" s="13">
        <f t="shared" ref="L119:M119" si="109">+(L64/L$71)*L$50</f>
        <v>0</v>
      </c>
      <c r="M119" s="13">
        <f t="shared" si="109"/>
        <v>0</v>
      </c>
      <c r="N119" s="13">
        <f t="shared" si="90"/>
        <v>0</v>
      </c>
      <c r="P119" s="13">
        <f t="shared" si="91"/>
        <v>0</v>
      </c>
    </row>
    <row r="120" spans="1:16" x14ac:dyDescent="0.25">
      <c r="A120" t="s">
        <v>31</v>
      </c>
      <c r="C120" s="13">
        <f t="shared" ref="C120:C123" si="110">+D120+N120</f>
        <v>10870984.906178981</v>
      </c>
      <c r="D120" s="13">
        <f t="shared" ref="D120:D123" si="111">+SUM(F120:K120,P120)</f>
        <v>10870984.906178981</v>
      </c>
      <c r="E120" s="13"/>
      <c r="F120" s="13">
        <f t="shared" ref="F120:K120" si="112">+(F65/F$71)*F$50</f>
        <v>170727.82735998291</v>
      </c>
      <c r="G120" s="13">
        <f t="shared" si="112"/>
        <v>1051952.0098599021</v>
      </c>
      <c r="H120" s="13">
        <f t="shared" si="112"/>
        <v>927059.03921742586</v>
      </c>
      <c r="I120" s="13">
        <f t="shared" si="112"/>
        <v>1262952.8597496978</v>
      </c>
      <c r="J120" s="13">
        <f t="shared" si="112"/>
        <v>1097086.592099156</v>
      </c>
      <c r="K120" s="13">
        <f t="shared" si="112"/>
        <v>1313743.4753850892</v>
      </c>
      <c r="L120" s="13">
        <f t="shared" ref="L120:M120" si="113">+(L65/L$71)*L$50</f>
        <v>4947445.8756352542</v>
      </c>
      <c r="M120" s="13">
        <f t="shared" si="113"/>
        <v>100017.2268724716</v>
      </c>
      <c r="N120" s="13">
        <f t="shared" si="90"/>
        <v>0</v>
      </c>
      <c r="P120" s="13">
        <f t="shared" si="91"/>
        <v>5047463.1025077254</v>
      </c>
    </row>
    <row r="121" spans="1:16" x14ac:dyDescent="0.25">
      <c r="A121" t="s">
        <v>62</v>
      </c>
      <c r="C121" s="13">
        <f t="shared" si="110"/>
        <v>134970.55909905431</v>
      </c>
      <c r="D121" s="13">
        <f t="shared" si="111"/>
        <v>134970.55909905431</v>
      </c>
      <c r="E121" s="13"/>
      <c r="F121" s="13">
        <f t="shared" ref="F121:K121" si="114">+(F66/F$71)*F$50</f>
        <v>2191.7782277285746</v>
      </c>
      <c r="G121" s="13">
        <f t="shared" si="114"/>
        <v>13677.760649940197</v>
      </c>
      <c r="H121" s="13">
        <f t="shared" si="114"/>
        <v>10418.470420022837</v>
      </c>
      <c r="I121" s="13">
        <f t="shared" si="114"/>
        <v>16282.451226248444</v>
      </c>
      <c r="J121" s="13">
        <f t="shared" si="114"/>
        <v>12839.909411048522</v>
      </c>
      <c r="K121" s="13">
        <f t="shared" si="114"/>
        <v>14973.737914840094</v>
      </c>
      <c r="L121" s="13">
        <f t="shared" ref="L121:M121" si="115">+(L66/L$71)*L$50</f>
        <v>63306.648382658415</v>
      </c>
      <c r="M121" s="13">
        <f t="shared" si="115"/>
        <v>1279.8028665672132</v>
      </c>
      <c r="N121" s="13">
        <f t="shared" si="90"/>
        <v>0</v>
      </c>
      <c r="P121" s="13">
        <f t="shared" si="91"/>
        <v>64586.451249225633</v>
      </c>
    </row>
    <row r="122" spans="1:16" x14ac:dyDescent="0.25">
      <c r="A122" t="s">
        <v>63</v>
      </c>
      <c r="C122" s="13">
        <f t="shared" si="110"/>
        <v>0</v>
      </c>
      <c r="D122" s="13">
        <f t="shared" si="111"/>
        <v>0</v>
      </c>
      <c r="E122" s="13"/>
      <c r="F122" s="13">
        <f t="shared" ref="F122:K122" si="116">+(F67/F$71)*F$50</f>
        <v>0</v>
      </c>
      <c r="G122" s="13">
        <f t="shared" si="116"/>
        <v>0</v>
      </c>
      <c r="H122" s="13">
        <f t="shared" si="116"/>
        <v>0</v>
      </c>
      <c r="I122" s="13">
        <f t="shared" si="116"/>
        <v>0</v>
      </c>
      <c r="J122" s="13">
        <f t="shared" si="116"/>
        <v>0</v>
      </c>
      <c r="K122" s="13">
        <f t="shared" si="116"/>
        <v>0</v>
      </c>
      <c r="L122" s="13">
        <f t="shared" ref="L122:M122" si="117">+(L67/L$71)*L$50</f>
        <v>0</v>
      </c>
      <c r="M122" s="13">
        <f t="shared" si="117"/>
        <v>0</v>
      </c>
      <c r="N122" s="13">
        <f t="shared" si="90"/>
        <v>0</v>
      </c>
      <c r="P122" s="13">
        <f t="shared" si="91"/>
        <v>0</v>
      </c>
    </row>
    <row r="123" spans="1:16" x14ac:dyDescent="0.25">
      <c r="A123" t="s">
        <v>32</v>
      </c>
      <c r="C123" s="13">
        <f t="shared" si="110"/>
        <v>7040469.308856938</v>
      </c>
      <c r="D123" s="13">
        <f t="shared" si="111"/>
        <v>7040469.308856938</v>
      </c>
      <c r="E123" s="13"/>
      <c r="F123" s="13">
        <f t="shared" ref="F123:K123" si="118">+(F68/F$71)*F$50</f>
        <v>91773.490816373058</v>
      </c>
      <c r="G123" s="13">
        <f t="shared" si="118"/>
        <v>1127506.5741039834</v>
      </c>
      <c r="H123" s="13">
        <f t="shared" si="118"/>
        <v>87252.615455757739</v>
      </c>
      <c r="I123" s="13">
        <f t="shared" si="118"/>
        <v>1525829.9255799516</v>
      </c>
      <c r="J123" s="13">
        <f t="shared" si="118"/>
        <v>750048.996639219</v>
      </c>
      <c r="K123" s="13">
        <f t="shared" si="118"/>
        <v>809764.2973278783</v>
      </c>
      <c r="L123" s="13">
        <f t="shared" ref="L123:M123" si="119">+(L68/L$71)*L$50</f>
        <v>2595816.5592120592</v>
      </c>
      <c r="M123" s="13">
        <f t="shared" si="119"/>
        <v>52476.849721715247</v>
      </c>
      <c r="N123" s="13">
        <f t="shared" si="90"/>
        <v>0</v>
      </c>
      <c r="P123" s="13">
        <f t="shared" si="91"/>
        <v>2648293.4089337746</v>
      </c>
    </row>
    <row r="124" spans="1:16" x14ac:dyDescent="0.25">
      <c r="A124" t="s">
        <v>64</v>
      </c>
      <c r="C124" s="13">
        <f t="shared" si="92"/>
        <v>82844.508123121661</v>
      </c>
      <c r="D124" s="13">
        <f t="shared" si="93"/>
        <v>82844.508123121661</v>
      </c>
      <c r="E124" s="13"/>
      <c r="F124" s="13">
        <f t="shared" ref="F124:K124" si="120">+(F69/F$71)*F$50</f>
        <v>1398.4531933923515</v>
      </c>
      <c r="G124" s="13">
        <f t="shared" si="120"/>
        <v>2905.9447786185137</v>
      </c>
      <c r="H124" s="13">
        <f t="shared" si="120"/>
        <v>10361.248085371231</v>
      </c>
      <c r="I124" s="13">
        <f t="shared" si="120"/>
        <v>23430.347171826972</v>
      </c>
      <c r="J124" s="13">
        <f t="shared" si="120"/>
        <v>2798.690285967235</v>
      </c>
      <c r="K124" s="13">
        <f t="shared" si="120"/>
        <v>18120.599660483989</v>
      </c>
      <c r="L124" s="13">
        <f t="shared" ref="L124:M124" si="121">+(L69/L$71)*L$50</f>
        <v>23357.040614587037</v>
      </c>
      <c r="M124" s="13">
        <f t="shared" si="121"/>
        <v>472.18433287432941</v>
      </c>
      <c r="N124" s="13">
        <f t="shared" si="90"/>
        <v>0</v>
      </c>
      <c r="P124" s="13">
        <f t="shared" si="91"/>
        <v>23829.224947461364</v>
      </c>
    </row>
    <row r="125" spans="1:16" ht="15.75" thickBot="1" x14ac:dyDescent="0.3">
      <c r="A125" t="s">
        <v>65</v>
      </c>
      <c r="C125" s="13">
        <f t="shared" si="92"/>
        <v>888331.18438938842</v>
      </c>
      <c r="D125" s="13">
        <f t="shared" si="93"/>
        <v>888331.18438938842</v>
      </c>
      <c r="E125" s="13"/>
      <c r="F125" s="13">
        <f t="shared" ref="F125:K125" si="122">+(F70/F$71)*F$50</f>
        <v>19180.601311738912</v>
      </c>
      <c r="G125" s="13">
        <f t="shared" si="122"/>
        <v>108292.93811999755</v>
      </c>
      <c r="H125" s="13">
        <f t="shared" si="122"/>
        <v>54669.762200344798</v>
      </c>
      <c r="I125" s="13">
        <f t="shared" si="122"/>
        <v>64124.288434232505</v>
      </c>
      <c r="J125" s="13">
        <f t="shared" si="122"/>
        <v>179675.91635909647</v>
      </c>
      <c r="K125" s="13">
        <f t="shared" si="122"/>
        <v>61147.397285563835</v>
      </c>
      <c r="L125" s="13">
        <f t="shared" ref="L125:M125" si="123">+(L70/L$71)*L$50</f>
        <v>393289.5657612416</v>
      </c>
      <c r="M125" s="13">
        <f t="shared" si="123"/>
        <v>7950.7149171727342</v>
      </c>
      <c r="N125" s="13">
        <f t="shared" si="90"/>
        <v>0</v>
      </c>
      <c r="P125" s="13">
        <f t="shared" si="91"/>
        <v>401240.28067841433</v>
      </c>
    </row>
    <row r="126" spans="1:16" x14ac:dyDescent="0.25">
      <c r="A126" s="8" t="s">
        <v>40</v>
      </c>
      <c r="B126" s="8"/>
      <c r="C126" s="16">
        <f>SUM(C111:C125)</f>
        <v>51472739.836600006</v>
      </c>
      <c r="D126" s="16">
        <f t="shared" ref="D126:K126" si="124">SUM(D111:D125)</f>
        <v>51472739.836600006</v>
      </c>
      <c r="E126" s="16"/>
      <c r="F126" s="16">
        <f t="shared" si="124"/>
        <v>809847.65599999984</v>
      </c>
      <c r="G126" s="16">
        <f t="shared" si="124"/>
        <v>5591684.8796999995</v>
      </c>
      <c r="H126" s="16">
        <f t="shared" si="124"/>
        <v>3642734.7766000014</v>
      </c>
      <c r="I126" s="16">
        <f t="shared" si="124"/>
        <v>6759335.2874999996</v>
      </c>
      <c r="J126" s="16">
        <f t="shared" si="124"/>
        <v>5104884.716</v>
      </c>
      <c r="K126" s="16">
        <f t="shared" si="124"/>
        <v>5851012.8301999979</v>
      </c>
      <c r="L126" s="16">
        <f t="shared" ref="L126:M126" si="125">SUM(L111:L125)</f>
        <v>23243353.6457</v>
      </c>
      <c r="M126" s="16">
        <f t="shared" si="125"/>
        <v>469886.04489999998</v>
      </c>
      <c r="N126" s="16">
        <f t="shared" ref="N126" si="126">SUM(N111:N125)</f>
        <v>0</v>
      </c>
      <c r="P126" s="16">
        <f t="shared" ref="P126" si="127">SUM(P111:P125)</f>
        <v>23713239.690599997</v>
      </c>
    </row>
    <row r="128" spans="1:16" x14ac:dyDescent="0.25">
      <c r="A128" t="s">
        <v>53</v>
      </c>
      <c r="C128" s="13">
        <f>+C50</f>
        <v>51472739.836599998</v>
      </c>
      <c r="D128" s="13">
        <f>+D50</f>
        <v>51472739.836599998</v>
      </c>
      <c r="E128" s="13"/>
      <c r="F128" s="13">
        <f t="shared" ref="F128:K128" si="128">+F50</f>
        <v>809847.65599999996</v>
      </c>
      <c r="G128" s="13">
        <f t="shared" si="128"/>
        <v>5591684.8797000004</v>
      </c>
      <c r="H128" s="13">
        <f t="shared" si="128"/>
        <v>3642734.7766</v>
      </c>
      <c r="I128" s="13">
        <f t="shared" si="128"/>
        <v>6759335.2874999996</v>
      </c>
      <c r="J128" s="13">
        <f t="shared" si="128"/>
        <v>5104884.716</v>
      </c>
      <c r="K128" s="13">
        <f t="shared" si="128"/>
        <v>5851012.8301999997</v>
      </c>
      <c r="L128" s="13">
        <f t="shared" ref="L128:M128" si="129">+L50</f>
        <v>23243353.6457</v>
      </c>
      <c r="M128" s="13">
        <f t="shared" si="129"/>
        <v>469886.04489999998</v>
      </c>
      <c r="N128" s="13">
        <f>+N50</f>
        <v>0</v>
      </c>
      <c r="P128" s="13">
        <f>+P50</f>
        <v>23713239.6906</v>
      </c>
    </row>
    <row r="129" spans="1:16" x14ac:dyDescent="0.25">
      <c r="A129" t="s">
        <v>42</v>
      </c>
      <c r="C129" s="13">
        <f>+C126-C128</f>
        <v>0</v>
      </c>
      <c r="D129" s="13">
        <f t="shared" ref="D129:K129" si="130">+D126-D128</f>
        <v>0</v>
      </c>
      <c r="E129" s="13"/>
      <c r="F129" s="13">
        <f t="shared" si="130"/>
        <v>0</v>
      </c>
      <c r="G129" s="13">
        <f t="shared" si="130"/>
        <v>0</v>
      </c>
      <c r="H129" s="13">
        <f t="shared" si="130"/>
        <v>0</v>
      </c>
      <c r="I129" s="13">
        <f t="shared" si="130"/>
        <v>0</v>
      </c>
      <c r="J129" s="13">
        <f t="shared" si="130"/>
        <v>0</v>
      </c>
      <c r="K129" s="13">
        <f t="shared" si="130"/>
        <v>0</v>
      </c>
      <c r="L129" s="13">
        <f t="shared" ref="L129:M129" si="131">+L126-L128</f>
        <v>0</v>
      </c>
      <c r="M129" s="13">
        <f t="shared" si="131"/>
        <v>0</v>
      </c>
      <c r="N129" s="13">
        <f t="shared" ref="N129" si="132">+N126-N128</f>
        <v>0</v>
      </c>
      <c r="P129" s="13">
        <f t="shared" ref="P129" si="133">+P126-P128</f>
        <v>0</v>
      </c>
    </row>
    <row r="132" spans="1:16" x14ac:dyDescent="0.25">
      <c r="A132" s="4" t="s">
        <v>84</v>
      </c>
      <c r="L132" s="9" t="s">
        <v>43</v>
      </c>
    </row>
    <row r="133" spans="1:16" x14ac:dyDescent="0.25">
      <c r="A133" t="s">
        <v>26</v>
      </c>
      <c r="C133" s="13">
        <f>+D133+N133</f>
        <v>266676.51811813703</v>
      </c>
      <c r="D133" s="13">
        <f>+SUM(F133:K133,P133)</f>
        <v>266676.51811813703</v>
      </c>
      <c r="E133" s="13"/>
      <c r="F133" s="13">
        <f>+F56*F$5</f>
        <v>32129.45096026504</v>
      </c>
      <c r="G133" s="13">
        <f t="shared" ref="G133:K133" si="134">+G56*G$5</f>
        <v>16379.076314488248</v>
      </c>
      <c r="H133" s="13">
        <f t="shared" si="134"/>
        <v>32263.316717092162</v>
      </c>
      <c r="I133" s="13">
        <f t="shared" si="134"/>
        <v>16379.198615318943</v>
      </c>
      <c r="J133" s="13">
        <f t="shared" si="134"/>
        <v>0</v>
      </c>
      <c r="K133" s="13">
        <f t="shared" si="134"/>
        <v>33434.003411102749</v>
      </c>
      <c r="L133" s="13">
        <f t="shared" ref="L133:M133" si="135">+L56*L$5</f>
        <v>135856.11125807589</v>
      </c>
      <c r="M133" s="13">
        <f t="shared" si="135"/>
        <v>235.36084179399947</v>
      </c>
      <c r="N133" s="13">
        <f>+N56*N$5</f>
        <v>0</v>
      </c>
      <c r="P133" s="13">
        <f>+P56*P$5</f>
        <v>136091.47209986989</v>
      </c>
    </row>
    <row r="134" spans="1:16" x14ac:dyDescent="0.25">
      <c r="A134" t="s">
        <v>27</v>
      </c>
      <c r="C134" s="13">
        <f t="shared" ref="C134:C147" si="136">+D134+N134</f>
        <v>7580.8902634375117</v>
      </c>
      <c r="D134" s="13">
        <f t="shared" ref="D134:D147" si="137">+SUM(F134:K134,P134)</f>
        <v>7580.8902634375117</v>
      </c>
      <c r="E134" s="13"/>
      <c r="F134" s="13">
        <f t="shared" ref="F134" si="138">+F57*F$5</f>
        <v>967.05798914070022</v>
      </c>
      <c r="G134" s="13">
        <f t="shared" ref="G134:K134" si="139">+G57*G$5</f>
        <v>463.87788968702392</v>
      </c>
      <c r="H134" s="13">
        <f t="shared" si="139"/>
        <v>977.36952748482406</v>
      </c>
      <c r="I134" s="13">
        <f t="shared" si="139"/>
        <v>447.15825785347232</v>
      </c>
      <c r="J134" s="13">
        <f t="shared" si="139"/>
        <v>0</v>
      </c>
      <c r="K134" s="13">
        <f t="shared" si="139"/>
        <v>952.12463802493176</v>
      </c>
      <c r="L134" s="13">
        <f t="shared" ref="L134:M134" si="140">+L57*L$5</f>
        <v>3766.7762949998883</v>
      </c>
      <c r="M134" s="13">
        <f t="shared" si="140"/>
        <v>6.5256662466713706</v>
      </c>
      <c r="N134" s="13">
        <f t="shared" ref="N134" si="141">+N57*N$5</f>
        <v>0</v>
      </c>
      <c r="P134" s="13">
        <f t="shared" ref="P134" si="142">+P57*P$5</f>
        <v>3773.3019612465591</v>
      </c>
    </row>
    <row r="135" spans="1:16" x14ac:dyDescent="0.25">
      <c r="A135" t="s">
        <v>28</v>
      </c>
      <c r="C135" s="13">
        <f t="shared" si="136"/>
        <v>9576.1622861590822</v>
      </c>
      <c r="D135" s="13">
        <f t="shared" si="137"/>
        <v>9576.1622861590822</v>
      </c>
      <c r="E135" s="13"/>
      <c r="F135" s="13">
        <f t="shared" ref="F135" si="143">+F58*F$5</f>
        <v>1221.5853180880811</v>
      </c>
      <c r="G135" s="13">
        <f t="shared" ref="G135:K135" si="144">+G58*G$5</f>
        <v>585.96943086629722</v>
      </c>
      <c r="H135" s="13">
        <f t="shared" si="144"/>
        <v>1234.6108286345411</v>
      </c>
      <c r="I135" s="13">
        <f t="shared" si="144"/>
        <v>564.84923223601299</v>
      </c>
      <c r="J135" s="13">
        <f t="shared" si="144"/>
        <v>0</v>
      </c>
      <c r="K135" s="13">
        <f t="shared" si="144"/>
        <v>1202.7215450545486</v>
      </c>
      <c r="L135" s="13">
        <f t="shared" ref="L135:M135" si="145">+L58*L$5</f>
        <v>4758.1827254252958</v>
      </c>
      <c r="M135" s="13">
        <f t="shared" si="145"/>
        <v>8.2432058543056019</v>
      </c>
      <c r="N135" s="13">
        <f t="shared" ref="N135" si="146">+N58*N$5</f>
        <v>0</v>
      </c>
      <c r="P135" s="13">
        <f t="shared" ref="P135" si="147">+P58*P$5</f>
        <v>4766.4259312796012</v>
      </c>
    </row>
    <row r="136" spans="1:16" x14ac:dyDescent="0.25">
      <c r="A136" t="s">
        <v>33</v>
      </c>
      <c r="C136" s="13">
        <f t="shared" si="136"/>
        <v>404.65412385185999</v>
      </c>
      <c r="D136" s="13">
        <f t="shared" si="137"/>
        <v>404.65412385185999</v>
      </c>
      <c r="E136" s="13"/>
      <c r="F136" s="13">
        <f t="shared" ref="F136" si="148">+F59*F$5</f>
        <v>48.753129520430598</v>
      </c>
      <c r="G136" s="13">
        <f t="shared" ref="G136:K136" si="149">+G59*G$5</f>
        <v>24.853559744916559</v>
      </c>
      <c r="H136" s="13">
        <f t="shared" si="149"/>
        <v>48.956257013976753</v>
      </c>
      <c r="I136" s="13">
        <f t="shared" si="149"/>
        <v>24.853745323427436</v>
      </c>
      <c r="J136" s="13">
        <f t="shared" si="149"/>
        <v>0</v>
      </c>
      <c r="K136" s="13">
        <f t="shared" si="149"/>
        <v>50.73265336778698</v>
      </c>
      <c r="L136" s="13">
        <f t="shared" ref="L136:M136" si="150">+L59*L$5</f>
        <v>206.14764306787171</v>
      </c>
      <c r="M136" s="13">
        <f t="shared" si="150"/>
        <v>0.35713581344997491</v>
      </c>
      <c r="N136" s="13">
        <f t="shared" ref="N136" si="151">+N59*N$5</f>
        <v>0</v>
      </c>
      <c r="P136" s="13">
        <f t="shared" ref="P136" si="152">+P59*P$5</f>
        <v>206.50477888132167</v>
      </c>
    </row>
    <row r="137" spans="1:16" x14ac:dyDescent="0.25">
      <c r="A137" t="s">
        <v>34</v>
      </c>
      <c r="C137" s="13">
        <f t="shared" si="136"/>
        <v>940.75640258553426</v>
      </c>
      <c r="D137" s="13">
        <f t="shared" si="137"/>
        <v>940.75640258553426</v>
      </c>
      <c r="E137" s="13"/>
      <c r="F137" s="13">
        <f t="shared" ref="F137" si="153">+F60*F$5</f>
        <v>113.34326289781636</v>
      </c>
      <c r="G137" s="13">
        <f t="shared" ref="G137:K137" si="154">+G60*G$5</f>
        <v>57.780568833723201</v>
      </c>
      <c r="H137" s="13">
        <f t="shared" si="154"/>
        <v>113.81550197516889</v>
      </c>
      <c r="I137" s="13">
        <f t="shared" si="154"/>
        <v>57.781000274210278</v>
      </c>
      <c r="J137" s="13">
        <f t="shared" si="154"/>
        <v>0</v>
      </c>
      <c r="K137" s="13">
        <f t="shared" si="154"/>
        <v>117.94534063211621</v>
      </c>
      <c r="L137" s="13">
        <f t="shared" ref="L137:M137" si="155">+L60*L$5</f>
        <v>479.2604440749883</v>
      </c>
      <c r="M137" s="13">
        <f t="shared" si="155"/>
        <v>0.83028389751108811</v>
      </c>
      <c r="N137" s="13">
        <f t="shared" ref="N137" si="156">+N60*N$5</f>
        <v>0</v>
      </c>
      <c r="P137" s="13">
        <f t="shared" ref="P137" si="157">+P60*P$5</f>
        <v>480.09072797249934</v>
      </c>
    </row>
    <row r="138" spans="1:16" x14ac:dyDescent="0.25">
      <c r="A138" t="s">
        <v>60</v>
      </c>
      <c r="C138" s="13">
        <f t="shared" si="136"/>
        <v>0</v>
      </c>
      <c r="D138" s="13">
        <f t="shared" si="137"/>
        <v>0</v>
      </c>
      <c r="E138" s="13"/>
      <c r="F138" s="13">
        <f t="shared" ref="F138" si="158">+F61*F$5</f>
        <v>0</v>
      </c>
      <c r="G138" s="13">
        <f t="shared" ref="G138:K138" si="159">+G61*G$5</f>
        <v>0</v>
      </c>
      <c r="H138" s="13">
        <f t="shared" si="159"/>
        <v>0</v>
      </c>
      <c r="I138" s="13">
        <f t="shared" si="159"/>
        <v>0</v>
      </c>
      <c r="J138" s="13">
        <f t="shared" si="159"/>
        <v>0</v>
      </c>
      <c r="K138" s="13">
        <f t="shared" si="159"/>
        <v>0</v>
      </c>
      <c r="L138" s="13">
        <f t="shared" ref="L138:M138" si="160">+L61*L$5</f>
        <v>0</v>
      </c>
      <c r="M138" s="13">
        <f t="shared" si="160"/>
        <v>0</v>
      </c>
      <c r="N138" s="13">
        <f t="shared" ref="N138" si="161">+N61*N$5</f>
        <v>0</v>
      </c>
      <c r="P138" s="13">
        <f t="shared" ref="P138" si="162">+P61*P$5</f>
        <v>0</v>
      </c>
    </row>
    <row r="139" spans="1:16" x14ac:dyDescent="0.25">
      <c r="A139" t="s">
        <v>29</v>
      </c>
      <c r="C139" s="13">
        <f t="shared" si="136"/>
        <v>55916.503743144574</v>
      </c>
      <c r="D139" s="13">
        <f t="shared" si="137"/>
        <v>55916.503743144574</v>
      </c>
      <c r="E139" s="13"/>
      <c r="F139" s="13">
        <f t="shared" ref="F139" si="163">+F62*F$5</f>
        <v>6340.9639249644788</v>
      </c>
      <c r="G139" s="13">
        <f t="shared" ref="G139:K139" si="164">+G62*G$5</f>
        <v>3386.0373826239197</v>
      </c>
      <c r="H139" s="13">
        <f t="shared" si="164"/>
        <v>7333.2062883269609</v>
      </c>
      <c r="I139" s="13">
        <f t="shared" si="164"/>
        <v>3174.0402633970089</v>
      </c>
      <c r="J139" s="13">
        <f t="shared" si="164"/>
        <v>0</v>
      </c>
      <c r="K139" s="13">
        <f t="shared" si="164"/>
        <v>7309.3393477558629</v>
      </c>
      <c r="L139" s="13">
        <f t="shared" ref="L139:M139" si="165">+L62*L$5</f>
        <v>28323.847528172741</v>
      </c>
      <c r="M139" s="13">
        <f t="shared" si="165"/>
        <v>49.069007903605453</v>
      </c>
      <c r="N139" s="13">
        <f t="shared" ref="N139" si="166">+N62*N$5</f>
        <v>0</v>
      </c>
      <c r="P139" s="13">
        <f t="shared" ref="P139" si="167">+P62*P$5</f>
        <v>28372.916536076344</v>
      </c>
    </row>
    <row r="140" spans="1:16" x14ac:dyDescent="0.25">
      <c r="A140" t="s">
        <v>30</v>
      </c>
      <c r="C140" s="13">
        <f t="shared" si="136"/>
        <v>1012.0968282065721</v>
      </c>
      <c r="D140" s="13">
        <f t="shared" si="137"/>
        <v>1012.0968282065721</v>
      </c>
      <c r="E140" s="13"/>
      <c r="F140" s="13">
        <f t="shared" ref="F140" si="168">+F63*F$5</f>
        <v>121.93844100672963</v>
      </c>
      <c r="G140" s="13">
        <f t="shared" ref="G140:K140" si="169">+G63*G$5</f>
        <v>62.162230474074995</v>
      </c>
      <c r="H140" s="13">
        <f t="shared" si="169"/>
        <v>122.44647131367597</v>
      </c>
      <c r="I140" s="13">
        <f t="shared" si="169"/>
        <v>62.162716641354983</v>
      </c>
      <c r="J140" s="13">
        <f t="shared" si="169"/>
        <v>0</v>
      </c>
      <c r="K140" s="13">
        <f t="shared" si="169"/>
        <v>126.88945961987247</v>
      </c>
      <c r="L140" s="13">
        <f t="shared" ref="L140:M140" si="170">+L63*L$5</f>
        <v>515.60426222905073</v>
      </c>
      <c r="M140" s="13">
        <f t="shared" si="170"/>
        <v>0.89324692181331433</v>
      </c>
      <c r="N140" s="13">
        <f t="shared" ref="N140" si="171">+N63*N$5</f>
        <v>0</v>
      </c>
      <c r="P140" s="13">
        <f t="shared" ref="P140" si="172">+P63*P$5</f>
        <v>516.49750915086406</v>
      </c>
    </row>
    <row r="141" spans="1:16" x14ac:dyDescent="0.25">
      <c r="A141" t="s">
        <v>61</v>
      </c>
      <c r="C141" s="13">
        <f t="shared" si="136"/>
        <v>0</v>
      </c>
      <c r="D141" s="13">
        <f t="shared" si="137"/>
        <v>0</v>
      </c>
      <c r="E141" s="13"/>
      <c r="F141" s="13">
        <f t="shared" ref="F141" si="173">+F64*F$5</f>
        <v>0</v>
      </c>
      <c r="G141" s="13">
        <f t="shared" ref="G141:K141" si="174">+G64*G$5</f>
        <v>0</v>
      </c>
      <c r="H141" s="13">
        <f t="shared" si="174"/>
        <v>0</v>
      </c>
      <c r="I141" s="13">
        <f t="shared" si="174"/>
        <v>0</v>
      </c>
      <c r="J141" s="13">
        <f t="shared" si="174"/>
        <v>0</v>
      </c>
      <c r="K141" s="13">
        <f t="shared" si="174"/>
        <v>0</v>
      </c>
      <c r="L141" s="13">
        <f t="shared" ref="L141:M141" si="175">+L64*L$5</f>
        <v>0</v>
      </c>
      <c r="M141" s="13">
        <f t="shared" si="175"/>
        <v>0</v>
      </c>
      <c r="N141" s="13">
        <f t="shared" ref="N141" si="176">+N64*N$5</f>
        <v>0</v>
      </c>
      <c r="P141" s="13">
        <f t="shared" ref="P141" si="177">+P64*P$5</f>
        <v>0</v>
      </c>
    </row>
    <row r="142" spans="1:16" x14ac:dyDescent="0.25">
      <c r="A142" t="s">
        <v>31</v>
      </c>
      <c r="C142" s="13">
        <f t="shared" ref="C142:C145" si="178">+D142+N142</f>
        <v>114328.21455503962</v>
      </c>
      <c r="D142" s="13">
        <f t="shared" ref="D142:D145" si="179">+SUM(F142:K142,P142)</f>
        <v>114328.21455503962</v>
      </c>
      <c r="E142" s="13"/>
      <c r="F142" s="13">
        <f t="shared" ref="F142" si="180">+F65*F$5</f>
        <v>13325.298741307024</v>
      </c>
      <c r="G142" s="13">
        <f t="shared" ref="G142:K142" si="181">+G65*G$5</f>
        <v>6707.1231330510873</v>
      </c>
      <c r="H142" s="13">
        <f t="shared" si="181"/>
        <v>15285.455543267377</v>
      </c>
      <c r="I142" s="13">
        <f t="shared" si="181"/>
        <v>6764.3481023214945</v>
      </c>
      <c r="J142" s="13">
        <f t="shared" si="181"/>
        <v>0</v>
      </c>
      <c r="K142" s="13">
        <f t="shared" si="181"/>
        <v>15618.332777768816</v>
      </c>
      <c r="L142" s="13">
        <f t="shared" ref="L142:M142" si="182">+L65*L$5</f>
        <v>56529.722620190689</v>
      </c>
      <c r="M142" s="13">
        <f t="shared" si="182"/>
        <v>97.933637133150853</v>
      </c>
      <c r="N142" s="13">
        <f t="shared" ref="N142" si="183">+N65*N$5</f>
        <v>0</v>
      </c>
      <c r="P142" s="13">
        <f t="shared" ref="P142" si="184">+P65*P$5</f>
        <v>56627.656257323833</v>
      </c>
    </row>
    <row r="143" spans="1:16" x14ac:dyDescent="0.25">
      <c r="A143" t="s">
        <v>62</v>
      </c>
      <c r="C143" s="13">
        <f t="shared" si="178"/>
        <v>1419.8769893701744</v>
      </c>
      <c r="D143" s="13">
        <f t="shared" si="179"/>
        <v>1419.8769893701744</v>
      </c>
      <c r="E143" s="13"/>
      <c r="F143" s="13">
        <f t="shared" ref="F143" si="185">+F66*F$5</f>
        <v>171.06818560745867</v>
      </c>
      <c r="G143" s="13">
        <f t="shared" ref="G143:K143" si="186">+G66*G$5</f>
        <v>87.20780416187182</v>
      </c>
      <c r="H143" s="13">
        <f t="shared" si="186"/>
        <v>171.78093271010718</v>
      </c>
      <c r="I143" s="13">
        <f t="shared" si="186"/>
        <v>87.208455330030617</v>
      </c>
      <c r="J143" s="13">
        <f t="shared" si="186"/>
        <v>0</v>
      </c>
      <c r="K143" s="13">
        <f t="shared" si="186"/>
        <v>178.01406900423646</v>
      </c>
      <c r="L143" s="13">
        <f t="shared" ref="L143:M143" si="187">+L66*L$5</f>
        <v>723.34440093821456</v>
      </c>
      <c r="M143" s="13">
        <f t="shared" si="187"/>
        <v>1.2531416182551318</v>
      </c>
      <c r="N143" s="13">
        <f t="shared" ref="N143" si="188">+N66*N$5</f>
        <v>0</v>
      </c>
      <c r="P143" s="13">
        <f t="shared" ref="P143" si="189">+P66*P$5</f>
        <v>724.59754255646965</v>
      </c>
    </row>
    <row r="144" spans="1:16" x14ac:dyDescent="0.25">
      <c r="A144" t="s">
        <v>63</v>
      </c>
      <c r="C144" s="13">
        <f t="shared" si="178"/>
        <v>0</v>
      </c>
      <c r="D144" s="13">
        <f t="shared" si="179"/>
        <v>0</v>
      </c>
      <c r="E144" s="13"/>
      <c r="F144" s="13">
        <f t="shared" ref="F144" si="190">+F67*F$5</f>
        <v>0</v>
      </c>
      <c r="G144" s="13">
        <f t="shared" ref="G144:K144" si="191">+G67*G$5</f>
        <v>0</v>
      </c>
      <c r="H144" s="13">
        <f t="shared" si="191"/>
        <v>0</v>
      </c>
      <c r="I144" s="13">
        <f t="shared" si="191"/>
        <v>0</v>
      </c>
      <c r="J144" s="13">
        <f t="shared" si="191"/>
        <v>0</v>
      </c>
      <c r="K144" s="13">
        <f t="shared" si="191"/>
        <v>0</v>
      </c>
      <c r="L144" s="13">
        <f t="shared" ref="L144:M144" si="192">+L67*L$5</f>
        <v>0</v>
      </c>
      <c r="M144" s="13">
        <f t="shared" si="192"/>
        <v>0</v>
      </c>
      <c r="N144" s="13">
        <f t="shared" ref="N144" si="193">+N67*N$5</f>
        <v>0</v>
      </c>
      <c r="P144" s="13">
        <f t="shared" ref="P144" si="194">+P67*P$5</f>
        <v>0</v>
      </c>
    </row>
    <row r="145" spans="1:16" x14ac:dyDescent="0.25">
      <c r="A145" t="s">
        <v>32</v>
      </c>
      <c r="C145" s="13">
        <f t="shared" si="178"/>
        <v>63300.818773520368</v>
      </c>
      <c r="D145" s="13">
        <f t="shared" si="179"/>
        <v>63300.818773520368</v>
      </c>
      <c r="E145" s="13"/>
      <c r="F145" s="13">
        <f t="shared" ref="F145" si="195">+F68*F$5</f>
        <v>7162.9165588937076</v>
      </c>
      <c r="G145" s="13">
        <f t="shared" ref="G145:K145" si="196">+G68*G$5</f>
        <v>7188.8502089055855</v>
      </c>
      <c r="H145" s="13">
        <f t="shared" si="196"/>
        <v>1438.6311099545767</v>
      </c>
      <c r="I145" s="13">
        <f t="shared" si="196"/>
        <v>8172.3119607232529</v>
      </c>
      <c r="J145" s="13">
        <f t="shared" si="196"/>
        <v>0</v>
      </c>
      <c r="K145" s="13">
        <f t="shared" si="196"/>
        <v>9626.8171862971576</v>
      </c>
      <c r="L145" s="13">
        <f t="shared" ref="L145:M145" si="197">+L68*L$5</f>
        <v>29659.908112954123</v>
      </c>
      <c r="M145" s="13">
        <f t="shared" si="197"/>
        <v>51.383635791964338</v>
      </c>
      <c r="N145" s="13">
        <f t="shared" ref="N145" si="198">+N68*N$5</f>
        <v>0</v>
      </c>
      <c r="P145" s="13">
        <f t="shared" ref="P145" si="199">+P68*P$5</f>
        <v>29711.291748746087</v>
      </c>
    </row>
    <row r="146" spans="1:16" x14ac:dyDescent="0.25">
      <c r="A146" t="s">
        <v>64</v>
      </c>
      <c r="C146" s="13">
        <f t="shared" si="136"/>
        <v>906.77319047179594</v>
      </c>
      <c r="D146" s="13">
        <f t="shared" si="137"/>
        <v>906.77319047179594</v>
      </c>
      <c r="E146" s="13"/>
      <c r="F146" s="13">
        <f t="shared" ref="F146" si="200">+F69*F$5</f>
        <v>109.14920470695174</v>
      </c>
      <c r="G146" s="13">
        <f t="shared" ref="G146:K146" si="201">+G69*G$5</f>
        <v>18.527964455942232</v>
      </c>
      <c r="H146" s="13">
        <f t="shared" si="201"/>
        <v>170.83744430710598</v>
      </c>
      <c r="I146" s="13">
        <f t="shared" si="201"/>
        <v>125.49243085754809</v>
      </c>
      <c r="J146" s="13">
        <f t="shared" si="201"/>
        <v>0</v>
      </c>
      <c r="K146" s="13">
        <f t="shared" si="201"/>
        <v>215.42527969336297</v>
      </c>
      <c r="L146" s="13">
        <f t="shared" ref="L146:M146" si="202">+L69*L$5</f>
        <v>266.87851880776719</v>
      </c>
      <c r="M146" s="13">
        <f t="shared" si="202"/>
        <v>0.46234764311787951</v>
      </c>
      <c r="N146" s="13">
        <f t="shared" ref="N146" si="203">+N69*N$5</f>
        <v>0</v>
      </c>
      <c r="P146" s="13">
        <f t="shared" ref="P146" si="204">+P69*P$5</f>
        <v>267.34086645088502</v>
      </c>
    </row>
    <row r="147" spans="1:16" ht="15.75" thickBot="1" x14ac:dyDescent="0.3">
      <c r="A147" t="s">
        <v>65</v>
      </c>
      <c r="C147" s="13">
        <f t="shared" si="136"/>
        <v>8660.831644631633</v>
      </c>
      <c r="D147" s="13">
        <f t="shared" si="137"/>
        <v>8660.831644631633</v>
      </c>
      <c r="E147" s="13"/>
      <c r="F147" s="13">
        <f t="shared" ref="F147" si="205">+F70*F$5</f>
        <v>1497.0450129252554</v>
      </c>
      <c r="G147" s="13">
        <f t="shared" ref="G147:K147" si="206">+G70*G$5</f>
        <v>690.46312341514329</v>
      </c>
      <c r="H147" s="13">
        <f t="shared" si="206"/>
        <v>901.40129627535157</v>
      </c>
      <c r="I147" s="13">
        <f t="shared" si="206"/>
        <v>343.44829692913686</v>
      </c>
      <c r="J147" s="13">
        <f t="shared" si="206"/>
        <v>0</v>
      </c>
      <c r="K147" s="13">
        <f t="shared" si="206"/>
        <v>726.9458742852629</v>
      </c>
      <c r="L147" s="13">
        <f t="shared" ref="L147:M147" si="207">+L70*L$5</f>
        <v>4493.742957631358</v>
      </c>
      <c r="M147" s="13">
        <f t="shared" si="207"/>
        <v>7.7850831701257146</v>
      </c>
      <c r="N147" s="13">
        <f t="shared" ref="N147" si="208">+N70*N$5</f>
        <v>0</v>
      </c>
      <c r="P147" s="13">
        <f t="shared" ref="P147" si="209">+P70*P$5</f>
        <v>4501.5280408014833</v>
      </c>
    </row>
    <row r="148" spans="1:16" x14ac:dyDescent="0.25">
      <c r="A148" s="8" t="s">
        <v>40</v>
      </c>
      <c r="B148" s="8"/>
      <c r="C148" s="16">
        <f>SUM(C133:C147)</f>
        <v>530724.09691855579</v>
      </c>
      <c r="D148" s="16">
        <f t="shared" ref="D148" si="210">SUM(D133:D147)</f>
        <v>530724.09691855579</v>
      </c>
      <c r="E148" s="16"/>
      <c r="F148" s="16">
        <f t="shared" ref="F148:K148" si="211">SUM(F133:F147)</f>
        <v>63208.570729323685</v>
      </c>
      <c r="G148" s="16">
        <f t="shared" si="211"/>
        <v>35651.929610707833</v>
      </c>
      <c r="H148" s="16">
        <f t="shared" si="211"/>
        <v>60061.827918355841</v>
      </c>
      <c r="I148" s="16">
        <f t="shared" si="211"/>
        <v>36202.853077205895</v>
      </c>
      <c r="J148" s="16">
        <f t="shared" si="211"/>
        <v>0</v>
      </c>
      <c r="K148" s="16">
        <f t="shared" si="211"/>
        <v>69559.291582606689</v>
      </c>
      <c r="L148" s="16">
        <f t="shared" ref="L148:M148" si="212">SUM(L133:L147)</f>
        <v>265579.52676656784</v>
      </c>
      <c r="M148" s="16">
        <f t="shared" si="212"/>
        <v>460.09723378797025</v>
      </c>
      <c r="N148" s="16">
        <f t="shared" ref="N148" si="213">SUM(N133:N147)</f>
        <v>0</v>
      </c>
      <c r="P148" s="16">
        <f t="shared" ref="P148" si="214">SUM(P133:P147)</f>
        <v>266039.62400035583</v>
      </c>
    </row>
    <row r="150" spans="1:16" x14ac:dyDescent="0.25">
      <c r="A150" t="s">
        <v>53</v>
      </c>
      <c r="C150" s="13">
        <f>+C51</f>
        <v>530724.60600000003</v>
      </c>
      <c r="D150" s="13">
        <f>+D51</f>
        <v>530724.60600000003</v>
      </c>
      <c r="E150" s="13"/>
      <c r="F150" s="13">
        <f t="shared" ref="F150:K150" si="215">+F51</f>
        <v>63208.652800000003</v>
      </c>
      <c r="G150" s="13">
        <f t="shared" si="215"/>
        <v>35652.041799999999</v>
      </c>
      <c r="H150" s="13">
        <f t="shared" si="215"/>
        <v>60061.789799999999</v>
      </c>
      <c r="I150" s="13">
        <f t="shared" si="215"/>
        <v>36202.789299999997</v>
      </c>
      <c r="J150" s="13">
        <f t="shared" si="215"/>
        <v>0</v>
      </c>
      <c r="K150" s="13">
        <f t="shared" si="215"/>
        <v>69559.490300000005</v>
      </c>
      <c r="L150" s="13">
        <f t="shared" ref="L150:M150" si="216">+L51</f>
        <v>265579.74410000001</v>
      </c>
      <c r="M150" s="13">
        <f t="shared" si="216"/>
        <v>460.09789999999998</v>
      </c>
      <c r="N150" s="13"/>
      <c r="P150" s="13">
        <f>+P51</f>
        <v>266039.842</v>
      </c>
    </row>
    <row r="151" spans="1:16" x14ac:dyDescent="0.25">
      <c r="A151" t="s">
        <v>42</v>
      </c>
      <c r="C151" s="13">
        <f>+C148-C150</f>
        <v>-0.50908144423738122</v>
      </c>
      <c r="D151" s="13">
        <f t="shared" ref="D151:K151" si="217">+D148-D150</f>
        <v>-0.50908144423738122</v>
      </c>
      <c r="E151" s="13"/>
      <c r="F151" s="13">
        <f t="shared" si="217"/>
        <v>-8.2070676318835467E-2</v>
      </c>
      <c r="G151" s="13">
        <f t="shared" si="217"/>
        <v>-0.11218929216556717</v>
      </c>
      <c r="H151" s="13">
        <f t="shared" si="217"/>
        <v>3.8118355842016172E-2</v>
      </c>
      <c r="I151" s="13">
        <f t="shared" si="217"/>
        <v>6.3777205898077227E-2</v>
      </c>
      <c r="J151" s="13">
        <f t="shared" si="217"/>
        <v>0</v>
      </c>
      <c r="K151" s="13">
        <f t="shared" si="217"/>
        <v>-0.19871739331574645</v>
      </c>
      <c r="L151" s="13">
        <f t="shared" ref="L151:M151" si="218">+L148-L150</f>
        <v>-0.21733343217056245</v>
      </c>
      <c r="M151" s="13">
        <f t="shared" si="218"/>
        <v>-6.6621202972783067E-4</v>
      </c>
      <c r="N151" s="13">
        <f t="shared" ref="N151" si="219">+N148-N150</f>
        <v>0</v>
      </c>
      <c r="P151" s="13">
        <f t="shared" ref="P151" si="220">+P148-P150</f>
        <v>-0.21799964417004958</v>
      </c>
    </row>
  </sheetData>
  <pageMargins left="0.38" right="0.32" top="0.67" bottom="0.64" header="0.25" footer="0.5"/>
  <pageSetup scale="43" fitToHeight="0" orientation="landscape" r:id="rId1"/>
  <headerFooter>
    <oddHeader>&amp;R&amp;14CASE NO. 2015-00343
ATTACHMENT 3
TO STAFF DR NO. 1-59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15" x14ac:dyDescent="0.25"/>
  <cols>
    <col min="1" max="1" width="36.5703125" bestFit="1" customWidth="1"/>
    <col min="2" max="18" width="13.5703125" customWidth="1"/>
  </cols>
  <sheetData>
    <row r="1" spans="1:18" s="12" customFormat="1" ht="72" customHeight="1" x14ac:dyDescent="0.25">
      <c r="A1" s="11"/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59</v>
      </c>
      <c r="L1" s="11" t="s">
        <v>48</v>
      </c>
      <c r="M1" s="11" t="s">
        <v>10</v>
      </c>
      <c r="N1" s="11" t="s">
        <v>11</v>
      </c>
      <c r="O1" s="11" t="s">
        <v>47</v>
      </c>
      <c r="P1" s="11" t="s">
        <v>46</v>
      </c>
      <c r="Q1" s="11" t="s">
        <v>45</v>
      </c>
      <c r="R1" s="11" t="s">
        <v>44</v>
      </c>
    </row>
    <row r="2" spans="1:18" x14ac:dyDescent="0.25">
      <c r="A2" s="41" t="s">
        <v>90</v>
      </c>
      <c r="B2" s="10">
        <v>3795200</v>
      </c>
      <c r="C2" s="10">
        <v>3792800</v>
      </c>
      <c r="D2" s="10">
        <v>3766900</v>
      </c>
      <c r="E2" s="10">
        <v>395900</v>
      </c>
      <c r="F2" s="10">
        <v>275700</v>
      </c>
      <c r="G2" s="10">
        <v>426900</v>
      </c>
      <c r="H2" s="10">
        <v>386400</v>
      </c>
      <c r="I2" s="10">
        <v>499700</v>
      </c>
      <c r="J2" s="10">
        <v>683900</v>
      </c>
      <c r="K2" s="10">
        <v>1098400</v>
      </c>
      <c r="L2" s="10"/>
      <c r="M2" s="10">
        <v>25900</v>
      </c>
      <c r="N2" s="10">
        <v>2400</v>
      </c>
      <c r="O2" s="10"/>
      <c r="P2" s="10"/>
      <c r="Q2" s="10"/>
      <c r="R2" s="10"/>
    </row>
    <row r="3" spans="1:18" x14ac:dyDescent="0.25">
      <c r="A3" s="41" t="s">
        <v>91</v>
      </c>
      <c r="B3" s="10">
        <v>-1972541</v>
      </c>
      <c r="C3" s="10">
        <v>-1972541</v>
      </c>
      <c r="D3" s="10">
        <v>-1962351</v>
      </c>
      <c r="E3" s="10"/>
      <c r="F3" s="10">
        <v>-160773</v>
      </c>
      <c r="G3" s="10">
        <v>-234764</v>
      </c>
      <c r="H3" s="10">
        <v>-221514</v>
      </c>
      <c r="I3" s="10">
        <v>-279683</v>
      </c>
      <c r="J3" s="10">
        <v>-389882</v>
      </c>
      <c r="K3" s="10">
        <v>-675735</v>
      </c>
      <c r="L3" s="10"/>
      <c r="M3" s="10">
        <v>-10190</v>
      </c>
      <c r="N3" s="10"/>
      <c r="O3" s="10"/>
      <c r="P3" s="10"/>
      <c r="Q3" s="10"/>
      <c r="R3" s="10"/>
    </row>
    <row r="8" spans="1:18" ht="23.25" x14ac:dyDescent="0.35">
      <c r="A8" s="42" t="s">
        <v>92</v>
      </c>
    </row>
    <row r="10" spans="1:18" s="12" customFormat="1" ht="72" customHeight="1" x14ac:dyDescent="0.25">
      <c r="A10" s="11"/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59</v>
      </c>
      <c r="L10" s="11" t="s">
        <v>48</v>
      </c>
      <c r="M10" s="11" t="s">
        <v>10</v>
      </c>
      <c r="N10" s="11" t="s">
        <v>11</v>
      </c>
      <c r="O10" s="11" t="s">
        <v>47</v>
      </c>
      <c r="P10" s="11" t="s">
        <v>46</v>
      </c>
      <c r="Q10" s="11" t="s">
        <v>45</v>
      </c>
      <c r="R10" s="11" t="s">
        <v>44</v>
      </c>
    </row>
    <row r="11" spans="1:18" x14ac:dyDescent="0.25">
      <c r="A11" s="41" t="s">
        <v>90</v>
      </c>
      <c r="B11" s="10">
        <v>3265196</v>
      </c>
      <c r="C11" s="10">
        <v>3262870</v>
      </c>
      <c r="D11" s="10">
        <v>3240243</v>
      </c>
      <c r="E11" s="10">
        <v>150300</v>
      </c>
      <c r="F11" s="10">
        <v>289806</v>
      </c>
      <c r="G11" s="10">
        <v>380737</v>
      </c>
      <c r="H11" s="10">
        <v>303164</v>
      </c>
      <c r="I11" s="10">
        <v>466472</v>
      </c>
      <c r="J11" s="10">
        <v>718590</v>
      </c>
      <c r="K11" s="10">
        <v>931174</v>
      </c>
      <c r="L11" s="10"/>
      <c r="M11" s="10">
        <v>22627</v>
      </c>
      <c r="N11" s="10">
        <v>2326</v>
      </c>
      <c r="O11" s="10"/>
      <c r="P11" s="10"/>
      <c r="Q11" s="10"/>
      <c r="R11" s="10"/>
    </row>
    <row r="12" spans="1:18" x14ac:dyDescent="0.25">
      <c r="A12" s="41" t="s">
        <v>91</v>
      </c>
      <c r="B12" s="10">
        <v>-1675624</v>
      </c>
      <c r="C12" s="10">
        <v>-1675624</v>
      </c>
      <c r="D12" s="10">
        <v>-1666806</v>
      </c>
      <c r="E12" s="10"/>
      <c r="F12" s="10">
        <v>-163493</v>
      </c>
      <c r="G12" s="10">
        <v>-214692</v>
      </c>
      <c r="H12" s="10">
        <v>-171855</v>
      </c>
      <c r="I12" s="10">
        <v>-243680</v>
      </c>
      <c r="J12" s="10">
        <v>-402099</v>
      </c>
      <c r="K12" s="10">
        <v>-470987</v>
      </c>
      <c r="L12" s="10"/>
      <c r="M12" s="10">
        <v>-8818</v>
      </c>
      <c r="N12" s="10"/>
      <c r="O12" s="10"/>
      <c r="P12" s="10"/>
      <c r="Q12" s="10"/>
      <c r="R12" s="10"/>
    </row>
  </sheetData>
  <pageMargins left="0.75" right="0.75" top="1" bottom="1" header="0.5" footer="0.5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Benefit's Summary</vt:lpstr>
      <vt:lpstr>Worker's Comp from PlanIt</vt:lpstr>
      <vt:lpstr>'Benefit''s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Urteaga, Dan</dc:creator>
  <cp:lastModifiedBy>Eric  Wilen</cp:lastModifiedBy>
  <cp:lastPrinted>2015-12-02T20:49:14Z</cp:lastPrinted>
  <dcterms:created xsi:type="dcterms:W3CDTF">2012-09-28T19:57:45Z</dcterms:created>
  <dcterms:modified xsi:type="dcterms:W3CDTF">2015-12-02T20:50:02Z</dcterms:modified>
</cp:coreProperties>
</file>