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2120" windowHeight="7470"/>
  </bookViews>
  <sheets>
    <sheet name="Sheet1" sheetId="1" r:id="rId1"/>
  </sheets>
  <definedNames>
    <definedName name="csDesignMode">1</definedName>
    <definedName name="_xlnm.Print_Area" localSheetId="0">Sheet1!$A$1:$J$46</definedName>
  </definedNames>
  <calcPr calcId="145621"/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D44" i="1"/>
  <c r="D30" i="1"/>
  <c r="E30" i="1"/>
  <c r="F30" i="1"/>
  <c r="G30" i="1"/>
  <c r="H30" i="1"/>
  <c r="I30" i="1"/>
  <c r="J30" i="1"/>
  <c r="J43" i="1"/>
  <c r="J35" i="1"/>
  <c r="J36" i="1"/>
  <c r="J37" i="1"/>
  <c r="J38" i="1"/>
  <c r="J39" i="1"/>
  <c r="J40" i="1"/>
  <c r="J41" i="1"/>
  <c r="J42" i="1"/>
  <c r="J34" i="1"/>
  <c r="J2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6" i="1"/>
  <c r="C41" i="1" l="1"/>
  <c r="G20" i="1" l="1"/>
  <c r="G23" i="1" l="1"/>
  <c r="C39" i="1"/>
  <c r="C34" i="1" l="1"/>
  <c r="C29" i="1" l="1"/>
  <c r="C36" i="1"/>
  <c r="G41" i="1"/>
  <c r="H35" i="1" l="1"/>
  <c r="I35" i="1" s="1"/>
  <c r="H36" i="1"/>
  <c r="I36" i="1" s="1"/>
  <c r="H37" i="1"/>
  <c r="I37" i="1" s="1"/>
  <c r="H38" i="1"/>
  <c r="I38" i="1"/>
  <c r="H39" i="1"/>
  <c r="I39" i="1" s="1"/>
  <c r="H40" i="1"/>
  <c r="I40" i="1"/>
  <c r="H41" i="1"/>
  <c r="I41" i="1" s="1"/>
  <c r="H42" i="1"/>
  <c r="I42" i="1"/>
  <c r="I34" i="1"/>
  <c r="H34" i="1"/>
  <c r="E32" i="1" l="1"/>
  <c r="H11" i="1" l="1"/>
  <c r="I11" i="1" s="1"/>
  <c r="H19" i="1"/>
  <c r="I19" i="1" s="1"/>
  <c r="H9" i="1" l="1"/>
  <c r="I9" i="1" s="1"/>
  <c r="H15" i="1"/>
  <c r="I15" i="1" s="1"/>
  <c r="H22" i="1"/>
  <c r="I22" i="1" s="1"/>
  <c r="H6" i="1"/>
  <c r="I6" i="1" s="1"/>
  <c r="H14" i="1"/>
  <c r="I14" i="1" s="1"/>
  <c r="H8" i="1"/>
  <c r="I8" i="1" s="1"/>
  <c r="H25" i="1"/>
  <c r="I25" i="1" s="1"/>
  <c r="H18" i="1"/>
  <c r="I18" i="1" s="1"/>
  <c r="H7" i="1"/>
  <c r="I7" i="1" s="1"/>
  <c r="H21" i="1"/>
  <c r="I21" i="1" s="1"/>
  <c r="H24" i="1"/>
  <c r="I24" i="1" s="1"/>
  <c r="H17" i="1"/>
  <c r="I17" i="1" s="1"/>
  <c r="H13" i="1"/>
  <c r="I13" i="1" s="1"/>
  <c r="H12" i="1"/>
  <c r="I12" i="1" s="1"/>
  <c r="H26" i="1"/>
  <c r="I26" i="1" s="1"/>
  <c r="H10" i="1"/>
  <c r="I10" i="1" s="1"/>
  <c r="H16" i="1"/>
  <c r="I16" i="1" s="1"/>
  <c r="H27" i="1"/>
  <c r="I27" i="1" s="1"/>
  <c r="H28" i="1"/>
  <c r="I28" i="1" s="1"/>
  <c r="I29" i="1" l="1"/>
  <c r="G25" i="1" l="1"/>
  <c r="G27" i="1"/>
  <c r="G39" i="1" l="1"/>
  <c r="G35" i="1"/>
  <c r="I33" i="1"/>
  <c r="H33" i="1"/>
  <c r="G33" i="1"/>
  <c r="F33" i="1"/>
  <c r="E33" i="1"/>
  <c r="D33" i="1"/>
  <c r="C33" i="1"/>
  <c r="G7" i="1"/>
  <c r="G19" i="1"/>
  <c r="G16" i="1"/>
  <c r="G12" i="1"/>
  <c r="G13" i="1"/>
  <c r="G10" i="1"/>
  <c r="G26" i="1"/>
  <c r="G17" i="1"/>
  <c r="G22" i="1"/>
  <c r="G11" i="1"/>
  <c r="G15" i="1" l="1"/>
  <c r="G21" i="1"/>
  <c r="G8" i="1"/>
  <c r="G14" i="1"/>
  <c r="E29" i="1"/>
  <c r="G38" i="1"/>
  <c r="G9" i="1"/>
  <c r="G28" i="1"/>
  <c r="G18" i="1"/>
  <c r="G34" i="1"/>
  <c r="G36" i="1"/>
  <c r="G40" i="1"/>
  <c r="C43" i="1"/>
  <c r="D29" i="1"/>
  <c r="G6" i="1"/>
  <c r="G24" i="1"/>
  <c r="H29" i="1"/>
  <c r="D43" i="1"/>
  <c r="F29" i="1"/>
  <c r="G29" i="1" l="1"/>
  <c r="G37" i="1"/>
  <c r="I43" i="1"/>
  <c r="H43" i="1"/>
  <c r="F43" i="1" l="1"/>
  <c r="G42" i="1"/>
  <c r="G43" i="1" s="1"/>
  <c r="E43" i="1"/>
</calcChain>
</file>

<file path=xl/sharedStrings.xml><?xml version="1.0" encoding="utf-8"?>
<sst xmlns="http://schemas.openxmlformats.org/spreadsheetml/2006/main" count="53" uniqueCount="50">
  <si>
    <t>Atmos Energy Corporation, KY</t>
  </si>
  <si>
    <t xml:space="preserve">Capital Budget Forecast and Test Year Calculation </t>
  </si>
  <si>
    <t>Line #</t>
  </si>
  <si>
    <t>Acct #</t>
  </si>
  <si>
    <t>Test Year</t>
  </si>
  <si>
    <t>36701-Mains - Steel</t>
  </si>
  <si>
    <t>37600-Mains - Cathodic Protection</t>
  </si>
  <si>
    <t>37601-Mains - Steel</t>
  </si>
  <si>
    <t>37602-Mains - Plastic</t>
  </si>
  <si>
    <t>37800-Meas. &amp; Reg. Sta. Eq-General</t>
  </si>
  <si>
    <t>38000-Services</t>
  </si>
  <si>
    <t>38100-Meters</t>
  </si>
  <si>
    <t>38200-Meter Installations</t>
  </si>
  <si>
    <t>38300-House Regulators</t>
  </si>
  <si>
    <t>38500-Ind. Meas. &amp; Reg. Sta. Equip</t>
  </si>
  <si>
    <t>Total Atmos Energy Corporation, KY</t>
  </si>
  <si>
    <t>By Category</t>
  </si>
  <si>
    <t>Equipment</t>
  </si>
  <si>
    <t>Growth</t>
  </si>
  <si>
    <t>Information Technology</t>
  </si>
  <si>
    <t>Pipeline Integrity</t>
  </si>
  <si>
    <t>Structures</t>
  </si>
  <si>
    <t>System Integrity</t>
  </si>
  <si>
    <t>Vehicles</t>
  </si>
  <si>
    <t>Public Improvements</t>
  </si>
  <si>
    <t>System Improvements</t>
  </si>
  <si>
    <t>37900-Meas. &amp; Reg. - City Gate</t>
  </si>
  <si>
    <t>39000-Structures &amp; Improvements</t>
  </si>
  <si>
    <t>39100-Office Furniture &amp; Equipment</t>
  </si>
  <si>
    <t>39400-Tools, Shop, &amp; Garage Equip.</t>
  </si>
  <si>
    <t>39800-Miscellaneous Equipment</t>
  </si>
  <si>
    <t>Fiscal Year 2015</t>
  </si>
  <si>
    <t>Fiscal Year 2016</t>
  </si>
  <si>
    <t>35200-Wells</t>
  </si>
  <si>
    <t>37400-Land and Land Rights</t>
  </si>
  <si>
    <t>37500-Structures and Improvements</t>
  </si>
  <si>
    <t>39906-Other Tang. Prop./PC Hardware</t>
  </si>
  <si>
    <t>FY2017 Part</t>
  </si>
  <si>
    <t>FY2016 Part</t>
  </si>
  <si>
    <t>Fiscal Year 2017</t>
  </si>
  <si>
    <t>Fiscal Year 2018</t>
  </si>
  <si>
    <t>39903-Oth Tang Prop - Network - H/W</t>
  </si>
  <si>
    <t>39700-Communication Equipment</t>
  </si>
  <si>
    <t>Test Year June 2016 Through May 2017</t>
  </si>
  <si>
    <t>FR 16(7)(b)&amp;(g)</t>
  </si>
  <si>
    <t>39200-Transportation Equipment</t>
  </si>
  <si>
    <t>38900-Land &amp; Land Rights</t>
  </si>
  <si>
    <t>Fiscal Year 2019</t>
  </si>
  <si>
    <t>*0.2990% based on base period actuals</t>
  </si>
  <si>
    <t>Exclusive of AFUDC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</si>
</sst>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;[Red]#,##0"/>
    <numFmt numFmtId="167" formatCode="#,##0.0"/>
    <numFmt numFmtId="168" formatCode="General;;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color indexed="8"/>
      <name val="Lucida Console"/>
      <family val="3"/>
    </font>
    <font>
      <sz val="9"/>
      <name val="Times New Roman"/>
      <family val="1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i/>
      <sz val="8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3" borderId="17">
      <alignment horizontal="center" vertical="center"/>
    </xf>
    <xf numFmtId="3" fontId="12" fillId="4" borderId="0" applyBorder="0">
      <alignment horizontal="right"/>
      <protection locked="0"/>
    </xf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>
      <alignment horizontal="left" vertical="center" indent="1"/>
    </xf>
    <xf numFmtId="8" fontId="18" fillId="0" borderId="18">
      <protection locked="0"/>
    </xf>
    <xf numFmtId="44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19"/>
    <xf numFmtId="6" fontId="19" fillId="0" borderId="0">
      <protection locked="0"/>
    </xf>
    <xf numFmtId="0" fontId="20" fillId="0" borderId="0" applyNumberFormat="0">
      <protection locked="0"/>
    </xf>
    <xf numFmtId="167" fontId="6" fillId="5" borderId="0" applyFill="0" applyBorder="0" applyProtection="0"/>
    <xf numFmtId="0" fontId="11" fillId="0" borderId="0">
      <protection locked="0"/>
    </xf>
    <xf numFmtId="38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20">
      <alignment horizontal="left" vertical="center"/>
    </xf>
    <xf numFmtId="0" fontId="22" fillId="0" borderId="0">
      <alignment horizontal="center"/>
    </xf>
    <xf numFmtId="0" fontId="11" fillId="0" borderId="0">
      <protection locked="0"/>
    </xf>
    <xf numFmtId="0" fontId="11" fillId="0" borderId="0">
      <protection locked="0"/>
    </xf>
    <xf numFmtId="0" fontId="23" fillId="0" borderId="21" applyNumberFormat="0" applyFill="0" applyAlignment="0" applyProtection="0"/>
    <xf numFmtId="10" fontId="20" fillId="2" borderId="22" applyNumberFormat="0" applyBorder="0" applyAlignment="0" applyProtection="0"/>
    <xf numFmtId="0" fontId="24" fillId="7" borderId="19"/>
    <xf numFmtId="0" fontId="25" fillId="0" borderId="0" applyNumberFormat="0">
      <alignment horizontal="left"/>
    </xf>
    <xf numFmtId="37" fontId="26" fillId="0" borderId="0"/>
    <xf numFmtId="3" fontId="20" fillId="6" borderId="0" applyNumberForma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" fillId="0" borderId="0"/>
    <xf numFmtId="0" fontId="28" fillId="0" borderId="0"/>
    <xf numFmtId="0" fontId="14" fillId="0" borderId="0"/>
    <xf numFmtId="0" fontId="11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9" fillId="0" borderId="0"/>
    <xf numFmtId="4" fontId="30" fillId="8" borderId="0">
      <alignment horizontal="right"/>
    </xf>
    <xf numFmtId="0" fontId="31" fillId="8" borderId="0">
      <alignment horizontal="right"/>
    </xf>
    <xf numFmtId="0" fontId="32" fillId="8" borderId="6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10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35" fillId="0" borderId="0" applyNumberFormat="0">
      <alignment horizontal="left"/>
    </xf>
    <xf numFmtId="0" fontId="13" fillId="0" borderId="19"/>
    <xf numFmtId="0" fontId="13" fillId="0" borderId="19"/>
    <xf numFmtId="0" fontId="36" fillId="9" borderId="0"/>
    <xf numFmtId="0" fontId="36" fillId="9" borderId="0"/>
    <xf numFmtId="168" fontId="37" fillId="0" borderId="0">
      <alignment horizontal="center"/>
    </xf>
    <xf numFmtId="0" fontId="24" fillId="0" borderId="23"/>
    <xf numFmtId="0" fontId="24" fillId="0" borderId="23"/>
    <xf numFmtId="0" fontId="24" fillId="0" borderId="19"/>
    <xf numFmtId="0" fontId="24" fillId="0" borderId="19"/>
    <xf numFmtId="37" fontId="20" fillId="10" borderId="0" applyNumberFormat="0" applyBorder="0" applyAlignment="0" applyProtection="0"/>
    <xf numFmtId="37" fontId="20" fillId="0" borderId="0"/>
    <xf numFmtId="3" fontId="38" fillId="0" borderId="21" applyProtection="0"/>
    <xf numFmtId="0" fontId="39" fillId="0" borderId="0"/>
  </cellStyleXfs>
  <cellXfs count="49">
    <xf numFmtId="0" fontId="0" fillId="0" borderId="0" xfId="0"/>
    <xf numFmtId="0" fontId="3" fillId="0" borderId="0" xfId="0" applyFont="1" applyBorder="1" applyAlignment="1">
      <alignment horizontal="centerContinuous"/>
    </xf>
    <xf numFmtId="0" fontId="0" fillId="0" borderId="0" xfId="0" applyBorder="1"/>
    <xf numFmtId="0" fontId="4" fillId="0" borderId="0" xfId="0" applyFont="1" applyBorder="1" applyAlignment="1">
      <alignment horizontal="centerContinuous"/>
    </xf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" fontId="6" fillId="0" borderId="2" xfId="0" applyNumberFormat="1" applyFont="1" applyBorder="1" applyAlignment="1">
      <alignment horizontal="centerContinuous"/>
    </xf>
    <xf numFmtId="1" fontId="6" fillId="0" borderId="3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0" fillId="0" borderId="2" xfId="0" applyNumberForma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5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2" borderId="6" xfId="1" applyNumberFormat="1" applyFont="1" applyFill="1" applyBorder="1" applyAlignment="1">
      <alignment horizontal="center"/>
    </xf>
    <xf numFmtId="164" fontId="0" fillId="2" borderId="7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0" fontId="6" fillId="0" borderId="0" xfId="0" applyFont="1"/>
    <xf numFmtId="165" fontId="6" fillId="2" borderId="9" xfId="2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left"/>
    </xf>
    <xf numFmtId="1" fontId="0" fillId="0" borderId="0" xfId="0" applyNumberFormat="1"/>
    <xf numFmtId="1" fontId="6" fillId="2" borderId="10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Continuous"/>
    </xf>
    <xf numFmtId="1" fontId="6" fillId="0" borderId="13" xfId="0" applyNumberFormat="1" applyFont="1" applyBorder="1" applyAlignment="1">
      <alignment horizontal="center"/>
    </xf>
    <xf numFmtId="0" fontId="6" fillId="0" borderId="14" xfId="0" applyFont="1" applyBorder="1"/>
    <xf numFmtId="164" fontId="0" fillId="2" borderId="0" xfId="1" applyNumberFormat="1" applyFont="1" applyFill="1" applyBorder="1" applyAlignment="1">
      <alignment horizontal="center"/>
    </xf>
    <xf numFmtId="165" fontId="6" fillId="2" borderId="2" xfId="2" applyNumberFormat="1" applyFont="1" applyFill="1" applyBorder="1" applyAlignment="1">
      <alignment horizontal="center"/>
    </xf>
    <xf numFmtId="165" fontId="6" fillId="2" borderId="15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1" fontId="6" fillId="0" borderId="0" xfId="0" applyNumberFormat="1" applyFont="1" applyBorder="1" applyAlignment="1">
      <alignment horizontal="centerContinuous"/>
    </xf>
    <xf numFmtId="43" fontId="0" fillId="0" borderId="0" xfId="1" applyFont="1"/>
    <xf numFmtId="0" fontId="0" fillId="0" borderId="16" xfId="0" applyBorder="1" applyAlignment="1">
      <alignment horizontal="left"/>
    </xf>
    <xf numFmtId="0" fontId="11" fillId="0" borderId="1" xfId="0" applyFont="1" applyBorder="1" applyAlignment="1">
      <alignment horizontal="left"/>
    </xf>
    <xf numFmtId="1" fontId="6" fillId="0" borderId="14" xfId="0" applyNumberFormat="1" applyFont="1" applyBorder="1" applyAlignment="1">
      <alignment horizontal="centerContinuous"/>
    </xf>
    <xf numFmtId="0" fontId="11" fillId="0" borderId="1" xfId="0" applyFont="1" applyBorder="1"/>
    <xf numFmtId="166" fontId="11" fillId="0" borderId="5" xfId="0" applyNumberFormat="1" applyFont="1" applyBorder="1" applyAlignment="1">
      <alignment horizontal="right"/>
    </xf>
    <xf numFmtId="44" fontId="0" fillId="0" borderId="0" xfId="0" applyNumberFormat="1"/>
    <xf numFmtId="164" fontId="0" fillId="2" borderId="24" xfId="1" applyNumberFormat="1" applyFont="1" applyFill="1" applyBorder="1" applyAlignment="1">
      <alignment horizontal="center"/>
    </xf>
    <xf numFmtId="164" fontId="0" fillId="2" borderId="25" xfId="1" applyNumberFormat="1" applyFont="1" applyFill="1" applyBorder="1" applyAlignment="1"/>
    <xf numFmtId="1" fontId="6" fillId="0" borderId="14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165" fontId="11" fillId="0" borderId="26" xfId="2" applyNumberFormat="1" applyFont="1" applyFill="1" applyBorder="1" applyAlignment="1">
      <alignment horizontal="center"/>
    </xf>
    <xf numFmtId="0" fontId="40" fillId="0" borderId="0" xfId="0" applyFont="1" applyAlignment="1">
      <alignment horizontal="left"/>
    </xf>
  </cellXfs>
  <cellStyles count="92">
    <cellStyle name="Actual Date" xfId="3"/>
    <cellStyle name="Affinity Input" xfId="4"/>
    <cellStyle name="Body" xfId="5"/>
    <cellStyle name="Comma" xfId="1" builtinId="3"/>
    <cellStyle name="Comma 2" xfId="6"/>
    <cellStyle name="Comma 2 2" xfId="7"/>
    <cellStyle name="Comma 3" xfId="8"/>
    <cellStyle name="Comma 4" xfId="9"/>
    <cellStyle name="Comma 5" xfId="10"/>
    <cellStyle name="Comma 6" xfId="11"/>
    <cellStyle name="ContentsHyperlink" xfId="12"/>
    <cellStyle name="Currency" xfId="2" builtinId="4"/>
    <cellStyle name="Currency [2]" xfId="13"/>
    <cellStyle name="Currency 2" xfId="14"/>
    <cellStyle name="Custom - Style1" xfId="15"/>
    <cellStyle name="Custom - Style8" xfId="16"/>
    <cellStyle name="Data   - Style2" xfId="17"/>
    <cellStyle name="Date" xfId="18"/>
    <cellStyle name="Edit" xfId="19"/>
    <cellStyle name="Engine" xfId="20"/>
    <cellStyle name="Fixed" xfId="21"/>
    <cellStyle name="Grey" xfId="22"/>
    <cellStyle name="HEADER" xfId="23"/>
    <cellStyle name="Header1" xfId="24"/>
    <cellStyle name="Header2" xfId="25"/>
    <cellStyle name="heading" xfId="26"/>
    <cellStyle name="Heading1" xfId="27"/>
    <cellStyle name="Heading2" xfId="28"/>
    <cellStyle name="HIGHLIGHT" xfId="29"/>
    <cellStyle name="Input [yellow]" xfId="30"/>
    <cellStyle name="Labels - Style3" xfId="31"/>
    <cellStyle name="Large Page Heading" xfId="32"/>
    <cellStyle name="no dec" xfId="33"/>
    <cellStyle name="No Edit" xfId="34"/>
    <cellStyle name="Normal" xfId="0" builtinId="0"/>
    <cellStyle name="Normal - Style1" xfId="35"/>
    <cellStyle name="Normal - Style2" xfId="36"/>
    <cellStyle name="Normal - Style3" xfId="37"/>
    <cellStyle name="Normal - Style4" xfId="38"/>
    <cellStyle name="Normal - Style5" xfId="39"/>
    <cellStyle name="Normal - Style6" xfId="40"/>
    <cellStyle name="Normal - Style7" xfId="41"/>
    <cellStyle name="Normal - Style8" xfId="42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Plosion" xfId="60"/>
    <cellStyle name="Output Amounts" xfId="61"/>
    <cellStyle name="Output Column Headings" xfId="62"/>
    <cellStyle name="Output Line Items" xfId="63"/>
    <cellStyle name="Output Report Heading" xfId="64"/>
    <cellStyle name="Output Report Title" xfId="65"/>
    <cellStyle name="Percent [2]" xfId="66"/>
    <cellStyle name="Percent 2" xfId="67"/>
    <cellStyle name="Percent 2 2" xfId="68"/>
    <cellStyle name="Percent 3" xfId="69"/>
    <cellStyle name="Percent 4" xfId="70"/>
    <cellStyle name="Percent 5" xfId="71"/>
    <cellStyle name="Percent 6" xfId="72"/>
    <cellStyle name="Percent 7" xfId="73"/>
    <cellStyle name="Percent 8" xfId="74"/>
    <cellStyle name="PSChar" xfId="75"/>
    <cellStyle name="Reset  - Style4" xfId="76"/>
    <cellStyle name="Reset  - Style7" xfId="77"/>
    <cellStyle name="Small Page Heading" xfId="78"/>
    <cellStyle name="Table  - Style5" xfId="79"/>
    <cellStyle name="Table  - Style6" xfId="80"/>
    <cellStyle name="Title  - Style1" xfId="81"/>
    <cellStyle name="Title  - Style6" xfId="82"/>
    <cellStyle name="title1" xfId="83"/>
    <cellStyle name="TotCol - Style5" xfId="84"/>
    <cellStyle name="TotCol - Style7" xfId="85"/>
    <cellStyle name="TotRow - Style4" xfId="86"/>
    <cellStyle name="TotRow - Style8" xfId="87"/>
    <cellStyle name="Unprot" xfId="88"/>
    <cellStyle name="Unprot$" xfId="89"/>
    <cellStyle name="Unprotect" xfId="90"/>
    <cellStyle name="一般_dept code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85" zoomScaleNormal="85" workbookViewId="0">
      <selection activeCell="B1" sqref="B1"/>
    </sheetView>
  </sheetViews>
  <sheetFormatPr defaultRowHeight="12.75"/>
  <cols>
    <col min="1" max="1" width="6.85546875" style="5" bestFit="1" customWidth="1"/>
    <col min="2" max="2" width="35.28515625" style="14" customWidth="1"/>
    <col min="3" max="3" width="17.140625" style="25" customWidth="1"/>
    <col min="4" max="4" width="15.85546875" style="25" customWidth="1"/>
    <col min="5" max="6" width="13.5703125" style="25" customWidth="1"/>
    <col min="7" max="7" width="22.7109375" style="25" customWidth="1"/>
    <col min="8" max="8" width="17" style="25" customWidth="1"/>
    <col min="9" max="9" width="17.42578125" style="25" customWidth="1"/>
    <col min="10" max="10" width="16.85546875" style="25" customWidth="1"/>
    <col min="11" max="11" width="14.28515625" bestFit="1" customWidth="1"/>
  </cols>
  <sheetData>
    <row r="1" spans="1:13" s="2" customFormat="1" ht="18">
      <c r="A1" s="1" t="s">
        <v>0</v>
      </c>
      <c r="B1" s="1"/>
      <c r="C1" s="1"/>
      <c r="D1" s="34"/>
      <c r="E1" s="34"/>
      <c r="F1" s="34"/>
      <c r="G1" s="34"/>
      <c r="H1" s="34"/>
      <c r="I1" s="34"/>
      <c r="J1" s="34"/>
    </row>
    <row r="2" spans="1:13" s="2" customFormat="1" ht="18.75">
      <c r="A2" s="3" t="s">
        <v>1</v>
      </c>
      <c r="B2" s="1"/>
      <c r="C2" s="1"/>
      <c r="D2" s="34"/>
      <c r="E2" s="34"/>
      <c r="F2" s="34"/>
      <c r="G2" s="34"/>
      <c r="H2" s="34"/>
      <c r="I2" s="34"/>
      <c r="J2" s="34"/>
    </row>
    <row r="3" spans="1:13" s="2" customFormat="1" ht="19.5" thickBot="1">
      <c r="B3" s="3"/>
      <c r="C3" s="3"/>
    </row>
    <row r="4" spans="1:13" ht="13.5" thickBot="1">
      <c r="B4" s="6"/>
      <c r="E4" s="8" t="s">
        <v>43</v>
      </c>
      <c r="F4" s="10"/>
      <c r="G4" s="9"/>
      <c r="I4" s="28"/>
      <c r="J4" s="35"/>
    </row>
    <row r="5" spans="1:13" s="12" customFormat="1" ht="16.5" thickBot="1">
      <c r="A5" s="5" t="s">
        <v>2</v>
      </c>
      <c r="B5" s="11" t="s">
        <v>3</v>
      </c>
      <c r="C5" s="39" t="s">
        <v>31</v>
      </c>
      <c r="D5" s="7" t="s">
        <v>32</v>
      </c>
      <c r="E5" s="26" t="s">
        <v>38</v>
      </c>
      <c r="F5" s="27" t="s">
        <v>37</v>
      </c>
      <c r="G5" s="29" t="s">
        <v>4</v>
      </c>
      <c r="H5" s="8" t="s">
        <v>39</v>
      </c>
      <c r="I5" s="8" t="s">
        <v>40</v>
      </c>
      <c r="J5" s="45" t="s">
        <v>47</v>
      </c>
    </row>
    <row r="6" spans="1:13" s="12" customFormat="1" ht="15.75">
      <c r="A6" s="13">
        <v>1</v>
      </c>
      <c r="B6" s="38" t="s">
        <v>33</v>
      </c>
      <c r="C6" s="18">
        <v>1129328.3868315353</v>
      </c>
      <c r="D6" s="18">
        <v>2002746.3082409769</v>
      </c>
      <c r="E6" s="18">
        <v>674232.05186682846</v>
      </c>
      <c r="F6" s="18">
        <v>723046.3527812924</v>
      </c>
      <c r="G6" s="41">
        <f>E6+F6</f>
        <v>1397278.404648121</v>
      </c>
      <c r="H6" s="17">
        <f>D6*1.1</f>
        <v>2203020.9390650745</v>
      </c>
      <c r="I6" s="17">
        <f>H6*1.1</f>
        <v>2423323.0329715824</v>
      </c>
      <c r="J6" s="17">
        <f>I6*1.1</f>
        <v>2665655.3362687407</v>
      </c>
    </row>
    <row r="7" spans="1:13">
      <c r="A7" s="13">
        <v>2</v>
      </c>
      <c r="B7" s="4" t="s">
        <v>5</v>
      </c>
      <c r="C7" s="18">
        <v>0</v>
      </c>
      <c r="D7" s="18">
        <v>0</v>
      </c>
      <c r="E7" s="18">
        <v>0</v>
      </c>
      <c r="F7" s="18">
        <v>0</v>
      </c>
      <c r="G7" s="41">
        <f t="shared" ref="G7:G28" si="0">E7+F7</f>
        <v>0</v>
      </c>
      <c r="H7" s="17">
        <f t="shared" ref="H7:H28" si="1">D7*1.1</f>
        <v>0</v>
      </c>
      <c r="I7" s="17">
        <f t="shared" ref="I7:I27" si="2">H7*1.1</f>
        <v>0</v>
      </c>
      <c r="J7" s="17">
        <f t="shared" ref="J7:J28" si="3">I7*1.1</f>
        <v>0</v>
      </c>
    </row>
    <row r="8" spans="1:13">
      <c r="A8" s="13">
        <v>3</v>
      </c>
      <c r="B8" s="40" t="s">
        <v>34</v>
      </c>
      <c r="C8" s="18">
        <v>1160668.3117744278</v>
      </c>
      <c r="D8" s="18">
        <v>14164.741851570529</v>
      </c>
      <c r="E8" s="18">
        <v>4768.6134401797699</v>
      </c>
      <c r="F8" s="18">
        <v>5113.8603485241229</v>
      </c>
      <c r="G8" s="41">
        <f t="shared" si="0"/>
        <v>9882.4737887038937</v>
      </c>
      <c r="H8" s="17">
        <f t="shared" si="1"/>
        <v>15581.216036727583</v>
      </c>
      <c r="I8" s="17">
        <f t="shared" si="2"/>
        <v>17139.337640400343</v>
      </c>
      <c r="J8" s="17">
        <f t="shared" si="3"/>
        <v>18853.27140444038</v>
      </c>
    </row>
    <row r="9" spans="1:13">
      <c r="A9" s="13">
        <v>4</v>
      </c>
      <c r="B9" s="40" t="s">
        <v>35</v>
      </c>
      <c r="C9" s="18">
        <v>0</v>
      </c>
      <c r="D9" s="18">
        <v>0</v>
      </c>
      <c r="E9" s="18">
        <v>0</v>
      </c>
      <c r="F9" s="18">
        <v>0</v>
      </c>
      <c r="G9" s="41">
        <f t="shared" si="0"/>
        <v>0</v>
      </c>
      <c r="H9" s="17">
        <f t="shared" si="1"/>
        <v>0</v>
      </c>
      <c r="I9" s="17">
        <f t="shared" si="2"/>
        <v>0</v>
      </c>
      <c r="J9" s="17">
        <f t="shared" si="3"/>
        <v>0</v>
      </c>
    </row>
    <row r="10" spans="1:13">
      <c r="A10" s="13">
        <v>5</v>
      </c>
      <c r="B10" s="4" t="s">
        <v>6</v>
      </c>
      <c r="C10" s="18">
        <v>683160.12646232336</v>
      </c>
      <c r="D10" s="18">
        <v>871705.73977962486</v>
      </c>
      <c r="E10" s="18">
        <v>293463.00484354229</v>
      </c>
      <c r="F10" s="18">
        <v>314709.68302508449</v>
      </c>
      <c r="G10" s="41">
        <f t="shared" si="0"/>
        <v>608172.68786862679</v>
      </c>
      <c r="H10" s="17">
        <f t="shared" si="1"/>
        <v>958876.31375758746</v>
      </c>
      <c r="I10" s="17">
        <f t="shared" si="2"/>
        <v>1054763.9451333464</v>
      </c>
      <c r="J10" s="17">
        <f t="shared" si="3"/>
        <v>1160240.3396466812</v>
      </c>
    </row>
    <row r="11" spans="1:13" s="20" customFormat="1">
      <c r="A11" s="13">
        <v>6</v>
      </c>
      <c r="B11" s="4" t="s">
        <v>7</v>
      </c>
      <c r="C11" s="18">
        <v>19315414.148611799</v>
      </c>
      <c r="D11" s="18">
        <v>12393200.450263878</v>
      </c>
      <c r="E11" s="18">
        <v>4172217.3868927751</v>
      </c>
      <c r="F11" s="18">
        <v>4474285.3091169298</v>
      </c>
      <c r="G11" s="41">
        <f t="shared" si="0"/>
        <v>8646502.6960097048</v>
      </c>
      <c r="H11" s="17">
        <f t="shared" si="1"/>
        <v>13632520.495290266</v>
      </c>
      <c r="I11" s="17">
        <f t="shared" si="2"/>
        <v>14995772.544819294</v>
      </c>
      <c r="J11" s="17">
        <f t="shared" si="3"/>
        <v>16495349.799301224</v>
      </c>
      <c r="L11"/>
      <c r="M11"/>
    </row>
    <row r="12" spans="1:13">
      <c r="A12" s="13">
        <v>7</v>
      </c>
      <c r="B12" s="4" t="s">
        <v>8</v>
      </c>
      <c r="C12" s="18">
        <v>15040432.448772214</v>
      </c>
      <c r="D12" s="18">
        <v>20579707.903348375</v>
      </c>
      <c r="E12" s="18">
        <v>6928235.8077002224</v>
      </c>
      <c r="F12" s="18">
        <v>7429839.0562954722</v>
      </c>
      <c r="G12" s="41">
        <f t="shared" si="0"/>
        <v>14358074.863995694</v>
      </c>
      <c r="H12" s="17">
        <f t="shared" si="1"/>
        <v>22637678.693683214</v>
      </c>
      <c r="I12" s="17">
        <f t="shared" si="2"/>
        <v>24901446.563051537</v>
      </c>
      <c r="J12" s="17">
        <f t="shared" si="3"/>
        <v>27391591.219356693</v>
      </c>
    </row>
    <row r="13" spans="1:13">
      <c r="A13" s="13">
        <v>8</v>
      </c>
      <c r="B13" s="4" t="s">
        <v>9</v>
      </c>
      <c r="C13" s="18">
        <v>1449852.2364955228</v>
      </c>
      <c r="D13" s="18">
        <v>777254.73662729748</v>
      </c>
      <c r="E13" s="18">
        <v>261665.72058730209</v>
      </c>
      <c r="F13" s="18">
        <v>280610.28008782171</v>
      </c>
      <c r="G13" s="41">
        <f t="shared" si="0"/>
        <v>542276.00067512377</v>
      </c>
      <c r="H13" s="17">
        <f t="shared" si="1"/>
        <v>854980.21029002732</v>
      </c>
      <c r="I13" s="17">
        <f t="shared" si="2"/>
        <v>940478.23131903016</v>
      </c>
      <c r="J13" s="17">
        <f t="shared" si="3"/>
        <v>1034526.0544509332</v>
      </c>
    </row>
    <row r="14" spans="1:13">
      <c r="A14" s="13">
        <v>9</v>
      </c>
      <c r="B14" s="4" t="s">
        <v>26</v>
      </c>
      <c r="C14" s="18">
        <v>162165.21853063922</v>
      </c>
      <c r="D14" s="18">
        <v>274576.79965790518</v>
      </c>
      <c r="E14" s="18">
        <v>92437.308842664119</v>
      </c>
      <c r="F14" s="18">
        <v>99129.756342119785</v>
      </c>
      <c r="G14" s="41">
        <f t="shared" si="0"/>
        <v>191567.06518478389</v>
      </c>
      <c r="H14" s="17">
        <f t="shared" si="1"/>
        <v>302034.47962369572</v>
      </c>
      <c r="I14" s="17">
        <f t="shared" si="2"/>
        <v>332237.92758606531</v>
      </c>
      <c r="J14" s="17">
        <f t="shared" si="3"/>
        <v>365461.72034467186</v>
      </c>
    </row>
    <row r="15" spans="1:13">
      <c r="A15" s="13">
        <v>10</v>
      </c>
      <c r="B15" s="4" t="s">
        <v>10</v>
      </c>
      <c r="C15" s="18">
        <v>12361136.983728761</v>
      </c>
      <c r="D15" s="18">
        <v>15308024.161630992</v>
      </c>
      <c r="E15" s="18">
        <v>5153503.7153999731</v>
      </c>
      <c r="F15" s="18">
        <v>5526616.6227896521</v>
      </c>
      <c r="G15" s="41">
        <f t="shared" si="0"/>
        <v>10680120.338189624</v>
      </c>
      <c r="H15" s="17">
        <f t="shared" si="1"/>
        <v>16838826.577794094</v>
      </c>
      <c r="I15" s="17">
        <f t="shared" si="2"/>
        <v>18522709.235573504</v>
      </c>
      <c r="J15" s="17">
        <f t="shared" si="3"/>
        <v>20374980.159130856</v>
      </c>
    </row>
    <row r="16" spans="1:13">
      <c r="A16" s="13">
        <v>11</v>
      </c>
      <c r="B16" s="4" t="s">
        <v>11</v>
      </c>
      <c r="C16" s="18">
        <v>5227594.6316713179</v>
      </c>
      <c r="D16" s="18">
        <v>7324668.6496682754</v>
      </c>
      <c r="E16" s="18">
        <v>2465877.1570763797</v>
      </c>
      <c r="F16" s="18">
        <v>2644406.2988315742</v>
      </c>
      <c r="G16" s="41">
        <f t="shared" si="0"/>
        <v>5110283.4559079539</v>
      </c>
      <c r="H16" s="17">
        <f t="shared" si="1"/>
        <v>8057135.5146351038</v>
      </c>
      <c r="I16" s="17">
        <f t="shared" si="2"/>
        <v>8862849.0660986155</v>
      </c>
      <c r="J16" s="17">
        <f t="shared" si="3"/>
        <v>9749133.9727084786</v>
      </c>
    </row>
    <row r="17" spans="1:11">
      <c r="A17" s="13">
        <v>12</v>
      </c>
      <c r="B17" s="4" t="s">
        <v>12</v>
      </c>
      <c r="C17" s="18">
        <v>1413078.9329706365</v>
      </c>
      <c r="D17" s="18">
        <v>1774127.9572507003</v>
      </c>
      <c r="E17" s="18">
        <v>597266.82704113983</v>
      </c>
      <c r="F17" s="18">
        <v>640508.85705245077</v>
      </c>
      <c r="G17" s="41">
        <f t="shared" si="0"/>
        <v>1237775.6840935906</v>
      </c>
      <c r="H17" s="17">
        <f t="shared" si="1"/>
        <v>1951540.7529757705</v>
      </c>
      <c r="I17" s="17">
        <f t="shared" si="2"/>
        <v>2146694.8282733476</v>
      </c>
      <c r="J17" s="17">
        <f t="shared" si="3"/>
        <v>2361364.3111006827</v>
      </c>
    </row>
    <row r="18" spans="1:11">
      <c r="A18" s="13">
        <v>13</v>
      </c>
      <c r="B18" s="4" t="s">
        <v>13</v>
      </c>
      <c r="C18" s="18">
        <v>252247.13844011386</v>
      </c>
      <c r="D18" s="18">
        <v>264733.41966268327</v>
      </c>
      <c r="E18" s="18">
        <v>89123.498069839654</v>
      </c>
      <c r="F18" s="18">
        <v>95576.026159070985</v>
      </c>
      <c r="G18" s="41">
        <f t="shared" si="0"/>
        <v>184699.52422891062</v>
      </c>
      <c r="H18" s="17">
        <f t="shared" si="1"/>
        <v>291206.76162895164</v>
      </c>
      <c r="I18" s="17">
        <f t="shared" si="2"/>
        <v>320327.43779184681</v>
      </c>
      <c r="J18" s="17">
        <f t="shared" si="3"/>
        <v>352360.18157103151</v>
      </c>
    </row>
    <row r="19" spans="1:11">
      <c r="A19" s="13">
        <v>14</v>
      </c>
      <c r="B19" s="4" t="s">
        <v>14</v>
      </c>
      <c r="C19" s="18">
        <v>105684.64297960111</v>
      </c>
      <c r="D19" s="18">
        <v>134098.98818125678</v>
      </c>
      <c r="E19" s="18">
        <v>45144.927034780223</v>
      </c>
      <c r="F19" s="18">
        <v>48413.41308040142</v>
      </c>
      <c r="G19" s="41">
        <f t="shared" si="0"/>
        <v>93558.340115181636</v>
      </c>
      <c r="H19" s="17">
        <f t="shared" si="1"/>
        <v>147508.88699938246</v>
      </c>
      <c r="I19" s="17">
        <f t="shared" si="2"/>
        <v>162259.77569932071</v>
      </c>
      <c r="J19" s="17">
        <f t="shared" si="3"/>
        <v>178485.7532692528</v>
      </c>
    </row>
    <row r="20" spans="1:11">
      <c r="A20" s="13">
        <v>15</v>
      </c>
      <c r="B20" s="40" t="s">
        <v>46</v>
      </c>
      <c r="C20" s="18">
        <v>2723.21</v>
      </c>
      <c r="D20" s="18">
        <v>0</v>
      </c>
      <c r="E20" s="18">
        <v>0</v>
      </c>
      <c r="F20" s="18">
        <v>0</v>
      </c>
      <c r="G20" s="41">
        <f t="shared" si="0"/>
        <v>0</v>
      </c>
      <c r="H20" s="17">
        <v>0</v>
      </c>
      <c r="I20" s="17">
        <v>0</v>
      </c>
      <c r="J20" s="17">
        <f t="shared" si="3"/>
        <v>0</v>
      </c>
    </row>
    <row r="21" spans="1:11">
      <c r="A21" s="13">
        <v>16</v>
      </c>
      <c r="B21" s="4" t="s">
        <v>27</v>
      </c>
      <c r="C21" s="18">
        <v>2845277.654341511</v>
      </c>
      <c r="D21" s="18">
        <v>524899.75221658242</v>
      </c>
      <c r="E21" s="18">
        <v>176709.4691450024</v>
      </c>
      <c r="F21" s="18">
        <v>189503.20859627228</v>
      </c>
      <c r="G21" s="41">
        <f t="shared" si="0"/>
        <v>366212.6777412747</v>
      </c>
      <c r="H21" s="17">
        <f t="shared" si="1"/>
        <v>577389.72743824066</v>
      </c>
      <c r="I21" s="17">
        <f t="shared" si="2"/>
        <v>635128.70018206479</v>
      </c>
      <c r="J21" s="17">
        <f t="shared" si="3"/>
        <v>698641.57020027132</v>
      </c>
    </row>
    <row r="22" spans="1:11">
      <c r="A22" s="13">
        <v>17</v>
      </c>
      <c r="B22" s="4" t="s">
        <v>28</v>
      </c>
      <c r="C22" s="18">
        <v>284301.56343515136</v>
      </c>
      <c r="D22" s="18">
        <v>199507.68371780679</v>
      </c>
      <c r="E22" s="18">
        <v>67165.00956848597</v>
      </c>
      <c r="F22" s="18">
        <v>72027.746335332064</v>
      </c>
      <c r="G22" s="41">
        <f t="shared" si="0"/>
        <v>139192.75590381803</v>
      </c>
      <c r="H22" s="17">
        <f t="shared" si="1"/>
        <v>219458.45208958749</v>
      </c>
      <c r="I22" s="17">
        <f t="shared" si="2"/>
        <v>241404.29729854627</v>
      </c>
      <c r="J22" s="17">
        <f t="shared" si="3"/>
        <v>265544.72702840093</v>
      </c>
    </row>
    <row r="23" spans="1:11">
      <c r="A23" s="13">
        <v>18</v>
      </c>
      <c r="B23" s="4" t="s">
        <v>45</v>
      </c>
      <c r="C23" s="18">
        <v>1063.1500000000001</v>
      </c>
      <c r="D23" s="18">
        <v>0</v>
      </c>
      <c r="E23" s="18">
        <v>0</v>
      </c>
      <c r="F23" s="18">
        <v>0</v>
      </c>
      <c r="G23" s="41">
        <f t="shared" si="0"/>
        <v>0</v>
      </c>
      <c r="H23" s="17">
        <v>0</v>
      </c>
      <c r="I23" s="17">
        <v>0</v>
      </c>
      <c r="J23" s="17">
        <f t="shared" si="3"/>
        <v>0</v>
      </c>
    </row>
    <row r="24" spans="1:11">
      <c r="A24" s="13">
        <v>19</v>
      </c>
      <c r="B24" s="4" t="s">
        <v>29</v>
      </c>
      <c r="C24" s="18">
        <v>422488.30209883826</v>
      </c>
      <c r="D24" s="18">
        <v>522561.41059654969</v>
      </c>
      <c r="E24" s="18">
        <v>175922.25767345805</v>
      </c>
      <c r="F24" s="18">
        <v>188659.00313052541</v>
      </c>
      <c r="G24" s="41">
        <f t="shared" si="0"/>
        <v>364581.26080398343</v>
      </c>
      <c r="H24" s="17">
        <f t="shared" si="1"/>
        <v>574817.55165620474</v>
      </c>
      <c r="I24" s="17">
        <f t="shared" si="2"/>
        <v>632299.30682182522</v>
      </c>
      <c r="J24" s="17">
        <f t="shared" si="3"/>
        <v>695529.23750400776</v>
      </c>
    </row>
    <row r="25" spans="1:11">
      <c r="A25" s="13">
        <v>20</v>
      </c>
      <c r="B25" s="4" t="s">
        <v>42</v>
      </c>
      <c r="C25" s="18">
        <v>24614.384166626849</v>
      </c>
      <c r="D25" s="18">
        <v>43635.657329861373</v>
      </c>
      <c r="E25" s="18">
        <v>14690.107606245194</v>
      </c>
      <c r="F25" s="18">
        <v>15753.669225974809</v>
      </c>
      <c r="G25" s="41">
        <f t="shared" si="0"/>
        <v>30443.776832220003</v>
      </c>
      <c r="H25" s="17">
        <f t="shared" si="1"/>
        <v>47999.223062847515</v>
      </c>
      <c r="I25" s="17">
        <f t="shared" si="2"/>
        <v>52799.145369132268</v>
      </c>
      <c r="J25" s="17">
        <f t="shared" si="3"/>
        <v>58079.059906045499</v>
      </c>
    </row>
    <row r="26" spans="1:11">
      <c r="A26" s="13">
        <v>21</v>
      </c>
      <c r="B26" s="4" t="s">
        <v>30</v>
      </c>
      <c r="C26" s="18">
        <v>168952.77533715859</v>
      </c>
      <c r="D26" s="18">
        <v>430929.24252205127</v>
      </c>
      <c r="E26" s="18">
        <v>145073.94481243571</v>
      </c>
      <c r="F26" s="18">
        <v>155577.2769772514</v>
      </c>
      <c r="G26" s="41">
        <f t="shared" si="0"/>
        <v>300651.22178968712</v>
      </c>
      <c r="H26" s="17">
        <f t="shared" si="1"/>
        <v>474022.16677425645</v>
      </c>
      <c r="I26" s="17">
        <f t="shared" si="2"/>
        <v>521424.38345168211</v>
      </c>
      <c r="J26" s="17">
        <f t="shared" si="3"/>
        <v>573566.82179685042</v>
      </c>
    </row>
    <row r="27" spans="1:11">
      <c r="A27" s="13">
        <v>22</v>
      </c>
      <c r="B27" s="4" t="s">
        <v>41</v>
      </c>
      <c r="C27" s="18">
        <v>12473.886900249789</v>
      </c>
      <c r="D27" s="18">
        <v>66.845685316874352</v>
      </c>
      <c r="E27" s="18">
        <v>22.5038505297385</v>
      </c>
      <c r="F27" s="18">
        <v>24.133125982383021</v>
      </c>
      <c r="G27" s="41">
        <f t="shared" si="0"/>
        <v>46.636976512121521</v>
      </c>
      <c r="H27" s="17">
        <f t="shared" si="1"/>
        <v>73.530253848561799</v>
      </c>
      <c r="I27" s="17">
        <f t="shared" si="2"/>
        <v>80.88327923341798</v>
      </c>
      <c r="J27" s="17">
        <f t="shared" si="3"/>
        <v>88.971607156759788</v>
      </c>
    </row>
    <row r="28" spans="1:11" ht="13.5" thickBot="1">
      <c r="A28" s="13">
        <v>23</v>
      </c>
      <c r="B28" s="40" t="s">
        <v>36</v>
      </c>
      <c r="C28" s="18">
        <v>330285.56645156909</v>
      </c>
      <c r="D28" s="18">
        <v>585520.55176828243</v>
      </c>
      <c r="E28" s="18">
        <v>197117.68854821226</v>
      </c>
      <c r="F28" s="18">
        <v>211388.98006826668</v>
      </c>
      <c r="G28" s="41">
        <f t="shared" si="0"/>
        <v>408506.66861647891</v>
      </c>
      <c r="H28" s="17">
        <f t="shared" si="1"/>
        <v>644072.60694511072</v>
      </c>
      <c r="I28" s="17">
        <f>H28*1.1</f>
        <v>708479.86763962184</v>
      </c>
      <c r="J28" s="17">
        <f t="shared" si="3"/>
        <v>779327.85440358403</v>
      </c>
    </row>
    <row r="29" spans="1:11" ht="13.5" thickBot="1">
      <c r="A29" s="13">
        <v>24</v>
      </c>
      <c r="B29" s="30" t="s">
        <v>15</v>
      </c>
      <c r="C29" s="21">
        <f t="shared" ref="C29:J29" si="4">SUM(C6:C28)</f>
        <v>62392943.700000003</v>
      </c>
      <c r="D29" s="21">
        <f t="shared" si="4"/>
        <v>64026131</v>
      </c>
      <c r="E29" s="21">
        <f t="shared" si="4"/>
        <v>21554636.999999996</v>
      </c>
      <c r="F29" s="21">
        <f t="shared" si="4"/>
        <v>23115189.533369996</v>
      </c>
      <c r="G29" s="21">
        <f t="shared" si="4"/>
        <v>44669826.533369988</v>
      </c>
      <c r="H29" s="32">
        <f t="shared" si="4"/>
        <v>70428744.099999994</v>
      </c>
      <c r="I29" s="33">
        <f t="shared" si="4"/>
        <v>77471618.50999999</v>
      </c>
      <c r="J29" s="33">
        <f t="shared" si="4"/>
        <v>85218780.361000016</v>
      </c>
    </row>
    <row r="30" spans="1:11">
      <c r="A30" s="13">
        <v>25</v>
      </c>
      <c r="B30" s="22" t="s">
        <v>49</v>
      </c>
      <c r="C30" s="47"/>
      <c r="D30" s="47">
        <f t="shared" ref="D30:J30" si="5">D29*(1-0.00299)</f>
        <v>63834692.868309997</v>
      </c>
      <c r="E30" s="47">
        <f t="shared" si="5"/>
        <v>21490188.635369994</v>
      </c>
      <c r="F30" s="47">
        <f t="shared" si="5"/>
        <v>23046075.116665218</v>
      </c>
      <c r="G30" s="47">
        <f t="shared" si="5"/>
        <v>44536263.752035208</v>
      </c>
      <c r="H30" s="47">
        <f t="shared" si="5"/>
        <v>70218162.155140996</v>
      </c>
      <c r="I30" s="47">
        <f t="shared" si="5"/>
        <v>77239978.37065509</v>
      </c>
      <c r="J30" s="47">
        <f t="shared" si="5"/>
        <v>84963976.207720622</v>
      </c>
      <c r="K30" s="42"/>
    </row>
    <row r="31" spans="1:11" ht="13.5" thickBot="1">
      <c r="A31" s="13">
        <v>26</v>
      </c>
      <c r="B31" s="48" t="s">
        <v>48</v>
      </c>
    </row>
    <row r="32" spans="1:11" ht="13.5" thickBot="1">
      <c r="A32" s="13">
        <v>27</v>
      </c>
      <c r="E32" s="8" t="str">
        <f>E4</f>
        <v>Test Year June 2016 Through May 2017</v>
      </c>
      <c r="F32" s="10"/>
      <c r="G32" s="9"/>
      <c r="I32" s="28"/>
      <c r="J32" s="35"/>
    </row>
    <row r="33" spans="1:10" ht="13.5" thickBot="1">
      <c r="A33" s="13">
        <v>28</v>
      </c>
      <c r="B33" s="11" t="s">
        <v>16</v>
      </c>
      <c r="C33" s="39" t="str">
        <f t="shared" ref="C33:I33" si="6">C5</f>
        <v>Fiscal Year 2015</v>
      </c>
      <c r="D33" s="8" t="str">
        <f t="shared" si="6"/>
        <v>Fiscal Year 2016</v>
      </c>
      <c r="E33" s="26" t="str">
        <f t="shared" si="6"/>
        <v>FY2016 Part</v>
      </c>
      <c r="F33" s="27" t="str">
        <f t="shared" si="6"/>
        <v>FY2017 Part</v>
      </c>
      <c r="G33" s="29" t="str">
        <f t="shared" si="6"/>
        <v>Test Year</v>
      </c>
      <c r="H33" s="8" t="str">
        <f t="shared" si="6"/>
        <v>Fiscal Year 2017</v>
      </c>
      <c r="I33" s="46" t="str">
        <f t="shared" si="6"/>
        <v>Fiscal Year 2018</v>
      </c>
      <c r="J33" s="45" t="s">
        <v>47</v>
      </c>
    </row>
    <row r="34" spans="1:10">
      <c r="A34" s="13">
        <v>29</v>
      </c>
      <c r="B34" s="37" t="s">
        <v>17</v>
      </c>
      <c r="C34" s="43">
        <f>C22+C24</f>
        <v>706789.86553398962</v>
      </c>
      <c r="D34" s="18">
        <v>531355.3600000001</v>
      </c>
      <c r="E34" s="19">
        <v>17415.84</v>
      </c>
      <c r="F34" s="19">
        <v>565333.47200000018</v>
      </c>
      <c r="G34" s="15">
        <f t="shared" ref="G34:G42" si="7">+E34+F34</f>
        <v>582749.31200000015</v>
      </c>
      <c r="H34" s="31">
        <f>D34*1.1</f>
        <v>584490.89600000018</v>
      </c>
      <c r="I34" s="18">
        <f>H34*1.1</f>
        <v>642939.98560000025</v>
      </c>
      <c r="J34" s="18">
        <f>I34*1.1</f>
        <v>707233.98416000034</v>
      </c>
    </row>
    <row r="35" spans="1:10">
      <c r="A35" s="13">
        <v>30</v>
      </c>
      <c r="B35" s="16" t="s">
        <v>18</v>
      </c>
      <c r="C35" s="18">
        <v>3337831.2700000005</v>
      </c>
      <c r="D35" s="18">
        <v>4463108.9598000012</v>
      </c>
      <c r="E35" s="19">
        <v>1942115.1368</v>
      </c>
      <c r="F35" s="19">
        <v>2773093.2053000005</v>
      </c>
      <c r="G35" s="15">
        <f t="shared" si="7"/>
        <v>4715208.3421</v>
      </c>
      <c r="H35" s="31">
        <f t="shared" ref="H35:H42" si="8">D35*1.1</f>
        <v>4909419.8557800017</v>
      </c>
      <c r="I35" s="18">
        <f t="shared" ref="I35:I42" si="9">H35*1.1</f>
        <v>5400361.8413580023</v>
      </c>
      <c r="J35" s="18">
        <f t="shared" ref="J35:J42" si="10">I35*1.1</f>
        <v>5940398.0254938034</v>
      </c>
    </row>
    <row r="36" spans="1:10">
      <c r="A36" s="13">
        <v>31</v>
      </c>
      <c r="B36" s="16" t="s">
        <v>19</v>
      </c>
      <c r="C36" s="18">
        <f>SUM(C25+C26+C27+C28)</f>
        <v>536326.61285560427</v>
      </c>
      <c r="D36" s="18">
        <v>464057.14999999997</v>
      </c>
      <c r="E36" s="19">
        <v>0</v>
      </c>
      <c r="F36" s="19">
        <v>510462.86500000005</v>
      </c>
      <c r="G36" s="15">
        <f t="shared" si="7"/>
        <v>510462.86500000005</v>
      </c>
      <c r="H36" s="31">
        <f t="shared" si="8"/>
        <v>510462.86499999999</v>
      </c>
      <c r="I36" s="18">
        <f t="shared" si="9"/>
        <v>561509.15150000004</v>
      </c>
      <c r="J36" s="18">
        <f t="shared" si="10"/>
        <v>617660.06665000005</v>
      </c>
    </row>
    <row r="37" spans="1:10">
      <c r="A37" s="13">
        <v>32</v>
      </c>
      <c r="B37" s="16" t="s">
        <v>20</v>
      </c>
      <c r="C37" s="18"/>
      <c r="D37" s="18">
        <v>0</v>
      </c>
      <c r="E37" s="19">
        <v>0</v>
      </c>
      <c r="F37" s="19">
        <v>0</v>
      </c>
      <c r="G37" s="15">
        <f t="shared" si="7"/>
        <v>0</v>
      </c>
      <c r="H37" s="31">
        <f t="shared" si="8"/>
        <v>0</v>
      </c>
      <c r="I37" s="18">
        <f t="shared" si="9"/>
        <v>0</v>
      </c>
      <c r="J37" s="18">
        <f t="shared" si="10"/>
        <v>0</v>
      </c>
    </row>
    <row r="38" spans="1:10">
      <c r="A38" s="13">
        <v>33</v>
      </c>
      <c r="B38" s="16" t="s">
        <v>24</v>
      </c>
      <c r="C38" s="18">
        <v>477099.72000000009</v>
      </c>
      <c r="D38" s="18">
        <v>2219619.9334</v>
      </c>
      <c r="E38" s="19">
        <v>327219.22200000007</v>
      </c>
      <c r="F38" s="19">
        <v>2081640.7825400003</v>
      </c>
      <c r="G38" s="15">
        <f t="shared" si="7"/>
        <v>2408860.0045400001</v>
      </c>
      <c r="H38" s="31">
        <f t="shared" si="8"/>
        <v>2441581.92674</v>
      </c>
      <c r="I38" s="18">
        <f t="shared" si="9"/>
        <v>2685740.1194140003</v>
      </c>
      <c r="J38" s="18">
        <f t="shared" si="10"/>
        <v>2954314.1313554007</v>
      </c>
    </row>
    <row r="39" spans="1:10">
      <c r="A39" s="13">
        <v>34</v>
      </c>
      <c r="B39" s="16" t="s">
        <v>21</v>
      </c>
      <c r="C39" s="18">
        <f>C21</f>
        <v>2845277.654341511</v>
      </c>
      <c r="D39" s="18">
        <v>1850000</v>
      </c>
      <c r="E39" s="19">
        <v>1350000</v>
      </c>
      <c r="F39" s="19">
        <v>550000</v>
      </c>
      <c r="G39" s="15">
        <f t="shared" si="7"/>
        <v>1900000</v>
      </c>
      <c r="H39" s="31">
        <f t="shared" si="8"/>
        <v>2035000.0000000002</v>
      </c>
      <c r="I39" s="18">
        <f t="shared" si="9"/>
        <v>2238500.0000000005</v>
      </c>
      <c r="J39" s="18">
        <f t="shared" si="10"/>
        <v>2462350.0000000009</v>
      </c>
    </row>
    <row r="40" spans="1:10">
      <c r="A40" s="13">
        <v>35</v>
      </c>
      <c r="B40" s="38" t="s">
        <v>25</v>
      </c>
      <c r="C40" s="18">
        <v>2446929.62</v>
      </c>
      <c r="D40" s="18">
        <v>8066897.0180000002</v>
      </c>
      <c r="E40" s="19">
        <v>3220462.2964000003</v>
      </c>
      <c r="F40" s="19">
        <v>5331078.1937600011</v>
      </c>
      <c r="G40" s="15">
        <f t="shared" si="7"/>
        <v>8551540.4901600014</v>
      </c>
      <c r="H40" s="31">
        <f t="shared" si="8"/>
        <v>8873586.719800001</v>
      </c>
      <c r="I40" s="18">
        <f t="shared" si="9"/>
        <v>9760945.391780002</v>
      </c>
      <c r="J40" s="18">
        <f t="shared" si="10"/>
        <v>10737039.930958003</v>
      </c>
    </row>
    <row r="41" spans="1:10">
      <c r="A41" s="13">
        <v>36</v>
      </c>
      <c r="B41" s="16" t="s">
        <v>22</v>
      </c>
      <c r="C41" s="18">
        <f>48999734.02+3041892</f>
        <v>52041626.020000003</v>
      </c>
      <c r="D41" s="18">
        <v>46431092.699199945</v>
      </c>
      <c r="E41" s="19">
        <v>14697424.0348</v>
      </c>
      <c r="F41" s="19">
        <v>11303581.014770001</v>
      </c>
      <c r="G41" s="15">
        <f>+E41+F41+1</f>
        <v>26001006.049570002</v>
      </c>
      <c r="H41" s="31">
        <f t="shared" si="8"/>
        <v>51074201.969119944</v>
      </c>
      <c r="I41" s="18">
        <f t="shared" si="9"/>
        <v>56181622.166031942</v>
      </c>
      <c r="J41" s="18">
        <f t="shared" si="10"/>
        <v>61799784.382635139</v>
      </c>
    </row>
    <row r="42" spans="1:10" ht="13.5" thickBot="1">
      <c r="A42" s="13">
        <v>37</v>
      </c>
      <c r="B42" s="16" t="s">
        <v>23</v>
      </c>
      <c r="C42" s="44">
        <v>1063.1499999999999</v>
      </c>
      <c r="D42" s="18">
        <v>0</v>
      </c>
      <c r="E42" s="19">
        <v>0</v>
      </c>
      <c r="F42" s="19">
        <v>0</v>
      </c>
      <c r="G42" s="15">
        <f t="shared" si="7"/>
        <v>0</v>
      </c>
      <c r="H42" s="31">
        <f t="shared" si="8"/>
        <v>0</v>
      </c>
      <c r="I42" s="18">
        <f t="shared" si="9"/>
        <v>0</v>
      </c>
      <c r="J42" s="18">
        <f t="shared" si="10"/>
        <v>0</v>
      </c>
    </row>
    <row r="43" spans="1:10" ht="13.5" thickBot="1">
      <c r="A43" s="13">
        <v>38</v>
      </c>
      <c r="B43" s="30" t="s">
        <v>15</v>
      </c>
      <c r="C43" s="21">
        <f>SUM(C34:C42)</f>
        <v>62392943.912731104</v>
      </c>
      <c r="D43" s="21">
        <f t="shared" ref="D43:J43" si="11">SUM(D34:D42)</f>
        <v>64026131.120399952</v>
      </c>
      <c r="E43" s="21">
        <f t="shared" si="11"/>
        <v>21554636.530000001</v>
      </c>
      <c r="F43" s="21">
        <f t="shared" si="11"/>
        <v>23115189.533370003</v>
      </c>
      <c r="G43" s="21">
        <f t="shared" si="11"/>
        <v>44669827.063370004</v>
      </c>
      <c r="H43" s="32">
        <f t="shared" si="11"/>
        <v>70428744.23243995</v>
      </c>
      <c r="I43" s="33">
        <f t="shared" si="11"/>
        <v>77471618.65568395</v>
      </c>
      <c r="J43" s="33">
        <f t="shared" si="11"/>
        <v>85218780.521252349</v>
      </c>
    </row>
    <row r="44" spans="1:10">
      <c r="A44" s="13"/>
      <c r="B44" s="22" t="s">
        <v>49</v>
      </c>
      <c r="C44" s="47"/>
      <c r="D44" s="47">
        <f t="shared" ref="D44" si="12">D43*(1-0.00299)</f>
        <v>63834692.988349952</v>
      </c>
      <c r="E44" s="47">
        <f t="shared" ref="E44" si="13">E43*(1-0.00299)</f>
        <v>21490188.166775301</v>
      </c>
      <c r="F44" s="47">
        <f t="shared" ref="F44" si="14">F43*(1-0.00299)</f>
        <v>23046075.116665225</v>
      </c>
      <c r="G44" s="47">
        <f t="shared" ref="G44" si="15">G43*(1-0.00299)</f>
        <v>44536264.280450523</v>
      </c>
      <c r="H44" s="47">
        <f t="shared" ref="H44" si="16">H43*(1-0.00299)</f>
        <v>70218162.287184954</v>
      </c>
      <c r="I44" s="47">
        <f t="shared" ref="I44" si="17">I43*(1-0.00299)</f>
        <v>77239978.515903458</v>
      </c>
      <c r="J44" s="47">
        <f t="shared" ref="J44" si="18">J43*(1-0.00299)</f>
        <v>84963976.367493793</v>
      </c>
    </row>
    <row r="45" spans="1:10">
      <c r="A45" s="13">
        <v>39</v>
      </c>
      <c r="B45" s="22" t="s">
        <v>44</v>
      </c>
      <c r="C45" s="36"/>
    </row>
    <row r="46" spans="1:10">
      <c r="A46" s="13"/>
    </row>
    <row r="47" spans="1:10">
      <c r="A47" s="13"/>
    </row>
    <row r="48" spans="1:10">
      <c r="A48" s="13"/>
    </row>
    <row r="49" spans="1:10">
      <c r="A49" s="13"/>
    </row>
    <row r="50" spans="1:10">
      <c r="A50" s="13"/>
    </row>
    <row r="51" spans="1:10">
      <c r="A51" s="13"/>
    </row>
    <row r="52" spans="1:10">
      <c r="A52" s="13"/>
    </row>
    <row r="53" spans="1:10">
      <c r="A53" s="13"/>
    </row>
    <row r="54" spans="1:10">
      <c r="A54" s="13"/>
    </row>
    <row r="55" spans="1:10" s="20" customFormat="1">
      <c r="A55" s="13"/>
      <c r="C55" s="25"/>
      <c r="D55" s="25"/>
      <c r="E55" s="25"/>
      <c r="F55" s="25"/>
      <c r="G55" s="25"/>
      <c r="H55" s="25"/>
      <c r="I55" s="25"/>
      <c r="J55" s="25"/>
    </row>
    <row r="56" spans="1:10" s="20" customFormat="1">
      <c r="A56" s="13"/>
      <c r="B56" s="14"/>
      <c r="C56" s="25"/>
      <c r="D56" s="25"/>
      <c r="E56" s="25"/>
      <c r="F56" s="25"/>
      <c r="G56" s="25"/>
      <c r="H56" s="25"/>
      <c r="I56" s="25"/>
      <c r="J56" s="25"/>
    </row>
    <row r="57" spans="1:10">
      <c r="A57" s="13"/>
    </row>
    <row r="58" spans="1:10">
      <c r="A58" s="13"/>
    </row>
    <row r="59" spans="1:10">
      <c r="A59" s="13"/>
    </row>
    <row r="60" spans="1:10">
      <c r="A60" s="13"/>
    </row>
    <row r="61" spans="1:10">
      <c r="A61" s="13"/>
    </row>
    <row r="62" spans="1:10" s="20" customFormat="1">
      <c r="A62" s="13"/>
      <c r="B62" s="14"/>
      <c r="C62" s="25"/>
      <c r="D62" s="25"/>
      <c r="E62" s="25"/>
      <c r="F62" s="25"/>
      <c r="G62" s="25"/>
      <c r="H62" s="25"/>
      <c r="I62" s="25"/>
      <c r="J62" s="25"/>
    </row>
    <row r="63" spans="1:10" s="23" customFormat="1">
      <c r="B63" s="14"/>
      <c r="C63" s="25"/>
      <c r="D63" s="25"/>
      <c r="E63" s="25"/>
      <c r="F63" s="25"/>
      <c r="G63" s="25"/>
      <c r="H63" s="25"/>
      <c r="I63" s="25"/>
      <c r="J63" s="25"/>
    </row>
    <row r="64" spans="1:10">
      <c r="A64" s="24"/>
    </row>
  </sheetData>
  <phoneticPr fontId="10" type="noConversion"/>
  <printOptions horizontalCentered="1"/>
  <pageMargins left="0.5" right="0.5" top="1" bottom="0.5" header="0.5" footer="0.5"/>
  <pageSetup scale="73" orientation="landscape" r:id="rId1"/>
  <headerFooter alignWithMargins="0">
    <oddHeader>&amp;RCASE NO. 2015-00343
FR_16(7)(b)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Atmos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Eric  Wilen</cp:lastModifiedBy>
  <cp:lastPrinted>2015-11-18T20:17:27Z</cp:lastPrinted>
  <dcterms:created xsi:type="dcterms:W3CDTF">2006-12-20T20:21:14Z</dcterms:created>
  <dcterms:modified xsi:type="dcterms:W3CDTF">2015-11-18T20:17:30Z</dcterms:modified>
</cp:coreProperties>
</file>