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defaultThemeVersion="124226"/>
  <bookViews>
    <workbookView xWindow="-30" yWindow="6090" windowWidth="15390" windowHeight="1470" tabRatio="651"/>
  </bookViews>
  <sheets>
    <sheet name="Summary" sheetId="28" r:id="rId1"/>
    <sheet name="Indices" sheetId="32" r:id="rId2"/>
    <sheet name="Cash Out Piv Total" sheetId="34" r:id="rId3"/>
    <sheet name="Cash Out Piv TG" sheetId="30" r:id="rId4"/>
    <sheet name="Cash Out Piv TGP" sheetId="31" r:id="rId5"/>
    <sheet name="Cash Out Data" sheetId="29" r:id="rId6"/>
    <sheet name="Cash Out Original" sheetId="33" r:id="rId7"/>
    <sheet name="Pipeline" sheetId="36" r:id="rId8"/>
  </sheets>
  <definedNames>
    <definedName name="__123Graph_A" localSheetId="4" hidden="1">#REF!</definedName>
    <definedName name="__123Graph_A" localSheetId="2" hidden="1">#REF!</definedName>
    <definedName name="__123Graph_A" hidden="1">#REF!</definedName>
    <definedName name="__123Graph_B" localSheetId="4" hidden="1">#REF!</definedName>
    <definedName name="__123Graph_B" localSheetId="2" hidden="1">#REF!</definedName>
    <definedName name="__123Graph_B" hidden="1">#REF!</definedName>
    <definedName name="__123Graph_X" localSheetId="4" hidden="1">#REF!</definedName>
    <definedName name="__123Graph_X" localSheetId="2" hidden="1">#REF!</definedName>
    <definedName name="__123Graph_X" hidden="1">#REF!</definedName>
    <definedName name="_Dist_Bin" localSheetId="4" hidden="1">#REF!</definedName>
    <definedName name="_Dist_Bin" localSheetId="2" hidden="1">#REF!</definedName>
    <definedName name="_Dist_Bin" hidden="1">#REF!</definedName>
    <definedName name="_Dist_Values" localSheetId="4" hidden="1">#REF!</definedName>
    <definedName name="_Dist_Values" localSheetId="2" hidden="1">#REF!</definedName>
    <definedName name="_Dist_Values" hidden="1">#REF!</definedName>
    <definedName name="_Fill" localSheetId="4" hidden="1">#REF!</definedName>
    <definedName name="_Fill" localSheetId="2" hidden="1">#REF!</definedName>
    <definedName name="_Fill" hidden="1">#REF!</definedName>
    <definedName name="_xlnm._FilterDatabase" localSheetId="5" hidden="1">'Cash Out Data'!$C$1:$V$269</definedName>
    <definedName name="_xlnm._FilterDatabase" localSheetId="7" hidden="1">Pipeline!$A$1:$E$40</definedName>
    <definedName name="_Order1" hidden="1">255</definedName>
    <definedName name="_Order2" hidden="1">255</definedName>
    <definedName name="_Regression_Out" localSheetId="4" hidden="1">#REF!</definedName>
    <definedName name="_Regression_Out" localSheetId="2" hidden="1">#REF!</definedName>
    <definedName name="_Regression_Out" hidden="1">#REF!</definedName>
    <definedName name="_Regression_Y" localSheetId="4" hidden="1">#REF!</definedName>
    <definedName name="_Regression_Y" localSheetId="2" hidden="1">#REF!</definedName>
    <definedName name="_Regression_Y" hidden="1">#REF!</definedName>
    <definedName name="_xlnm.Print_Area" localSheetId="0">Summary!$A$1:$AA$113</definedName>
    <definedName name="_xlnm.Print_Titles" localSheetId="5">'Cash Out Data'!$1:$1</definedName>
    <definedName name="_xlnm.Print_Titles" localSheetId="6">'Cash Out Original'!$1:$1</definedName>
    <definedName name="_xlnm.Print_Titles" localSheetId="3">'Cash Out Piv TG'!$1:$5</definedName>
    <definedName name="_xlnm.Print_Titles" localSheetId="2">'Cash Out Piv Total'!$1:$5</definedName>
  </definedNames>
  <calcPr calcId="152511"/>
  <pivotCaches>
    <pivotCache cacheId="0" r:id="rId9"/>
  </pivotCaches>
</workbook>
</file>

<file path=xl/calcChain.xml><?xml version="1.0" encoding="utf-8"?>
<calcChain xmlns="http://schemas.openxmlformats.org/spreadsheetml/2006/main">
  <c r="O56" i="28" l="1"/>
  <c r="O113" i="28"/>
  <c r="W61" i="30" l="1"/>
  <c r="W83" i="34"/>
  <c r="AA125" i="34" l="1"/>
  <c r="U125" i="34"/>
  <c r="T125" i="34"/>
  <c r="S125" i="34"/>
  <c r="R125" i="34"/>
  <c r="AA124" i="34"/>
  <c r="U124" i="34"/>
  <c r="T124" i="34"/>
  <c r="S124" i="34"/>
  <c r="R124" i="34"/>
  <c r="AA123" i="34"/>
  <c r="U123" i="34"/>
  <c r="T123" i="34"/>
  <c r="S123" i="34"/>
  <c r="R123" i="34"/>
  <c r="AA122" i="34"/>
  <c r="U122" i="34"/>
  <c r="T122" i="34"/>
  <c r="S122" i="34"/>
  <c r="R122" i="34"/>
  <c r="AA121" i="34"/>
  <c r="U121" i="34"/>
  <c r="T121" i="34"/>
  <c r="S121" i="34"/>
  <c r="R121" i="34"/>
  <c r="AA120" i="34"/>
  <c r="U120" i="34"/>
  <c r="T120" i="34"/>
  <c r="S120" i="34"/>
  <c r="R120" i="34"/>
  <c r="AA119" i="34"/>
  <c r="U119" i="34"/>
  <c r="T119" i="34"/>
  <c r="S119" i="34"/>
  <c r="R119" i="34"/>
  <c r="AA118" i="34"/>
  <c r="U118" i="34"/>
  <c r="T118" i="34"/>
  <c r="S118" i="34"/>
  <c r="R118" i="34"/>
  <c r="AA117" i="34"/>
  <c r="U117" i="34"/>
  <c r="T117" i="34"/>
  <c r="S117" i="34"/>
  <c r="R117" i="34"/>
  <c r="AA116" i="34"/>
  <c r="U116" i="34"/>
  <c r="T116" i="34"/>
  <c r="S116" i="34"/>
  <c r="R116" i="34"/>
  <c r="AA115" i="34"/>
  <c r="U115" i="34"/>
  <c r="T115" i="34"/>
  <c r="S115" i="34"/>
  <c r="R115" i="34"/>
  <c r="AA114" i="34"/>
  <c r="U114" i="34"/>
  <c r="T114" i="34"/>
  <c r="S114" i="34"/>
  <c r="R114" i="34"/>
  <c r="Z113" i="34"/>
  <c r="Y113" i="34"/>
  <c r="X113" i="34"/>
  <c r="W113" i="34"/>
  <c r="V113" i="34"/>
  <c r="U113" i="34"/>
  <c r="T113" i="34"/>
  <c r="S113" i="34"/>
  <c r="R113" i="34"/>
  <c r="W107" i="34"/>
  <c r="V107" i="34"/>
  <c r="W106" i="34"/>
  <c r="V106" i="34"/>
  <c r="W105" i="34"/>
  <c r="V105" i="34"/>
  <c r="W104" i="34"/>
  <c r="V104" i="34"/>
  <c r="W103" i="34"/>
  <c r="V103" i="34"/>
  <c r="W102" i="34"/>
  <c r="V102" i="34"/>
  <c r="W101" i="34"/>
  <c r="V101" i="34"/>
  <c r="W100" i="34"/>
  <c r="V100" i="34"/>
  <c r="W99" i="34"/>
  <c r="V99" i="34"/>
  <c r="W98" i="34"/>
  <c r="V98" i="34"/>
  <c r="W97" i="34"/>
  <c r="V97" i="34"/>
  <c r="W96" i="34"/>
  <c r="V96" i="34"/>
  <c r="W95" i="34"/>
  <c r="V95" i="34"/>
  <c r="W94" i="34"/>
  <c r="V94" i="34"/>
  <c r="G94" i="34"/>
  <c r="F94" i="34"/>
  <c r="E94" i="34"/>
  <c r="D94" i="34"/>
  <c r="W93" i="34"/>
  <c r="V93" i="34"/>
  <c r="G93" i="34"/>
  <c r="F93" i="34"/>
  <c r="E93" i="34"/>
  <c r="D93" i="34"/>
  <c r="W92" i="34"/>
  <c r="V92" i="34"/>
  <c r="G92" i="34"/>
  <c r="F92" i="34"/>
  <c r="E92" i="34"/>
  <c r="D92" i="34"/>
  <c r="W91" i="34"/>
  <c r="V91" i="34"/>
  <c r="G91" i="34"/>
  <c r="F91" i="34"/>
  <c r="E91" i="34"/>
  <c r="D91" i="34"/>
  <c r="W90" i="34"/>
  <c r="V90" i="34"/>
  <c r="G90" i="34"/>
  <c r="F90" i="34"/>
  <c r="E90" i="34"/>
  <c r="D90" i="34"/>
  <c r="W89" i="34"/>
  <c r="V89" i="34"/>
  <c r="G89" i="34"/>
  <c r="F89" i="34"/>
  <c r="E89" i="34"/>
  <c r="D89" i="34"/>
  <c r="W88" i="34"/>
  <c r="V88" i="34"/>
  <c r="G88" i="34"/>
  <c r="F88" i="34"/>
  <c r="E88" i="34"/>
  <c r="D88" i="34"/>
  <c r="W87" i="34"/>
  <c r="V87" i="34"/>
  <c r="G87" i="34"/>
  <c r="F87" i="34"/>
  <c r="E87" i="34"/>
  <c r="D87" i="34"/>
  <c r="W86" i="34"/>
  <c r="V86" i="34"/>
  <c r="G86" i="34"/>
  <c r="F86" i="34"/>
  <c r="E86" i="34"/>
  <c r="D86" i="34"/>
  <c r="W85" i="34"/>
  <c r="V85" i="34"/>
  <c r="G85" i="34"/>
  <c r="F85" i="34"/>
  <c r="E85" i="34"/>
  <c r="D85" i="34"/>
  <c r="W84" i="34"/>
  <c r="V84" i="34"/>
  <c r="G84" i="34"/>
  <c r="F84" i="34"/>
  <c r="E84" i="34"/>
  <c r="D84" i="34"/>
  <c r="V83" i="34"/>
  <c r="G83" i="34"/>
  <c r="F83" i="34"/>
  <c r="E83" i="34"/>
  <c r="D83" i="34"/>
  <c r="W82" i="34"/>
  <c r="V82" i="34"/>
  <c r="L82" i="34"/>
  <c r="K82" i="34"/>
  <c r="J82" i="34"/>
  <c r="I82" i="34"/>
  <c r="H82" i="34"/>
  <c r="G82" i="34"/>
  <c r="F82" i="34"/>
  <c r="E82" i="34"/>
  <c r="D82" i="34"/>
  <c r="W81" i="34"/>
  <c r="V81" i="34"/>
  <c r="W80" i="34"/>
  <c r="V80" i="34"/>
  <c r="W79" i="34"/>
  <c r="V79" i="34"/>
  <c r="W78" i="34"/>
  <c r="V78" i="34"/>
  <c r="W77" i="34"/>
  <c r="V77" i="34"/>
  <c r="W76" i="34"/>
  <c r="V76" i="34"/>
  <c r="I76" i="34"/>
  <c r="H76" i="34"/>
  <c r="W75" i="34"/>
  <c r="V75" i="34"/>
  <c r="I75" i="34"/>
  <c r="H75" i="34"/>
  <c r="W74" i="34"/>
  <c r="V74" i="34"/>
  <c r="I74" i="34"/>
  <c r="H74" i="34"/>
  <c r="W73" i="34"/>
  <c r="V73" i="34"/>
  <c r="I73" i="34"/>
  <c r="H73" i="34"/>
  <c r="W72" i="34"/>
  <c r="V72" i="34"/>
  <c r="I72" i="34"/>
  <c r="H72" i="34"/>
  <c r="W71" i="34"/>
  <c r="V71" i="34"/>
  <c r="I71" i="34"/>
  <c r="H71" i="34"/>
  <c r="W70" i="34"/>
  <c r="V70" i="34"/>
  <c r="I70" i="34"/>
  <c r="H70" i="34"/>
  <c r="W69" i="34"/>
  <c r="V69" i="34"/>
  <c r="I69" i="34"/>
  <c r="H69" i="34"/>
  <c r="W68" i="34"/>
  <c r="V68" i="34"/>
  <c r="I68" i="34"/>
  <c r="H68" i="34"/>
  <c r="W67" i="34"/>
  <c r="V67" i="34"/>
  <c r="I67" i="34"/>
  <c r="H67" i="34"/>
  <c r="W66" i="34"/>
  <c r="V66" i="34"/>
  <c r="I66" i="34"/>
  <c r="H66" i="34"/>
  <c r="W65" i="34"/>
  <c r="V65" i="34"/>
  <c r="I65" i="34"/>
  <c r="H65" i="34"/>
  <c r="W64" i="34"/>
  <c r="V64" i="34"/>
  <c r="I64" i="34"/>
  <c r="H64" i="34"/>
  <c r="W63" i="34"/>
  <c r="V63" i="34"/>
  <c r="I63" i="34"/>
  <c r="H63" i="34"/>
  <c r="W62" i="34"/>
  <c r="V62" i="34"/>
  <c r="I62" i="34"/>
  <c r="H62" i="34"/>
  <c r="W61" i="34"/>
  <c r="V61" i="34"/>
  <c r="I61" i="34"/>
  <c r="H61" i="34"/>
  <c r="W60" i="34"/>
  <c r="V60" i="34"/>
  <c r="I60" i="34"/>
  <c r="H60" i="34"/>
  <c r="W59" i="34"/>
  <c r="V59" i="34"/>
  <c r="I59" i="34"/>
  <c r="H59" i="34"/>
  <c r="W58" i="34"/>
  <c r="V58" i="34"/>
  <c r="I58" i="34"/>
  <c r="H58" i="34"/>
  <c r="W57" i="34"/>
  <c r="V57" i="34"/>
  <c r="I57" i="34"/>
  <c r="H57" i="34"/>
  <c r="W56" i="34"/>
  <c r="V56" i="34"/>
  <c r="I56" i="34"/>
  <c r="H56" i="34"/>
  <c r="W55" i="34"/>
  <c r="V55" i="34"/>
  <c r="I55" i="34"/>
  <c r="H55" i="34"/>
  <c r="W54" i="34"/>
  <c r="V54" i="34"/>
  <c r="I54" i="34"/>
  <c r="H54" i="34"/>
  <c r="W53" i="34"/>
  <c r="V53" i="34"/>
  <c r="I53" i="34"/>
  <c r="I92" i="34" s="1"/>
  <c r="H53" i="34"/>
  <c r="W52" i="34"/>
  <c r="V52" i="34"/>
  <c r="I52" i="34"/>
  <c r="H52" i="34"/>
  <c r="W51" i="34"/>
  <c r="V51" i="34"/>
  <c r="I51" i="34"/>
  <c r="H51" i="34"/>
  <c r="W50" i="34"/>
  <c r="V50" i="34"/>
  <c r="I50" i="34"/>
  <c r="H50" i="34"/>
  <c r="W49" i="34"/>
  <c r="V49" i="34"/>
  <c r="I49" i="34"/>
  <c r="H49" i="34"/>
  <c r="W48" i="34"/>
  <c r="V48" i="34"/>
  <c r="I48" i="34"/>
  <c r="H48" i="34"/>
  <c r="W47" i="34"/>
  <c r="V47" i="34"/>
  <c r="I47" i="34"/>
  <c r="H47" i="34"/>
  <c r="W46" i="34"/>
  <c r="V46" i="34"/>
  <c r="I46" i="34"/>
  <c r="H46" i="34"/>
  <c r="W45" i="34"/>
  <c r="V45" i="34"/>
  <c r="I45" i="34"/>
  <c r="H45" i="34"/>
  <c r="W44" i="34"/>
  <c r="V44" i="34"/>
  <c r="I44" i="34"/>
  <c r="H44" i="34"/>
  <c r="W43" i="34"/>
  <c r="V43" i="34"/>
  <c r="I43" i="34"/>
  <c r="H43" i="34"/>
  <c r="W42" i="34"/>
  <c r="V42" i="34"/>
  <c r="I42" i="34"/>
  <c r="H42" i="34"/>
  <c r="W41" i="34"/>
  <c r="V41" i="34"/>
  <c r="I41" i="34"/>
  <c r="H41" i="34"/>
  <c r="W40" i="34"/>
  <c r="V40" i="34"/>
  <c r="I40" i="34"/>
  <c r="H40" i="34"/>
  <c r="W39" i="34"/>
  <c r="V39" i="34"/>
  <c r="I39" i="34"/>
  <c r="H39" i="34"/>
  <c r="W38" i="34"/>
  <c r="V38" i="34"/>
  <c r="I38" i="34"/>
  <c r="H38" i="34"/>
  <c r="W37" i="34"/>
  <c r="V37" i="34"/>
  <c r="I37" i="34"/>
  <c r="H37" i="34"/>
  <c r="W36" i="34"/>
  <c r="V36" i="34"/>
  <c r="I36" i="34"/>
  <c r="H36" i="34"/>
  <c r="W35" i="34"/>
  <c r="V35" i="34"/>
  <c r="I35" i="34"/>
  <c r="H35" i="34"/>
  <c r="W34" i="34"/>
  <c r="V34" i="34"/>
  <c r="I34" i="34"/>
  <c r="H34" i="34"/>
  <c r="W33" i="34"/>
  <c r="V33" i="34"/>
  <c r="I33" i="34"/>
  <c r="H33" i="34"/>
  <c r="W32" i="34"/>
  <c r="V32" i="34"/>
  <c r="I32" i="34"/>
  <c r="H32" i="34"/>
  <c r="W31" i="34"/>
  <c r="V31" i="34"/>
  <c r="I31" i="34"/>
  <c r="H31" i="34"/>
  <c r="H87" i="34" s="1"/>
  <c r="W30" i="34"/>
  <c r="V30" i="34"/>
  <c r="I30" i="34"/>
  <c r="H30" i="34"/>
  <c r="W29" i="34"/>
  <c r="V29" i="34"/>
  <c r="I29" i="34"/>
  <c r="H29" i="34"/>
  <c r="W28" i="34"/>
  <c r="V28" i="34"/>
  <c r="I28" i="34"/>
  <c r="H28" i="34"/>
  <c r="W27" i="34"/>
  <c r="V27" i="34"/>
  <c r="I27" i="34"/>
  <c r="H27" i="34"/>
  <c r="W26" i="34"/>
  <c r="V26" i="34"/>
  <c r="I26" i="34"/>
  <c r="H26" i="34"/>
  <c r="W25" i="34"/>
  <c r="V25" i="34"/>
  <c r="I25" i="34"/>
  <c r="H25" i="34"/>
  <c r="W24" i="34"/>
  <c r="V24" i="34"/>
  <c r="I24" i="34"/>
  <c r="H24" i="34"/>
  <c r="W23" i="34"/>
  <c r="V23" i="34"/>
  <c r="I23" i="34"/>
  <c r="H23" i="34"/>
  <c r="W22" i="34"/>
  <c r="V22" i="34"/>
  <c r="I22" i="34"/>
  <c r="H22" i="34"/>
  <c r="W21" i="34"/>
  <c r="V21" i="34"/>
  <c r="I21" i="34"/>
  <c r="H21" i="34"/>
  <c r="W20" i="34"/>
  <c r="V20" i="34"/>
  <c r="I20" i="34"/>
  <c r="H20" i="34"/>
  <c r="W19" i="34"/>
  <c r="V19" i="34"/>
  <c r="I19" i="34"/>
  <c r="H19" i="34"/>
  <c r="W18" i="34"/>
  <c r="V18" i="34"/>
  <c r="I18" i="34"/>
  <c r="H18" i="34"/>
  <c r="W17" i="34"/>
  <c r="V17" i="34"/>
  <c r="I17" i="34"/>
  <c r="H17" i="34"/>
  <c r="W16" i="34"/>
  <c r="V16" i="34"/>
  <c r="I16" i="34"/>
  <c r="H16" i="34"/>
  <c r="W15" i="34"/>
  <c r="V15" i="34"/>
  <c r="I15" i="34"/>
  <c r="H15" i="34"/>
  <c r="W14" i="34"/>
  <c r="V14" i="34"/>
  <c r="I14" i="34"/>
  <c r="H14" i="34"/>
  <c r="W13" i="34"/>
  <c r="V13" i="34"/>
  <c r="I13" i="34"/>
  <c r="H13" i="34"/>
  <c r="W12" i="34"/>
  <c r="V12" i="34"/>
  <c r="I12" i="34"/>
  <c r="H12" i="34"/>
  <c r="W11" i="34"/>
  <c r="V11" i="34"/>
  <c r="I11" i="34"/>
  <c r="H11" i="34"/>
  <c r="W10" i="34"/>
  <c r="V10" i="34"/>
  <c r="I10" i="34"/>
  <c r="H10" i="34"/>
  <c r="W9" i="34"/>
  <c r="V9" i="34"/>
  <c r="I9" i="34"/>
  <c r="H9" i="34"/>
  <c r="W8" i="34"/>
  <c r="V8" i="34"/>
  <c r="I8" i="34"/>
  <c r="H8" i="34"/>
  <c r="W7" i="34"/>
  <c r="V7" i="34"/>
  <c r="I7" i="34"/>
  <c r="H7" i="34"/>
  <c r="W6" i="34"/>
  <c r="V6" i="34"/>
  <c r="I6" i="34"/>
  <c r="I83" i="34" s="1"/>
  <c r="H6" i="34"/>
  <c r="AA73" i="28"/>
  <c r="Y73" i="28"/>
  <c r="AA71" i="28"/>
  <c r="Y71" i="28"/>
  <c r="AA69" i="28"/>
  <c r="Y69" i="28"/>
  <c r="AA67" i="28"/>
  <c r="Y67" i="28"/>
  <c r="AA65" i="28"/>
  <c r="Y65" i="28"/>
  <c r="AA63" i="28"/>
  <c r="Y63" i="28"/>
  <c r="U63" i="28"/>
  <c r="S63" i="28"/>
  <c r="S74" i="28"/>
  <c r="U73" i="28"/>
  <c r="S73" i="28"/>
  <c r="U71" i="28"/>
  <c r="S71" i="28"/>
  <c r="S70" i="28"/>
  <c r="U69" i="28"/>
  <c r="S69" i="28"/>
  <c r="U67" i="28"/>
  <c r="S67" i="28"/>
  <c r="S66" i="28"/>
  <c r="U65" i="28"/>
  <c r="S65" i="28"/>
  <c r="W74" i="28"/>
  <c r="Z74" i="28" s="1"/>
  <c r="W73" i="28"/>
  <c r="Z73" i="28" s="1"/>
  <c r="W72" i="28"/>
  <c r="Z72" i="28" s="1"/>
  <c r="W71" i="28"/>
  <c r="Z71" i="28" s="1"/>
  <c r="W70" i="28"/>
  <c r="Z70" i="28" s="1"/>
  <c r="W69" i="28"/>
  <c r="Z69" i="28" s="1"/>
  <c r="W68" i="28"/>
  <c r="Z68" i="28" s="1"/>
  <c r="W67" i="28"/>
  <c r="Z67" i="28" s="1"/>
  <c r="W66" i="28"/>
  <c r="Z66" i="28" s="1"/>
  <c r="W65" i="28"/>
  <c r="Z65" i="28" s="1"/>
  <c r="W64" i="28"/>
  <c r="Z64" i="28" s="1"/>
  <c r="W63" i="28"/>
  <c r="Z63" i="28" s="1"/>
  <c r="Q74" i="28"/>
  <c r="T74" i="28" s="1"/>
  <c r="Q73" i="28"/>
  <c r="T73" i="28" s="1"/>
  <c r="Q72" i="28"/>
  <c r="T72" i="28" s="1"/>
  <c r="Q71" i="28"/>
  <c r="T71" i="28" s="1"/>
  <c r="Q70" i="28"/>
  <c r="T70" i="28" s="1"/>
  <c r="Q69" i="28"/>
  <c r="T69" i="28" s="1"/>
  <c r="Q68" i="28"/>
  <c r="T68" i="28" s="1"/>
  <c r="Q67" i="28"/>
  <c r="T67" i="28" s="1"/>
  <c r="Q66" i="28"/>
  <c r="T66" i="28" s="1"/>
  <c r="Q65" i="28"/>
  <c r="T65" i="28" s="1"/>
  <c r="Q64" i="28"/>
  <c r="T64" i="28" s="1"/>
  <c r="Q63" i="28"/>
  <c r="T63" i="28" s="1"/>
  <c r="Y7" i="28"/>
  <c r="AA7" i="28"/>
  <c r="Y9" i="28"/>
  <c r="AA9" i="28"/>
  <c r="Y10" i="28"/>
  <c r="Y11" i="28"/>
  <c r="AA11" i="28"/>
  <c r="Y13" i="28"/>
  <c r="AA13" i="28"/>
  <c r="Y14" i="28"/>
  <c r="Y15" i="28"/>
  <c r="AA15" i="28"/>
  <c r="Y17" i="28"/>
  <c r="AA17" i="28"/>
  <c r="W17" i="28"/>
  <c r="X17" i="28" s="1"/>
  <c r="W16" i="28"/>
  <c r="X16" i="28" s="1"/>
  <c r="W15" i="28"/>
  <c r="X15" i="28" s="1"/>
  <c r="W14" i="28"/>
  <c r="X14" i="28" s="1"/>
  <c r="W13" i="28"/>
  <c r="X13" i="28" s="1"/>
  <c r="W12" i="28"/>
  <c r="X12" i="28" s="1"/>
  <c r="W11" i="28"/>
  <c r="X11" i="28" s="1"/>
  <c r="W10" i="28"/>
  <c r="X10" i="28" s="1"/>
  <c r="W9" i="28"/>
  <c r="X9" i="28" s="1"/>
  <c r="W8" i="28"/>
  <c r="X8" i="28" s="1"/>
  <c r="W7" i="28"/>
  <c r="X7" i="28" s="1"/>
  <c r="W6" i="28"/>
  <c r="S7" i="28"/>
  <c r="U7" i="28"/>
  <c r="S9" i="28"/>
  <c r="U9" i="28"/>
  <c r="S10" i="28"/>
  <c r="S11" i="28"/>
  <c r="U11" i="28"/>
  <c r="S13" i="28"/>
  <c r="U13" i="28"/>
  <c r="S14" i="28"/>
  <c r="S15" i="28"/>
  <c r="U15" i="28"/>
  <c r="S17" i="28"/>
  <c r="U17" i="28"/>
  <c r="Q17" i="28"/>
  <c r="R17" i="28" s="1"/>
  <c r="Q16" i="28"/>
  <c r="R16" i="28" s="1"/>
  <c r="Q15" i="28"/>
  <c r="R15" i="28" s="1"/>
  <c r="Q14" i="28"/>
  <c r="R14" i="28" s="1"/>
  <c r="Q13" i="28"/>
  <c r="R13" i="28" s="1"/>
  <c r="Q12" i="28"/>
  <c r="R12" i="28" s="1"/>
  <c r="Q11" i="28"/>
  <c r="R11" i="28" s="1"/>
  <c r="Q10" i="28"/>
  <c r="R10" i="28" s="1"/>
  <c r="Q9" i="28"/>
  <c r="R9" i="28" s="1"/>
  <c r="Q8" i="28"/>
  <c r="R8" i="28" s="1"/>
  <c r="Q7" i="28"/>
  <c r="R7" i="28" s="1"/>
  <c r="Q6" i="28"/>
  <c r="I7" i="28"/>
  <c r="I64" i="28" s="1"/>
  <c r="I8" i="28"/>
  <c r="J8" i="28" s="1"/>
  <c r="I9" i="28"/>
  <c r="I66" i="28" s="1"/>
  <c r="I10" i="28"/>
  <c r="J10" i="28" s="1"/>
  <c r="I11" i="28"/>
  <c r="I68" i="28" s="1"/>
  <c r="I12" i="28"/>
  <c r="J12" i="28" s="1"/>
  <c r="I13" i="28"/>
  <c r="I70" i="28" s="1"/>
  <c r="I14" i="28"/>
  <c r="J14" i="28" s="1"/>
  <c r="I15" i="28"/>
  <c r="I72" i="28" s="1"/>
  <c r="I16" i="28"/>
  <c r="J16" i="28" s="1"/>
  <c r="I17" i="28"/>
  <c r="I74" i="28" s="1"/>
  <c r="I6" i="28"/>
  <c r="I63" i="28" s="1"/>
  <c r="C7" i="28"/>
  <c r="D7" i="28" s="1"/>
  <c r="C8" i="28"/>
  <c r="D8" i="28" s="1"/>
  <c r="C9" i="28"/>
  <c r="C66" i="28" s="1"/>
  <c r="C10" i="28"/>
  <c r="D10" i="28" s="1"/>
  <c r="C11" i="28"/>
  <c r="D11" i="28" s="1"/>
  <c r="C12" i="28"/>
  <c r="D12" i="28" s="1"/>
  <c r="C13" i="28"/>
  <c r="C70" i="28" s="1"/>
  <c r="C14" i="28"/>
  <c r="D14" i="28" s="1"/>
  <c r="C15" i="28"/>
  <c r="D15" i="28" s="1"/>
  <c r="C16" i="28"/>
  <c r="D16" i="28" s="1"/>
  <c r="C17" i="28"/>
  <c r="C74" i="28" s="1"/>
  <c r="C6" i="28"/>
  <c r="C63" i="28" s="1"/>
  <c r="J7" i="28"/>
  <c r="K7" i="28"/>
  <c r="L7" i="28" s="1"/>
  <c r="M7" i="28" s="1"/>
  <c r="J9" i="28"/>
  <c r="K9" i="28"/>
  <c r="L9" i="28" s="1"/>
  <c r="M9" i="28" s="1"/>
  <c r="J11" i="28"/>
  <c r="K11" i="28"/>
  <c r="L11" i="28" s="1"/>
  <c r="M11" i="28" s="1"/>
  <c r="J13" i="28"/>
  <c r="K13" i="28"/>
  <c r="L13" i="28" s="1"/>
  <c r="M13" i="28" s="1"/>
  <c r="K14" i="28"/>
  <c r="L14" i="28" s="1"/>
  <c r="M14" i="28" s="1"/>
  <c r="J15" i="28"/>
  <c r="K15" i="28"/>
  <c r="L15" i="28" s="1"/>
  <c r="M15" i="28" s="1"/>
  <c r="J17" i="28"/>
  <c r="K17" i="28"/>
  <c r="L17" i="28" s="1"/>
  <c r="M17" i="28" s="1"/>
  <c r="E7" i="28"/>
  <c r="F7" i="28" s="1"/>
  <c r="G7" i="28" s="1"/>
  <c r="D9" i="28"/>
  <c r="E9" i="28"/>
  <c r="F9" i="28" s="1"/>
  <c r="G9" i="28" s="1"/>
  <c r="E10" i="28"/>
  <c r="F10" i="28" s="1"/>
  <c r="G10" i="28" s="1"/>
  <c r="E11" i="28"/>
  <c r="F11" i="28" s="1"/>
  <c r="G11" i="28" s="1"/>
  <c r="D13" i="28"/>
  <c r="E13" i="28"/>
  <c r="F13" i="28" s="1"/>
  <c r="G13" i="28" s="1"/>
  <c r="E14" i="28"/>
  <c r="F14" i="28" s="1"/>
  <c r="G14" i="28" s="1"/>
  <c r="E15" i="28"/>
  <c r="F15" i="28" s="1"/>
  <c r="G15" i="28" s="1"/>
  <c r="D17" i="28"/>
  <c r="E17" i="28"/>
  <c r="F17" i="28" s="1"/>
  <c r="G17" i="28" s="1"/>
  <c r="E70" i="28" l="1"/>
  <c r="F70" i="28" s="1"/>
  <c r="G70" i="28" s="1"/>
  <c r="D70" i="28"/>
  <c r="J74" i="28"/>
  <c r="K74" i="28"/>
  <c r="L74" i="28" s="1"/>
  <c r="M74" i="28" s="1"/>
  <c r="J70" i="28"/>
  <c r="K70" i="28"/>
  <c r="L70" i="28" s="1"/>
  <c r="M70" i="28" s="1"/>
  <c r="J66" i="28"/>
  <c r="K66" i="28"/>
  <c r="L66" i="28" s="1"/>
  <c r="M66" i="28" s="1"/>
  <c r="E63" i="28"/>
  <c r="F63" i="28" s="1"/>
  <c r="G63" i="28" s="1"/>
  <c r="D63" i="28"/>
  <c r="K63" i="28"/>
  <c r="L63" i="28" s="1"/>
  <c r="M63" i="28" s="1"/>
  <c r="J63" i="28"/>
  <c r="E66" i="28"/>
  <c r="F66" i="28" s="1"/>
  <c r="G66" i="28" s="1"/>
  <c r="D66" i="28"/>
  <c r="J72" i="28"/>
  <c r="K72" i="28"/>
  <c r="L72" i="28" s="1"/>
  <c r="M72" i="28" s="1"/>
  <c r="J68" i="28"/>
  <c r="K68" i="28"/>
  <c r="L68" i="28" s="1"/>
  <c r="M68" i="28" s="1"/>
  <c r="J64" i="28"/>
  <c r="K64" i="28"/>
  <c r="L64" i="28" s="1"/>
  <c r="M64" i="28" s="1"/>
  <c r="E74" i="28"/>
  <c r="F74" i="28" s="1"/>
  <c r="G74" i="28" s="1"/>
  <c r="D74" i="28"/>
  <c r="U16" i="28"/>
  <c r="U14" i="28"/>
  <c r="U8" i="28"/>
  <c r="AA16" i="28"/>
  <c r="AA12" i="28"/>
  <c r="AA10" i="28"/>
  <c r="C71" i="28"/>
  <c r="I67" i="28"/>
  <c r="U64" i="28"/>
  <c r="U66" i="28"/>
  <c r="U68" i="28"/>
  <c r="U70" i="28"/>
  <c r="U72" i="28"/>
  <c r="U74" i="28"/>
  <c r="AA64" i="28"/>
  <c r="AA66" i="28"/>
  <c r="AA68" i="28"/>
  <c r="AA70" i="28"/>
  <c r="AA72" i="28"/>
  <c r="AA74" i="28"/>
  <c r="U12" i="28"/>
  <c r="U10" i="28"/>
  <c r="AA14" i="28"/>
  <c r="AA8" i="28"/>
  <c r="C67" i="28"/>
  <c r="I71" i="28"/>
  <c r="T17" i="28"/>
  <c r="T16" i="28"/>
  <c r="T15" i="28"/>
  <c r="T14" i="28"/>
  <c r="T13" i="28"/>
  <c r="T12" i="28"/>
  <c r="T11" i="28"/>
  <c r="T10" i="28"/>
  <c r="T9" i="28"/>
  <c r="T8" i="28"/>
  <c r="T7" i="28"/>
  <c r="Z17" i="28"/>
  <c r="Z16" i="28"/>
  <c r="Z15" i="28"/>
  <c r="Z14" i="28"/>
  <c r="Z13" i="28"/>
  <c r="Z12" i="28"/>
  <c r="Z11" i="28"/>
  <c r="Z10" i="28"/>
  <c r="Z9" i="28"/>
  <c r="Z8" i="28"/>
  <c r="Z7" i="28"/>
  <c r="C64" i="28"/>
  <c r="C68" i="28"/>
  <c r="C72" i="28"/>
  <c r="R64" i="28"/>
  <c r="R65" i="28"/>
  <c r="R66" i="28"/>
  <c r="R67" i="28"/>
  <c r="R68" i="28"/>
  <c r="R69" i="28"/>
  <c r="R70" i="28"/>
  <c r="R71" i="28"/>
  <c r="R72" i="28"/>
  <c r="R73" i="28"/>
  <c r="R74" i="28"/>
  <c r="R63" i="28"/>
  <c r="X63" i="28"/>
  <c r="X64" i="28"/>
  <c r="X65" i="28"/>
  <c r="X66" i="28"/>
  <c r="X67" i="28"/>
  <c r="X68" i="28"/>
  <c r="X69" i="28"/>
  <c r="X70" i="28"/>
  <c r="X71" i="28"/>
  <c r="X72" i="28"/>
  <c r="X73" i="28"/>
  <c r="X74" i="28"/>
  <c r="S16" i="28"/>
  <c r="S12" i="28"/>
  <c r="Y12" i="28"/>
  <c r="Y8" i="28"/>
  <c r="C65" i="28"/>
  <c r="C69" i="28"/>
  <c r="C73" i="28"/>
  <c r="I65" i="28"/>
  <c r="I69" i="28"/>
  <c r="I73" i="28"/>
  <c r="S64" i="28"/>
  <c r="S68" i="28"/>
  <c r="S72" i="28"/>
  <c r="Y64" i="28"/>
  <c r="Y66" i="28"/>
  <c r="Y68" i="28"/>
  <c r="Y70" i="28"/>
  <c r="Y72" i="28"/>
  <c r="Y74" i="28"/>
  <c r="S8" i="28"/>
  <c r="Y16" i="28"/>
  <c r="K10" i="28"/>
  <c r="L10" i="28" s="1"/>
  <c r="M10" i="28" s="1"/>
  <c r="J14" i="34"/>
  <c r="K14" i="34" s="1"/>
  <c r="J18" i="34"/>
  <c r="K18" i="34" s="1"/>
  <c r="R126" i="34"/>
  <c r="R127" i="34" s="1"/>
  <c r="X10" i="34"/>
  <c r="Y10" i="34" s="1"/>
  <c r="J50" i="34"/>
  <c r="K50" i="34" s="1"/>
  <c r="J66" i="34"/>
  <c r="K66" i="34" s="1"/>
  <c r="J38" i="34"/>
  <c r="K38" i="34" s="1"/>
  <c r="X81" i="34"/>
  <c r="Y81" i="34" s="1"/>
  <c r="X78" i="34"/>
  <c r="X77" i="34"/>
  <c r="Y77" i="34" s="1"/>
  <c r="X7" i="34"/>
  <c r="Y7" i="34" s="1"/>
  <c r="J22" i="34"/>
  <c r="K22" i="34" s="1"/>
  <c r="J30" i="34"/>
  <c r="K30" i="34" s="1"/>
  <c r="J34" i="34"/>
  <c r="K34" i="34" s="1"/>
  <c r="J58" i="34"/>
  <c r="K58" i="34" s="1"/>
  <c r="J62" i="34"/>
  <c r="K62" i="34" s="1"/>
  <c r="X11" i="34"/>
  <c r="Y11" i="34" s="1"/>
  <c r="J42" i="34"/>
  <c r="K42" i="34" s="1"/>
  <c r="J46" i="34"/>
  <c r="K46" i="34" s="1"/>
  <c r="X69" i="34"/>
  <c r="Y69" i="34" s="1"/>
  <c r="X71" i="34"/>
  <c r="Y71" i="34" s="1"/>
  <c r="X73" i="34"/>
  <c r="Y73" i="34" s="1"/>
  <c r="X97" i="34"/>
  <c r="X99" i="34"/>
  <c r="Y99" i="34" s="1"/>
  <c r="Z99" i="34" s="1"/>
  <c r="X103" i="34"/>
  <c r="Y103" i="34" s="1"/>
  <c r="X6" i="34"/>
  <c r="Y6" i="34" s="1"/>
  <c r="Z6" i="34" s="1"/>
  <c r="J54" i="34"/>
  <c r="K54" i="34" s="1"/>
  <c r="X80" i="34"/>
  <c r="Y80" i="34" s="1"/>
  <c r="Z80" i="34" s="1"/>
  <c r="J26" i="34"/>
  <c r="K26" i="34" s="1"/>
  <c r="V114" i="34"/>
  <c r="X9" i="34"/>
  <c r="Y9" i="34" s="1"/>
  <c r="X67" i="34"/>
  <c r="X72" i="34"/>
  <c r="Y72" i="34" s="1"/>
  <c r="Z72" i="34" s="1"/>
  <c r="X75" i="34"/>
  <c r="Y75" i="34" s="1"/>
  <c r="V125" i="34"/>
  <c r="X107" i="34"/>
  <c r="V115" i="34"/>
  <c r="I89" i="34"/>
  <c r="W116" i="34"/>
  <c r="I94" i="34"/>
  <c r="I88" i="34"/>
  <c r="V118" i="34"/>
  <c r="I91" i="34"/>
  <c r="I93" i="34"/>
  <c r="J74" i="34"/>
  <c r="K74" i="34" s="1"/>
  <c r="L74" i="34" s="1"/>
  <c r="J75" i="34"/>
  <c r="K75" i="34" s="1"/>
  <c r="G95" i="34"/>
  <c r="G96" i="34" s="1"/>
  <c r="I84" i="34"/>
  <c r="I85" i="34"/>
  <c r="J16" i="34"/>
  <c r="K16" i="34" s="1"/>
  <c r="J20" i="34"/>
  <c r="K20" i="34" s="1"/>
  <c r="J24" i="34"/>
  <c r="K24" i="34" s="1"/>
  <c r="L24" i="34" s="1"/>
  <c r="J28" i="34"/>
  <c r="J32" i="34"/>
  <c r="K32" i="34" s="1"/>
  <c r="L32" i="34" s="1"/>
  <c r="M32" i="34" s="1"/>
  <c r="J36" i="34"/>
  <c r="K36" i="34" s="1"/>
  <c r="J40" i="34"/>
  <c r="K40" i="34" s="1"/>
  <c r="L40" i="34" s="1"/>
  <c r="M40" i="34" s="1"/>
  <c r="J44" i="34"/>
  <c r="K44" i="34" s="1"/>
  <c r="J48" i="34"/>
  <c r="K48" i="34" s="1"/>
  <c r="L48" i="34" s="1"/>
  <c r="M48" i="34" s="1"/>
  <c r="J52" i="34"/>
  <c r="J56" i="34"/>
  <c r="K56" i="34" s="1"/>
  <c r="J60" i="34"/>
  <c r="K60" i="34" s="1"/>
  <c r="L60" i="34" s="1"/>
  <c r="J64" i="34"/>
  <c r="K64" i="34" s="1"/>
  <c r="D95" i="34"/>
  <c r="D96" i="34" s="1"/>
  <c r="I86" i="34"/>
  <c r="I90" i="34"/>
  <c r="I87" i="34"/>
  <c r="S126" i="34"/>
  <c r="S127" i="34" s="1"/>
  <c r="AA126" i="34"/>
  <c r="X8" i="34"/>
  <c r="Y8" i="34" s="1"/>
  <c r="X12" i="34"/>
  <c r="W114" i="34"/>
  <c r="X89" i="34"/>
  <c r="Y89" i="34" s="1"/>
  <c r="Z89" i="34" s="1"/>
  <c r="X93" i="34"/>
  <c r="Y93" i="34" s="1"/>
  <c r="Z93" i="34" s="1"/>
  <c r="H83" i="34"/>
  <c r="H77" i="34"/>
  <c r="J6" i="34"/>
  <c r="K6" i="34" s="1"/>
  <c r="H84" i="34"/>
  <c r="J7" i="34"/>
  <c r="J8" i="34"/>
  <c r="K8" i="34" s="1"/>
  <c r="H85" i="34"/>
  <c r="J9" i="34"/>
  <c r="K9" i="34" s="1"/>
  <c r="L9" i="34" s="1"/>
  <c r="J10" i="34"/>
  <c r="K10" i="34" s="1"/>
  <c r="H86" i="34"/>
  <c r="J11" i="34"/>
  <c r="J12" i="34"/>
  <c r="K12" i="34" s="1"/>
  <c r="J13" i="34"/>
  <c r="W108" i="34"/>
  <c r="H90" i="34"/>
  <c r="J17" i="34"/>
  <c r="J25" i="34"/>
  <c r="K25" i="34" s="1"/>
  <c r="H93" i="34"/>
  <c r="J29" i="34"/>
  <c r="J37" i="34"/>
  <c r="K37" i="34" s="1"/>
  <c r="H88" i="34"/>
  <c r="J15" i="34"/>
  <c r="K15" i="34" s="1"/>
  <c r="J19" i="34"/>
  <c r="J23" i="34"/>
  <c r="J27" i="34"/>
  <c r="K27" i="34" s="1"/>
  <c r="W118" i="34"/>
  <c r="H94" i="34"/>
  <c r="J31" i="34"/>
  <c r="J87" i="34" s="1"/>
  <c r="J35" i="34"/>
  <c r="J39" i="34"/>
  <c r="K39" i="34" s="1"/>
  <c r="J43" i="34"/>
  <c r="K43" i="34" s="1"/>
  <c r="W122" i="34"/>
  <c r="J47" i="34"/>
  <c r="J51" i="34"/>
  <c r="J55" i="34"/>
  <c r="J59" i="34"/>
  <c r="J63" i="34"/>
  <c r="Z69" i="34"/>
  <c r="AA69" i="34" s="1"/>
  <c r="X13" i="34"/>
  <c r="X16" i="34"/>
  <c r="X17" i="34"/>
  <c r="Y17" i="34" s="1"/>
  <c r="X20" i="34"/>
  <c r="Y20" i="34" s="1"/>
  <c r="X21" i="34"/>
  <c r="Y21" i="34" s="1"/>
  <c r="X24" i="34"/>
  <c r="Y24" i="34" s="1"/>
  <c r="X25" i="34"/>
  <c r="V117" i="34"/>
  <c r="X28" i="34"/>
  <c r="Y28" i="34" s="1"/>
  <c r="V119" i="34"/>
  <c r="X29" i="34"/>
  <c r="X32" i="34"/>
  <c r="Y32" i="34" s="1"/>
  <c r="X33" i="34"/>
  <c r="X36" i="34"/>
  <c r="Y36" i="34" s="1"/>
  <c r="X37" i="34"/>
  <c r="Y37" i="34" s="1"/>
  <c r="X40" i="34"/>
  <c r="Y40" i="34" s="1"/>
  <c r="X41" i="34"/>
  <c r="X44" i="34"/>
  <c r="Y44" i="34" s="1"/>
  <c r="X45" i="34"/>
  <c r="Y45" i="34" s="1"/>
  <c r="X48" i="34"/>
  <c r="V123" i="34"/>
  <c r="X49" i="34"/>
  <c r="X52" i="34"/>
  <c r="X53" i="34"/>
  <c r="X56" i="34"/>
  <c r="Y56" i="34" s="1"/>
  <c r="X57" i="34"/>
  <c r="Y57" i="34" s="1"/>
  <c r="X60" i="34"/>
  <c r="Y60" i="34" s="1"/>
  <c r="X61" i="34"/>
  <c r="X64" i="34"/>
  <c r="Y64" i="34" s="1"/>
  <c r="X65" i="34"/>
  <c r="Y65" i="34" s="1"/>
  <c r="X68" i="34"/>
  <c r="Y68" i="34" s="1"/>
  <c r="E95" i="34"/>
  <c r="E96" i="34" s="1"/>
  <c r="F95" i="34"/>
  <c r="F96" i="34" s="1"/>
  <c r="X86" i="34"/>
  <c r="Y86" i="34" s="1"/>
  <c r="Z86" i="34" s="1"/>
  <c r="X91" i="34"/>
  <c r="Y91" i="34" s="1"/>
  <c r="X102" i="34"/>
  <c r="J21" i="34"/>
  <c r="K21" i="34" s="1"/>
  <c r="J33" i="34"/>
  <c r="K33" i="34" s="1"/>
  <c r="W120" i="34"/>
  <c r="W121" i="34"/>
  <c r="J41" i="34"/>
  <c r="K41" i="34" s="1"/>
  <c r="J45" i="34"/>
  <c r="K45" i="34" s="1"/>
  <c r="J49" i="34"/>
  <c r="K49" i="34" s="1"/>
  <c r="J53" i="34"/>
  <c r="K53" i="34" s="1"/>
  <c r="W124" i="34"/>
  <c r="J57" i="34"/>
  <c r="K57" i="34" s="1"/>
  <c r="L57" i="34" s="1"/>
  <c r="W125" i="34"/>
  <c r="J61" i="34"/>
  <c r="J65" i="34"/>
  <c r="J69" i="34"/>
  <c r="J71" i="34"/>
  <c r="I77" i="34"/>
  <c r="X14" i="34"/>
  <c r="X15" i="34"/>
  <c r="X18" i="34"/>
  <c r="Y18" i="34" s="1"/>
  <c r="X19" i="34"/>
  <c r="Y19" i="34" s="1"/>
  <c r="Z19" i="34" s="1"/>
  <c r="X22" i="34"/>
  <c r="Y22" i="34" s="1"/>
  <c r="V116" i="34"/>
  <c r="X23" i="34"/>
  <c r="Y23" i="34" s="1"/>
  <c r="X26" i="34"/>
  <c r="Y26" i="34" s="1"/>
  <c r="X27" i="34"/>
  <c r="X30" i="34"/>
  <c r="Y30" i="34" s="1"/>
  <c r="X31" i="34"/>
  <c r="Y31" i="34" s="1"/>
  <c r="Z31" i="34" s="1"/>
  <c r="X34" i="34"/>
  <c r="X35" i="34"/>
  <c r="X38" i="34"/>
  <c r="Y38" i="34" s="1"/>
  <c r="X39" i="34"/>
  <c r="Y39" i="34" s="1"/>
  <c r="V121" i="34"/>
  <c r="X42" i="34"/>
  <c r="Y42" i="34" s="1"/>
  <c r="X43" i="34"/>
  <c r="Y43" i="34" s="1"/>
  <c r="X46" i="34"/>
  <c r="X47" i="34"/>
  <c r="X50" i="34"/>
  <c r="Y50" i="34" s="1"/>
  <c r="Z50" i="34" s="1"/>
  <c r="AA50" i="34" s="1"/>
  <c r="X51" i="34"/>
  <c r="Y51" i="34" s="1"/>
  <c r="X54" i="34"/>
  <c r="Y54" i="34" s="1"/>
  <c r="X55" i="34"/>
  <c r="X58" i="34"/>
  <c r="Y58" i="34" s="1"/>
  <c r="X59" i="34"/>
  <c r="Y59" i="34" s="1"/>
  <c r="X62" i="34"/>
  <c r="X63" i="34"/>
  <c r="X66" i="34"/>
  <c r="Y66" i="34" s="1"/>
  <c r="J76" i="34"/>
  <c r="K76" i="34" s="1"/>
  <c r="L76" i="34" s="1"/>
  <c r="V122" i="34"/>
  <c r="X92" i="34"/>
  <c r="Y92" i="34" s="1"/>
  <c r="X106" i="34"/>
  <c r="Y106" i="34" s="1"/>
  <c r="Z106" i="34" s="1"/>
  <c r="AA106" i="34" s="1"/>
  <c r="V108" i="34"/>
  <c r="Z10" i="34"/>
  <c r="AA10" i="34" s="1"/>
  <c r="L14" i="34"/>
  <c r="M14" i="34" s="1"/>
  <c r="H89" i="34"/>
  <c r="H91" i="34"/>
  <c r="H92" i="34"/>
  <c r="W117" i="34"/>
  <c r="W119" i="34"/>
  <c r="W123" i="34"/>
  <c r="L62" i="34"/>
  <c r="M62" i="34" s="1"/>
  <c r="J73" i="34"/>
  <c r="K73" i="34" s="1"/>
  <c r="X74" i="34"/>
  <c r="X82" i="34"/>
  <c r="Y82" i="34" s="1"/>
  <c r="Z82" i="34" s="1"/>
  <c r="W115" i="34"/>
  <c r="Y16" i="34"/>
  <c r="V120" i="34"/>
  <c r="V124" i="34"/>
  <c r="J67" i="34"/>
  <c r="K67" i="34" s="1"/>
  <c r="X70" i="34"/>
  <c r="Y70" i="34" s="1"/>
  <c r="Z70" i="34" s="1"/>
  <c r="X83" i="34"/>
  <c r="X87" i="34"/>
  <c r="Y87" i="34" s="1"/>
  <c r="Y97" i="34"/>
  <c r="X101" i="34"/>
  <c r="Y101" i="34" s="1"/>
  <c r="Z101" i="34" s="1"/>
  <c r="X105" i="34"/>
  <c r="Y105" i="34" s="1"/>
  <c r="U126" i="34"/>
  <c r="U127" i="34" s="1"/>
  <c r="J68" i="34"/>
  <c r="J70" i="34"/>
  <c r="J72" i="34"/>
  <c r="X76" i="34"/>
  <c r="Y78" i="34"/>
  <c r="Z78" i="34" s="1"/>
  <c r="X79" i="34"/>
  <c r="X85" i="34"/>
  <c r="X88" i="34"/>
  <c r="Y88" i="34" s="1"/>
  <c r="X98" i="34"/>
  <c r="Y98" i="34" s="1"/>
  <c r="X84" i="34"/>
  <c r="X90" i="34"/>
  <c r="X94" i="34"/>
  <c r="X95" i="34"/>
  <c r="X96" i="34"/>
  <c r="X100" i="34"/>
  <c r="Y100" i="34" s="1"/>
  <c r="X104" i="34"/>
  <c r="Y104" i="34" s="1"/>
  <c r="T126" i="34"/>
  <c r="T127" i="34" s="1"/>
  <c r="K16" i="28"/>
  <c r="L16" i="28" s="1"/>
  <c r="M16" i="28" s="1"/>
  <c r="K12" i="28"/>
  <c r="L12" i="28" s="1"/>
  <c r="M12" i="28" s="1"/>
  <c r="K8" i="28"/>
  <c r="L8" i="28" s="1"/>
  <c r="M8" i="28" s="1"/>
  <c r="E16" i="28"/>
  <c r="F16" i="28" s="1"/>
  <c r="G16" i="28" s="1"/>
  <c r="E12" i="28"/>
  <c r="F12" i="28" s="1"/>
  <c r="G12" i="28" s="1"/>
  <c r="E8" i="28"/>
  <c r="F8" i="28" s="1"/>
  <c r="G8" i="28" s="1"/>
  <c r="AA51" i="31"/>
  <c r="U51" i="31"/>
  <c r="T51" i="31"/>
  <c r="S51" i="31"/>
  <c r="R51" i="31"/>
  <c r="AA50" i="31"/>
  <c r="U50" i="31"/>
  <c r="T50" i="31"/>
  <c r="S50" i="31"/>
  <c r="R50" i="31"/>
  <c r="AA49" i="31"/>
  <c r="U49" i="31"/>
  <c r="T49" i="31"/>
  <c r="S49" i="31"/>
  <c r="R49" i="31"/>
  <c r="AA48" i="31"/>
  <c r="U48" i="31"/>
  <c r="T48" i="31"/>
  <c r="S48" i="31"/>
  <c r="R48" i="31"/>
  <c r="AA47" i="31"/>
  <c r="U47" i="31"/>
  <c r="T47" i="31"/>
  <c r="S47" i="31"/>
  <c r="R47" i="31"/>
  <c r="AA46" i="31"/>
  <c r="U46" i="31"/>
  <c r="T46" i="31"/>
  <c r="S46" i="31"/>
  <c r="R46" i="31"/>
  <c r="AA45" i="31"/>
  <c r="U45" i="31"/>
  <c r="T45" i="31"/>
  <c r="S45" i="31"/>
  <c r="R45" i="31"/>
  <c r="AA44" i="31"/>
  <c r="U44" i="31"/>
  <c r="T44" i="31"/>
  <c r="S44" i="31"/>
  <c r="R44" i="31"/>
  <c r="AA43" i="31"/>
  <c r="U43" i="31"/>
  <c r="T43" i="31"/>
  <c r="S43" i="31"/>
  <c r="R43" i="31"/>
  <c r="AA42" i="31"/>
  <c r="U42" i="31"/>
  <c r="T42" i="31"/>
  <c r="S42" i="31"/>
  <c r="R42" i="31"/>
  <c r="AA41" i="31"/>
  <c r="U41" i="31"/>
  <c r="T41" i="31"/>
  <c r="S41" i="31"/>
  <c r="R41" i="31"/>
  <c r="AA40" i="31"/>
  <c r="U40" i="31"/>
  <c r="T40" i="31"/>
  <c r="S40" i="31"/>
  <c r="R40" i="31"/>
  <c r="Z39" i="31"/>
  <c r="Y39" i="31"/>
  <c r="X39" i="31"/>
  <c r="W39" i="31"/>
  <c r="V39" i="31"/>
  <c r="U39" i="31"/>
  <c r="T39" i="31"/>
  <c r="S39" i="31"/>
  <c r="R39" i="31"/>
  <c r="G37" i="31"/>
  <c r="F37" i="31"/>
  <c r="E37" i="31"/>
  <c r="D37" i="31"/>
  <c r="G36" i="31"/>
  <c r="F36" i="31"/>
  <c r="E36" i="31"/>
  <c r="D36" i="31"/>
  <c r="G35" i="31"/>
  <c r="F35" i="31"/>
  <c r="E35" i="31"/>
  <c r="D35" i="31"/>
  <c r="G34" i="31"/>
  <c r="F34" i="31"/>
  <c r="E34" i="31"/>
  <c r="D34" i="31"/>
  <c r="G33" i="31"/>
  <c r="F33" i="31"/>
  <c r="E33" i="31"/>
  <c r="D33" i="31"/>
  <c r="G32" i="31"/>
  <c r="F32" i="31"/>
  <c r="E32" i="31"/>
  <c r="D32" i="31"/>
  <c r="G31" i="31"/>
  <c r="F31" i="31"/>
  <c r="E31" i="31"/>
  <c r="D31" i="31"/>
  <c r="M30" i="31"/>
  <c r="L30" i="31"/>
  <c r="K30" i="31"/>
  <c r="J30" i="31"/>
  <c r="I30" i="31"/>
  <c r="H30" i="31"/>
  <c r="G30" i="31"/>
  <c r="F30" i="31"/>
  <c r="E30" i="31"/>
  <c r="D30" i="31"/>
  <c r="G29" i="31"/>
  <c r="F29" i="31"/>
  <c r="E29" i="31"/>
  <c r="D29" i="31"/>
  <c r="G28" i="31"/>
  <c r="F28" i="31"/>
  <c r="E28" i="31"/>
  <c r="D28" i="31"/>
  <c r="G27" i="31"/>
  <c r="F27" i="31"/>
  <c r="E27" i="31"/>
  <c r="D27" i="31"/>
  <c r="G26" i="31"/>
  <c r="F26" i="31"/>
  <c r="E26" i="31"/>
  <c r="D26" i="31"/>
  <c r="L25" i="31"/>
  <c r="K25" i="31"/>
  <c r="J25" i="31"/>
  <c r="I25" i="31"/>
  <c r="H25" i="31"/>
  <c r="G25" i="31"/>
  <c r="F25" i="31"/>
  <c r="E25" i="31"/>
  <c r="D25" i="31"/>
  <c r="W33" i="31"/>
  <c r="V33" i="31"/>
  <c r="W32" i="31"/>
  <c r="V32" i="31"/>
  <c r="W31" i="31"/>
  <c r="V31" i="31"/>
  <c r="W30" i="31"/>
  <c r="V30" i="31"/>
  <c r="W29" i="31"/>
  <c r="V29" i="31"/>
  <c r="W28" i="31"/>
  <c r="V28" i="31"/>
  <c r="W27" i="31"/>
  <c r="V27" i="31"/>
  <c r="W26" i="31"/>
  <c r="V26" i="31"/>
  <c r="W25" i="31"/>
  <c r="V25" i="31"/>
  <c r="W24" i="31"/>
  <c r="V24" i="31"/>
  <c r="W23" i="31"/>
  <c r="V23" i="31"/>
  <c r="W22" i="31"/>
  <c r="V22" i="31"/>
  <c r="W21" i="31"/>
  <c r="V21" i="31"/>
  <c r="W20" i="31"/>
  <c r="V20" i="31"/>
  <c r="W19" i="31"/>
  <c r="V19" i="31"/>
  <c r="I19" i="31"/>
  <c r="H19" i="31"/>
  <c r="W18" i="31"/>
  <c r="V18" i="31"/>
  <c r="I18" i="31"/>
  <c r="H18" i="31"/>
  <c r="W17" i="31"/>
  <c r="V17" i="31"/>
  <c r="I17" i="31"/>
  <c r="H17" i="31"/>
  <c r="W16" i="31"/>
  <c r="V16" i="31"/>
  <c r="I16" i="31"/>
  <c r="H16" i="31"/>
  <c r="H32" i="31" s="1"/>
  <c r="I30" i="28" s="1"/>
  <c r="W15" i="31"/>
  <c r="V15" i="31"/>
  <c r="I15" i="31"/>
  <c r="H15" i="31"/>
  <c r="W14" i="31"/>
  <c r="V14" i="31"/>
  <c r="I14" i="31"/>
  <c r="H14" i="31"/>
  <c r="W13" i="31"/>
  <c r="V13" i="31"/>
  <c r="I13" i="31"/>
  <c r="H13" i="31"/>
  <c r="W12" i="31"/>
  <c r="V12" i="31"/>
  <c r="I12" i="31"/>
  <c r="H12" i="31"/>
  <c r="W11" i="31"/>
  <c r="V11" i="31"/>
  <c r="I11" i="31"/>
  <c r="H11" i="31"/>
  <c r="W10" i="31"/>
  <c r="V10" i="31"/>
  <c r="I10" i="31"/>
  <c r="H10" i="31"/>
  <c r="W9" i="31"/>
  <c r="V9" i="31"/>
  <c r="I9" i="31"/>
  <c r="H9" i="31"/>
  <c r="W8" i="31"/>
  <c r="V8" i="31"/>
  <c r="I8" i="31"/>
  <c r="H8" i="31"/>
  <c r="W7" i="31"/>
  <c r="V7" i="31"/>
  <c r="I7" i="31"/>
  <c r="H7" i="31"/>
  <c r="H27" i="31" s="1"/>
  <c r="W6" i="31"/>
  <c r="W34" i="31" s="1"/>
  <c r="V6" i="31"/>
  <c r="V34" i="31" s="1"/>
  <c r="I6" i="31"/>
  <c r="I20" i="31" s="1"/>
  <c r="H6" i="31"/>
  <c r="H20" i="31" s="1"/>
  <c r="O104" i="28"/>
  <c r="O105" i="28" s="1"/>
  <c r="O106" i="28" s="1"/>
  <c r="O107" i="28" s="1"/>
  <c r="O108" i="28" s="1"/>
  <c r="O109" i="28" s="1"/>
  <c r="O110" i="28" s="1"/>
  <c r="A104" i="28"/>
  <c r="A105" i="28" s="1"/>
  <c r="A106" i="28" s="1"/>
  <c r="A107" i="28" s="1"/>
  <c r="A108" i="28" s="1"/>
  <c r="A109" i="28" s="1"/>
  <c r="A110" i="28" s="1"/>
  <c r="A87" i="28"/>
  <c r="A88" i="28" s="1"/>
  <c r="A89" i="28" s="1"/>
  <c r="A90" i="28" s="1"/>
  <c r="A91" i="28" s="1"/>
  <c r="A92" i="28" s="1"/>
  <c r="O86" i="28"/>
  <c r="O87" i="28" s="1"/>
  <c r="O88" i="28" s="1"/>
  <c r="O89" i="28" s="1"/>
  <c r="O90" i="28" s="1"/>
  <c r="O91" i="28" s="1"/>
  <c r="O92" i="28" s="1"/>
  <c r="A86" i="28"/>
  <c r="O68" i="28"/>
  <c r="O69" i="28" s="1"/>
  <c r="O70" i="28" s="1"/>
  <c r="O71" i="28" s="1"/>
  <c r="O72" i="28" s="1"/>
  <c r="O73" i="28" s="1"/>
  <c r="O74" i="28" s="1"/>
  <c r="A68" i="28"/>
  <c r="A69" i="28" s="1"/>
  <c r="A70" i="28" s="1"/>
  <c r="A71" i="28" s="1"/>
  <c r="A72" i="28" s="1"/>
  <c r="A73" i="28" s="1"/>
  <c r="A74" i="28" s="1"/>
  <c r="O47" i="28"/>
  <c r="O48" i="28" s="1"/>
  <c r="O49" i="28" s="1"/>
  <c r="O50" i="28" s="1"/>
  <c r="O51" i="28" s="1"/>
  <c r="O52" i="28" s="1"/>
  <c r="O53" i="28" s="1"/>
  <c r="A47" i="28"/>
  <c r="A48" i="28" s="1"/>
  <c r="A49" i="28" s="1"/>
  <c r="A50" i="28" s="1"/>
  <c r="A51" i="28" s="1"/>
  <c r="A52" i="28" s="1"/>
  <c r="A53" i="28" s="1"/>
  <c r="O29" i="28"/>
  <c r="O30" i="28" s="1"/>
  <c r="O31" i="28" s="1"/>
  <c r="O32" i="28" s="1"/>
  <c r="O33" i="28" s="1"/>
  <c r="O34" i="28" s="1"/>
  <c r="O35" i="28" s="1"/>
  <c r="A29" i="28"/>
  <c r="A30" i="28" s="1"/>
  <c r="A31" i="28" s="1"/>
  <c r="A32" i="28" s="1"/>
  <c r="A33" i="28" s="1"/>
  <c r="A34" i="28" s="1"/>
  <c r="A35" i="28" s="1"/>
  <c r="O11" i="28"/>
  <c r="O12" i="28" s="1"/>
  <c r="O13" i="28" s="1"/>
  <c r="O14" i="28" s="1"/>
  <c r="O15" i="28" s="1"/>
  <c r="O16" i="28" s="1"/>
  <c r="O17" i="28" s="1"/>
  <c r="A11" i="28"/>
  <c r="A12" i="28" s="1"/>
  <c r="A13" i="28" s="1"/>
  <c r="A14" i="28" s="1"/>
  <c r="A15" i="28" s="1"/>
  <c r="A16" i="28" s="1"/>
  <c r="A17" i="28" s="1"/>
  <c r="D73" i="28" l="1"/>
  <c r="E73" i="28"/>
  <c r="F73" i="28" s="1"/>
  <c r="G73" i="28" s="1"/>
  <c r="E68" i="28"/>
  <c r="F68" i="28" s="1"/>
  <c r="G68" i="28" s="1"/>
  <c r="D68" i="28"/>
  <c r="K71" i="28"/>
  <c r="L71" i="28" s="1"/>
  <c r="M71" i="28" s="1"/>
  <c r="J71" i="28"/>
  <c r="K73" i="28"/>
  <c r="L73" i="28" s="1"/>
  <c r="M73" i="28" s="1"/>
  <c r="J73" i="28"/>
  <c r="D69" i="28"/>
  <c r="E69" i="28"/>
  <c r="F69" i="28" s="1"/>
  <c r="G69" i="28" s="1"/>
  <c r="E64" i="28"/>
  <c r="F64" i="28" s="1"/>
  <c r="G64" i="28" s="1"/>
  <c r="D64" i="28"/>
  <c r="E67" i="28"/>
  <c r="F67" i="28" s="1"/>
  <c r="G67" i="28" s="1"/>
  <c r="D67" i="28"/>
  <c r="K69" i="28"/>
  <c r="L69" i="28" s="1"/>
  <c r="M69" i="28" s="1"/>
  <c r="J69" i="28"/>
  <c r="D65" i="28"/>
  <c r="E65" i="28"/>
  <c r="F65" i="28" s="1"/>
  <c r="G65" i="28" s="1"/>
  <c r="K67" i="28"/>
  <c r="L67" i="28" s="1"/>
  <c r="M67" i="28" s="1"/>
  <c r="J67" i="28"/>
  <c r="K65" i="28"/>
  <c r="L65" i="28" s="1"/>
  <c r="M65" i="28" s="1"/>
  <c r="J65" i="28"/>
  <c r="E72" i="28"/>
  <c r="F72" i="28" s="1"/>
  <c r="G72" i="28" s="1"/>
  <c r="D72" i="28"/>
  <c r="E71" i="28"/>
  <c r="F71" i="28" s="1"/>
  <c r="G71" i="28" s="1"/>
  <c r="D71" i="28"/>
  <c r="I25" i="28"/>
  <c r="W25" i="28" s="1"/>
  <c r="W43" i="28" s="1"/>
  <c r="K28" i="28"/>
  <c r="K46" i="28" s="1"/>
  <c r="L28" i="28"/>
  <c r="Z28" i="28" s="1"/>
  <c r="Z46" i="28" s="1"/>
  <c r="I28" i="28"/>
  <c r="I46" i="28" s="1"/>
  <c r="M28" i="28"/>
  <c r="AA28" i="28" s="1"/>
  <c r="AA46" i="28" s="1"/>
  <c r="J28" i="28"/>
  <c r="X28" i="28" s="1"/>
  <c r="X46" i="28" s="1"/>
  <c r="Z77" i="34"/>
  <c r="AA77" i="34" s="1"/>
  <c r="L34" i="34"/>
  <c r="M34" i="34" s="1"/>
  <c r="L66" i="34"/>
  <c r="M66" i="34" s="1"/>
  <c r="L42" i="34"/>
  <c r="M42" i="34" s="1"/>
  <c r="Z75" i="34"/>
  <c r="AA75" i="34" s="1"/>
  <c r="L50" i="34"/>
  <c r="M50" i="34" s="1"/>
  <c r="L18" i="34"/>
  <c r="M18" i="34" s="1"/>
  <c r="L54" i="34"/>
  <c r="M54" i="34" s="1"/>
  <c r="L38" i="34"/>
  <c r="M38" i="34" s="1"/>
  <c r="Z9" i="34"/>
  <c r="AA9" i="34" s="1"/>
  <c r="L22" i="34"/>
  <c r="M22" i="34" s="1"/>
  <c r="Z81" i="34"/>
  <c r="AA81" i="34" s="1"/>
  <c r="L58" i="34"/>
  <c r="M58" i="34" s="1"/>
  <c r="L46" i="34"/>
  <c r="M46" i="34" s="1"/>
  <c r="Z7" i="34"/>
  <c r="AA7" i="34" s="1"/>
  <c r="L30" i="34"/>
  <c r="M30" i="34" s="1"/>
  <c r="Z71" i="34"/>
  <c r="AA71" i="34" s="1"/>
  <c r="W51" i="31"/>
  <c r="J92" i="28" s="1"/>
  <c r="X92" i="28" s="1"/>
  <c r="X110" i="28" s="1"/>
  <c r="Z103" i="34"/>
  <c r="AA103" i="34" s="1"/>
  <c r="L26" i="34"/>
  <c r="M26" i="34" s="1"/>
  <c r="Z11" i="34"/>
  <c r="AA11" i="34" s="1"/>
  <c r="Z73" i="34"/>
  <c r="AA73" i="34" s="1"/>
  <c r="L25" i="34"/>
  <c r="M25" i="34" s="1"/>
  <c r="I95" i="34"/>
  <c r="I96" i="34" s="1"/>
  <c r="Z8" i="34"/>
  <c r="AA8" i="34" s="1"/>
  <c r="H29" i="31"/>
  <c r="I27" i="28" s="1"/>
  <c r="W30" i="28"/>
  <c r="W48" i="28" s="1"/>
  <c r="I48" i="28"/>
  <c r="H36" i="31"/>
  <c r="I34" i="28" s="1"/>
  <c r="F38" i="31"/>
  <c r="F39" i="31" s="1"/>
  <c r="T52" i="31"/>
  <c r="T53" i="31" s="1"/>
  <c r="Y107" i="34"/>
  <c r="Z107" i="34" s="1"/>
  <c r="AA107" i="34" s="1"/>
  <c r="Y67" i="34"/>
  <c r="Z67" i="34" s="1"/>
  <c r="L64" i="34"/>
  <c r="M64" i="34" s="1"/>
  <c r="M60" i="34"/>
  <c r="X114" i="34"/>
  <c r="W126" i="34"/>
  <c r="W127" i="34" s="1"/>
  <c r="Z66" i="34"/>
  <c r="AA66" i="34" s="1"/>
  <c r="J93" i="34"/>
  <c r="L56" i="34"/>
  <c r="M56" i="34" s="1"/>
  <c r="K89" i="34"/>
  <c r="L16" i="34"/>
  <c r="M16" i="34" s="1"/>
  <c r="K28" i="34"/>
  <c r="L28" i="34" s="1"/>
  <c r="K52" i="34"/>
  <c r="L52" i="34" s="1"/>
  <c r="L44" i="34"/>
  <c r="M44" i="34" s="1"/>
  <c r="L36" i="34"/>
  <c r="M36" i="34" s="1"/>
  <c r="M76" i="34"/>
  <c r="L21" i="34"/>
  <c r="M21" i="34" s="1"/>
  <c r="J91" i="34"/>
  <c r="J84" i="34"/>
  <c r="L20" i="34"/>
  <c r="M20" i="34" s="1"/>
  <c r="L33" i="34"/>
  <c r="K29" i="34"/>
  <c r="J89" i="34"/>
  <c r="Z91" i="34"/>
  <c r="AA91" i="34" s="1"/>
  <c r="Z92" i="34"/>
  <c r="AA92" i="34" s="1"/>
  <c r="Z26" i="34"/>
  <c r="Z22" i="34"/>
  <c r="AA22" i="34" s="1"/>
  <c r="Z64" i="34"/>
  <c r="AA89" i="34"/>
  <c r="AA6" i="34"/>
  <c r="X124" i="34"/>
  <c r="Z42" i="34"/>
  <c r="AA42" i="34" s="1"/>
  <c r="Z56" i="34"/>
  <c r="AA56" i="34" s="1"/>
  <c r="Z20" i="34"/>
  <c r="AA20" i="34" s="1"/>
  <c r="Z60" i="34"/>
  <c r="AA60" i="34" s="1"/>
  <c r="Z36" i="34"/>
  <c r="AA36" i="34" s="1"/>
  <c r="V126" i="34"/>
  <c r="V127" i="34" s="1"/>
  <c r="Z68" i="34"/>
  <c r="AA68" i="34" s="1"/>
  <c r="AA93" i="34"/>
  <c r="Y62" i="34"/>
  <c r="X125" i="34"/>
  <c r="Z39" i="34"/>
  <c r="AA39" i="34" s="1"/>
  <c r="X120" i="34"/>
  <c r="Z18" i="34"/>
  <c r="AA18" i="34" s="1"/>
  <c r="X118" i="34"/>
  <c r="Y12" i="34"/>
  <c r="Z12" i="34" s="1"/>
  <c r="Y85" i="34"/>
  <c r="Z85" i="34" s="1"/>
  <c r="AA64" i="34"/>
  <c r="Z104" i="34"/>
  <c r="AA104" i="34" s="1"/>
  <c r="Z40" i="34"/>
  <c r="AA40" i="34" s="1"/>
  <c r="AA99" i="34"/>
  <c r="M57" i="34"/>
  <c r="L37" i="34"/>
  <c r="M37" i="34" s="1"/>
  <c r="K72" i="34"/>
  <c r="L72" i="34" s="1"/>
  <c r="Z54" i="34"/>
  <c r="AA54" i="34" s="1"/>
  <c r="Z30" i="34"/>
  <c r="AA30" i="34" s="1"/>
  <c r="Z88" i="34"/>
  <c r="AA88" i="34" s="1"/>
  <c r="X115" i="34"/>
  <c r="X108" i="34"/>
  <c r="L49" i="34"/>
  <c r="M49" i="34" s="1"/>
  <c r="L41" i="34"/>
  <c r="M41" i="34" s="1"/>
  <c r="M74" i="34"/>
  <c r="Y90" i="34"/>
  <c r="Z90" i="34" s="1"/>
  <c r="AA80" i="34"/>
  <c r="Y95" i="34"/>
  <c r="Z87" i="34"/>
  <c r="AA87" i="34" s="1"/>
  <c r="Y83" i="34"/>
  <c r="Z83" i="34" s="1"/>
  <c r="Y46" i="34"/>
  <c r="Y34" i="34"/>
  <c r="AA26" i="34"/>
  <c r="AA101" i="34"/>
  <c r="Y74" i="34"/>
  <c r="K68" i="34"/>
  <c r="L68" i="34" s="1"/>
  <c r="M68" i="34" s="1"/>
  <c r="Y63" i="34"/>
  <c r="Z63" i="34" s="1"/>
  <c r="Y47" i="34"/>
  <c r="X121" i="34"/>
  <c r="AA31" i="34"/>
  <c r="Y27" i="34"/>
  <c r="Z27" i="34" s="1"/>
  <c r="K71" i="34"/>
  <c r="L71" i="34" s="1"/>
  <c r="K69" i="34"/>
  <c r="K65" i="34"/>
  <c r="K61" i="34"/>
  <c r="Z38" i="34"/>
  <c r="Y102" i="34"/>
  <c r="Z65" i="34"/>
  <c r="AA65" i="34" s="1"/>
  <c r="Y61" i="34"/>
  <c r="Z61" i="34" s="1"/>
  <c r="X123" i="34"/>
  <c r="Z45" i="34"/>
  <c r="AA45" i="34" s="1"/>
  <c r="Y41" i="34"/>
  <c r="X119" i="34"/>
  <c r="Z21" i="34"/>
  <c r="AA21" i="34" s="1"/>
  <c r="Z17" i="34"/>
  <c r="AA17" i="34" s="1"/>
  <c r="Y13" i="34"/>
  <c r="K63" i="34"/>
  <c r="K59" i="34"/>
  <c r="L59" i="34" s="1"/>
  <c r="K55" i="34"/>
  <c r="K51" i="34"/>
  <c r="L51" i="34" s="1"/>
  <c r="M51" i="34" s="1"/>
  <c r="K47" i="34"/>
  <c r="L43" i="34"/>
  <c r="M43" i="34" s="1"/>
  <c r="L39" i="34"/>
  <c r="M39" i="34" s="1"/>
  <c r="Z32" i="34"/>
  <c r="AA32" i="34" s="1"/>
  <c r="L27" i="34"/>
  <c r="M27" i="34" s="1"/>
  <c r="Z24" i="34"/>
  <c r="AA24" i="34" s="1"/>
  <c r="L12" i="34"/>
  <c r="M12" i="34" s="1"/>
  <c r="L8" i="34"/>
  <c r="M8" i="34" s="1"/>
  <c r="L6" i="34"/>
  <c r="J92" i="34"/>
  <c r="K13" i="34"/>
  <c r="L13" i="34" s="1"/>
  <c r="M13" i="34" s="1"/>
  <c r="J85" i="34"/>
  <c r="K7" i="34"/>
  <c r="K83" i="34" s="1"/>
  <c r="AA72" i="34"/>
  <c r="Z98" i="34"/>
  <c r="AA98" i="34" s="1"/>
  <c r="AA78" i="34"/>
  <c r="L67" i="34"/>
  <c r="M67" i="34" s="1"/>
  <c r="Y14" i="34"/>
  <c r="Z14" i="34" s="1"/>
  <c r="AA82" i="34"/>
  <c r="L73" i="34"/>
  <c r="M73" i="34" s="1"/>
  <c r="AA86" i="34"/>
  <c r="K70" i="34"/>
  <c r="L70" i="34" s="1"/>
  <c r="X117" i="34"/>
  <c r="M9" i="34"/>
  <c r="J94" i="34"/>
  <c r="Z16" i="34"/>
  <c r="AA16" i="34" s="1"/>
  <c r="J90" i="34"/>
  <c r="J86" i="34"/>
  <c r="H95" i="34"/>
  <c r="H96" i="34" s="1"/>
  <c r="L53" i="34"/>
  <c r="M53" i="34" s="1"/>
  <c r="L45" i="34"/>
  <c r="M45" i="34" s="1"/>
  <c r="Z23" i="34"/>
  <c r="AA23" i="34" s="1"/>
  <c r="L75" i="34"/>
  <c r="M75" i="34" s="1"/>
  <c r="Y96" i="34"/>
  <c r="Z96" i="34" s="1"/>
  <c r="Y94" i="34"/>
  <c r="Z97" i="34"/>
  <c r="AA97" i="34" s="1"/>
  <c r="Y79" i="34"/>
  <c r="Z79" i="34" s="1"/>
  <c r="Y76" i="34"/>
  <c r="Z76" i="34" s="1"/>
  <c r="Z100" i="34"/>
  <c r="AA100" i="34" s="1"/>
  <c r="Y84" i="34"/>
  <c r="Z84" i="34" s="1"/>
  <c r="AA70" i="34"/>
  <c r="Y52" i="34"/>
  <c r="Y48" i="34"/>
  <c r="Z48" i="34" s="1"/>
  <c r="Z105" i="34"/>
  <c r="AA105" i="34" s="1"/>
  <c r="M24" i="34"/>
  <c r="Y55" i="34"/>
  <c r="Z55" i="34" s="1"/>
  <c r="Y35" i="34"/>
  <c r="Z35" i="34" s="1"/>
  <c r="X116" i="34"/>
  <c r="AA19" i="34"/>
  <c r="Y15" i="34"/>
  <c r="Z15" i="34" s="1"/>
  <c r="Z58" i="34"/>
  <c r="M33" i="34"/>
  <c r="Z57" i="34"/>
  <c r="AA57" i="34" s="1"/>
  <c r="Y53" i="34"/>
  <c r="Z53" i="34" s="1"/>
  <c r="Y49" i="34"/>
  <c r="Z49" i="34" s="1"/>
  <c r="X122" i="34"/>
  <c r="Z37" i="34"/>
  <c r="AA37" i="34" s="1"/>
  <c r="Y33" i="34"/>
  <c r="Z33" i="34" s="1"/>
  <c r="AA33" i="34" s="1"/>
  <c r="Y29" i="34"/>
  <c r="Y25" i="34"/>
  <c r="Z44" i="34"/>
  <c r="K35" i="34"/>
  <c r="K88" i="34" s="1"/>
  <c r="K31" i="34"/>
  <c r="K87" i="34" s="1"/>
  <c r="Z28" i="34"/>
  <c r="K23" i="34"/>
  <c r="K19" i="34"/>
  <c r="L19" i="34" s="1"/>
  <c r="J88" i="34"/>
  <c r="L15" i="34"/>
  <c r="L10" i="34"/>
  <c r="K17" i="34"/>
  <c r="K11" i="34"/>
  <c r="J83" i="34"/>
  <c r="J77" i="34"/>
  <c r="Z59" i="34"/>
  <c r="AA59" i="34" s="1"/>
  <c r="Z51" i="34"/>
  <c r="AA51" i="34" s="1"/>
  <c r="Z43" i="34"/>
  <c r="AA43" i="34" s="1"/>
  <c r="V41" i="31"/>
  <c r="I82" i="28" s="1"/>
  <c r="V42" i="31"/>
  <c r="I83" i="28" s="1"/>
  <c r="V43" i="31"/>
  <c r="I84" i="28" s="1"/>
  <c r="V44" i="31"/>
  <c r="I85" i="28" s="1"/>
  <c r="V45" i="31"/>
  <c r="I86" i="28" s="1"/>
  <c r="V46" i="31"/>
  <c r="I87" i="28" s="1"/>
  <c r="V47" i="31"/>
  <c r="I88" i="28" s="1"/>
  <c r="V48" i="31"/>
  <c r="I89" i="28" s="1"/>
  <c r="V49" i="31"/>
  <c r="I90" i="28" s="1"/>
  <c r="V50" i="31"/>
  <c r="I91" i="28" s="1"/>
  <c r="R52" i="31"/>
  <c r="R53" i="31" s="1"/>
  <c r="W41" i="31"/>
  <c r="J82" i="28" s="1"/>
  <c r="W42" i="31"/>
  <c r="J83" i="28" s="1"/>
  <c r="W43" i="31"/>
  <c r="J84" i="28" s="1"/>
  <c r="W44" i="31"/>
  <c r="J85" i="28" s="1"/>
  <c r="W45" i="31"/>
  <c r="J86" i="28" s="1"/>
  <c r="W46" i="31"/>
  <c r="J87" i="28" s="1"/>
  <c r="W47" i="31"/>
  <c r="J88" i="28" s="1"/>
  <c r="S52" i="31"/>
  <c r="S53" i="31" s="1"/>
  <c r="U52" i="31"/>
  <c r="U53" i="31" s="1"/>
  <c r="H31" i="31"/>
  <c r="I29" i="28" s="1"/>
  <c r="H33" i="31"/>
  <c r="I31" i="28" s="1"/>
  <c r="H34" i="31"/>
  <c r="I32" i="28" s="1"/>
  <c r="H35" i="31"/>
  <c r="I33" i="28" s="1"/>
  <c r="H37" i="31"/>
  <c r="I35" i="28" s="1"/>
  <c r="D38" i="31"/>
  <c r="D39" i="31" s="1"/>
  <c r="AA52" i="31"/>
  <c r="H28" i="31"/>
  <c r="I26" i="28" s="1"/>
  <c r="J8" i="31"/>
  <c r="K8" i="31" s="1"/>
  <c r="L8" i="31" s="1"/>
  <c r="J10" i="31"/>
  <c r="K10" i="31" s="1"/>
  <c r="J11" i="31"/>
  <c r="J12" i="31"/>
  <c r="K12" i="31" s="1"/>
  <c r="J13" i="31"/>
  <c r="K13" i="31" s="1"/>
  <c r="L13" i="31" s="1"/>
  <c r="J14" i="31"/>
  <c r="K14" i="31" s="1"/>
  <c r="J17" i="31"/>
  <c r="J33" i="31" s="1"/>
  <c r="K31" i="28" s="1"/>
  <c r="J18" i="31"/>
  <c r="K18" i="31" s="1"/>
  <c r="L18" i="31" s="1"/>
  <c r="J19" i="31"/>
  <c r="K19" i="31" s="1"/>
  <c r="L19" i="31" s="1"/>
  <c r="G38" i="31"/>
  <c r="G39" i="31" s="1"/>
  <c r="I26" i="31"/>
  <c r="J7" i="31"/>
  <c r="J27" i="31" s="1"/>
  <c r="K25" i="28" s="1"/>
  <c r="I27" i="31"/>
  <c r="J25" i="28" s="1"/>
  <c r="I34" i="31"/>
  <c r="J32" i="28" s="1"/>
  <c r="I36" i="31"/>
  <c r="J34" i="28" s="1"/>
  <c r="W49" i="31"/>
  <c r="J90" i="28" s="1"/>
  <c r="W50" i="31"/>
  <c r="J91" i="28" s="1"/>
  <c r="W40" i="31"/>
  <c r="J81" i="28" s="1"/>
  <c r="X6" i="31"/>
  <c r="I28" i="31"/>
  <c r="J26" i="28" s="1"/>
  <c r="J9" i="31"/>
  <c r="K9" i="31" s="1"/>
  <c r="I31" i="31"/>
  <c r="J29" i="28" s="1"/>
  <c r="J15" i="31"/>
  <c r="I32" i="31"/>
  <c r="J30" i="28" s="1"/>
  <c r="J16" i="31"/>
  <c r="J32" i="31" s="1"/>
  <c r="K30" i="28" s="1"/>
  <c r="I35" i="31"/>
  <c r="J33" i="28" s="1"/>
  <c r="W48" i="31"/>
  <c r="J89" i="28" s="1"/>
  <c r="I29" i="31"/>
  <c r="J27" i="28" s="1"/>
  <c r="I37" i="31"/>
  <c r="J35" i="28" s="1"/>
  <c r="E38" i="31"/>
  <c r="E39" i="31" s="1"/>
  <c r="I33" i="31"/>
  <c r="J31" i="28" s="1"/>
  <c r="X7" i="31"/>
  <c r="X8" i="31"/>
  <c r="Y8" i="31" s="1"/>
  <c r="Z8" i="31" s="1"/>
  <c r="X9" i="31"/>
  <c r="X10" i="31"/>
  <c r="Y10" i="31" s="1"/>
  <c r="X11" i="31"/>
  <c r="Y11" i="31" s="1"/>
  <c r="X12" i="31"/>
  <c r="X13" i="31"/>
  <c r="Y13" i="31" s="1"/>
  <c r="X14" i="31"/>
  <c r="X15" i="31"/>
  <c r="X16" i="31"/>
  <c r="Y16" i="31" s="1"/>
  <c r="X17" i="31"/>
  <c r="X18" i="31"/>
  <c r="X19" i="31"/>
  <c r="Y19" i="31" s="1"/>
  <c r="X20" i="31"/>
  <c r="Y20" i="31" s="1"/>
  <c r="X21" i="31"/>
  <c r="X22" i="31"/>
  <c r="X23" i="31"/>
  <c r="X24" i="31"/>
  <c r="Y24" i="31" s="1"/>
  <c r="Z24" i="31" s="1"/>
  <c r="X25" i="31"/>
  <c r="X26" i="31"/>
  <c r="X27" i="31"/>
  <c r="X28" i="31"/>
  <c r="X29" i="31"/>
  <c r="Y29" i="31" s="1"/>
  <c r="X30" i="31"/>
  <c r="Y30" i="31" s="1"/>
  <c r="X31" i="31"/>
  <c r="Y31" i="31" s="1"/>
  <c r="X32" i="31"/>
  <c r="Y32" i="31" s="1"/>
  <c r="X33" i="31"/>
  <c r="H26" i="31"/>
  <c r="I24" i="28" s="1"/>
  <c r="J6" i="31"/>
  <c r="V40" i="31"/>
  <c r="I81" i="28" s="1"/>
  <c r="V51" i="31"/>
  <c r="I92" i="28" s="1"/>
  <c r="S85" i="30"/>
  <c r="T85" i="30"/>
  <c r="U85" i="30"/>
  <c r="V85" i="30"/>
  <c r="W85" i="30"/>
  <c r="X85" i="30"/>
  <c r="Y85" i="30"/>
  <c r="Z85" i="30"/>
  <c r="R85" i="30"/>
  <c r="S86" i="30"/>
  <c r="T86" i="30"/>
  <c r="U86" i="30"/>
  <c r="S87" i="30"/>
  <c r="T87" i="30"/>
  <c r="U87" i="30"/>
  <c r="S88" i="30"/>
  <c r="T88" i="30"/>
  <c r="U88" i="30"/>
  <c r="S89" i="30"/>
  <c r="T89" i="30"/>
  <c r="U89" i="30"/>
  <c r="S90" i="30"/>
  <c r="T90" i="30"/>
  <c r="U90" i="30"/>
  <c r="S91" i="30"/>
  <c r="T91" i="30"/>
  <c r="U91" i="30"/>
  <c r="S92" i="30"/>
  <c r="T92" i="30"/>
  <c r="U92" i="30"/>
  <c r="S93" i="30"/>
  <c r="T93" i="30"/>
  <c r="U93" i="30"/>
  <c r="S94" i="30"/>
  <c r="T94" i="30"/>
  <c r="U94" i="30"/>
  <c r="S95" i="30"/>
  <c r="T95" i="30"/>
  <c r="U95" i="30"/>
  <c r="S96" i="30"/>
  <c r="T96" i="30"/>
  <c r="U96" i="30"/>
  <c r="S97" i="30"/>
  <c r="T97" i="30"/>
  <c r="U97" i="30"/>
  <c r="R97" i="30"/>
  <c r="R96" i="30"/>
  <c r="R95" i="30"/>
  <c r="R94" i="30"/>
  <c r="R93" i="30"/>
  <c r="R92" i="30"/>
  <c r="R91" i="30"/>
  <c r="R90" i="30"/>
  <c r="R89" i="30"/>
  <c r="R88" i="30"/>
  <c r="R87" i="30"/>
  <c r="R86" i="30"/>
  <c r="AA97" i="30"/>
  <c r="AA96" i="30"/>
  <c r="AA95" i="30"/>
  <c r="AA94" i="30"/>
  <c r="AA93" i="30"/>
  <c r="AA92" i="30"/>
  <c r="AA91" i="30"/>
  <c r="AA90" i="30"/>
  <c r="AA89" i="30"/>
  <c r="AA88" i="30"/>
  <c r="AA87" i="30"/>
  <c r="AA86" i="30"/>
  <c r="E68" i="30"/>
  <c r="F68" i="30"/>
  <c r="G68" i="30"/>
  <c r="H68" i="30"/>
  <c r="I68" i="30"/>
  <c r="J68" i="30"/>
  <c r="K68" i="30"/>
  <c r="L68" i="30"/>
  <c r="D68" i="30"/>
  <c r="E69" i="30"/>
  <c r="F69" i="30"/>
  <c r="G69" i="30"/>
  <c r="E70" i="30"/>
  <c r="F70" i="30"/>
  <c r="G70" i="30"/>
  <c r="E71" i="30"/>
  <c r="F71" i="30"/>
  <c r="G71" i="30"/>
  <c r="E72" i="30"/>
  <c r="F72" i="30"/>
  <c r="G72" i="30"/>
  <c r="E73" i="30"/>
  <c r="F73" i="30"/>
  <c r="G73" i="30"/>
  <c r="E74" i="30"/>
  <c r="F74" i="30"/>
  <c r="G74" i="30"/>
  <c r="E75" i="30"/>
  <c r="F75" i="30"/>
  <c r="G75" i="30"/>
  <c r="E76" i="30"/>
  <c r="F76" i="30"/>
  <c r="G76" i="30"/>
  <c r="E77" i="30"/>
  <c r="F77" i="30"/>
  <c r="G77" i="30"/>
  <c r="E78" i="30"/>
  <c r="F78" i="30"/>
  <c r="G78" i="30"/>
  <c r="E79" i="30"/>
  <c r="F79" i="30"/>
  <c r="G79" i="30"/>
  <c r="E80" i="30"/>
  <c r="F80" i="30"/>
  <c r="G80" i="30"/>
  <c r="D70" i="30"/>
  <c r="D71" i="30"/>
  <c r="D72" i="30"/>
  <c r="D73" i="30"/>
  <c r="D74" i="30"/>
  <c r="D75" i="30"/>
  <c r="D76" i="30"/>
  <c r="D77" i="30"/>
  <c r="D78" i="30"/>
  <c r="D79" i="30"/>
  <c r="D80" i="30"/>
  <c r="D69" i="30"/>
  <c r="V78" i="30"/>
  <c r="W78" i="30"/>
  <c r="V79" i="30"/>
  <c r="W79" i="30"/>
  <c r="V7" i="30"/>
  <c r="W7" i="30"/>
  <c r="V8" i="30"/>
  <c r="W8" i="30"/>
  <c r="V9" i="30"/>
  <c r="W9" i="30"/>
  <c r="V10" i="30"/>
  <c r="W10" i="30"/>
  <c r="V11" i="30"/>
  <c r="W11" i="30"/>
  <c r="V12" i="30"/>
  <c r="W12" i="30"/>
  <c r="V13" i="30"/>
  <c r="W13" i="30"/>
  <c r="V14" i="30"/>
  <c r="W14" i="30"/>
  <c r="V15" i="30"/>
  <c r="W15" i="30"/>
  <c r="V16" i="30"/>
  <c r="W16" i="30"/>
  <c r="V17" i="30"/>
  <c r="W17" i="30"/>
  <c r="V18" i="30"/>
  <c r="W18" i="30"/>
  <c r="V19" i="30"/>
  <c r="W19" i="30"/>
  <c r="V20" i="30"/>
  <c r="W20" i="30"/>
  <c r="V21" i="30"/>
  <c r="W21" i="30"/>
  <c r="V22" i="30"/>
  <c r="W22" i="30"/>
  <c r="V23" i="30"/>
  <c r="W23" i="30"/>
  <c r="V24" i="30"/>
  <c r="W24" i="30"/>
  <c r="V25" i="30"/>
  <c r="W25" i="30"/>
  <c r="V26" i="30"/>
  <c r="W26" i="30"/>
  <c r="V27" i="30"/>
  <c r="W27" i="30"/>
  <c r="V28" i="30"/>
  <c r="W28" i="30"/>
  <c r="V29" i="30"/>
  <c r="W29" i="30"/>
  <c r="V30" i="30"/>
  <c r="W30" i="30"/>
  <c r="V31" i="30"/>
  <c r="W31" i="30"/>
  <c r="V32" i="30"/>
  <c r="W32" i="30"/>
  <c r="V33" i="30"/>
  <c r="W33" i="30"/>
  <c r="V34" i="30"/>
  <c r="W34" i="30"/>
  <c r="V35" i="30"/>
  <c r="W35" i="30"/>
  <c r="V36" i="30"/>
  <c r="W36" i="30"/>
  <c r="V37" i="30"/>
  <c r="W37" i="30"/>
  <c r="V38" i="30"/>
  <c r="W38" i="30"/>
  <c r="V39" i="30"/>
  <c r="W39" i="30"/>
  <c r="V40" i="30"/>
  <c r="W40" i="30"/>
  <c r="V41" i="30"/>
  <c r="W41" i="30"/>
  <c r="V42" i="30"/>
  <c r="W42" i="30"/>
  <c r="V43" i="30"/>
  <c r="W43" i="30"/>
  <c r="V44" i="30"/>
  <c r="W44" i="30"/>
  <c r="V45" i="30"/>
  <c r="W45" i="30"/>
  <c r="V46" i="30"/>
  <c r="W46" i="30"/>
  <c r="V47" i="30"/>
  <c r="W47" i="30"/>
  <c r="V48" i="30"/>
  <c r="W48" i="30"/>
  <c r="V49" i="30"/>
  <c r="W49" i="30"/>
  <c r="V50" i="30"/>
  <c r="W50" i="30"/>
  <c r="V51" i="30"/>
  <c r="W51" i="30"/>
  <c r="V52" i="30"/>
  <c r="W52" i="30"/>
  <c r="V53" i="30"/>
  <c r="W53" i="30"/>
  <c r="V54" i="30"/>
  <c r="W54" i="30"/>
  <c r="V55" i="30"/>
  <c r="W55" i="30"/>
  <c r="V56" i="30"/>
  <c r="W56" i="30"/>
  <c r="V57" i="30"/>
  <c r="W57" i="30"/>
  <c r="V58" i="30"/>
  <c r="W58" i="30"/>
  <c r="V59" i="30"/>
  <c r="W59" i="30"/>
  <c r="V60" i="30"/>
  <c r="W60" i="30"/>
  <c r="V61" i="30"/>
  <c r="V62" i="30"/>
  <c r="W62" i="30"/>
  <c r="V63" i="30"/>
  <c r="W63" i="30"/>
  <c r="V64" i="30"/>
  <c r="W64" i="30"/>
  <c r="V65" i="30"/>
  <c r="W65" i="30"/>
  <c r="V66" i="30"/>
  <c r="W66" i="30"/>
  <c r="V67" i="30"/>
  <c r="W67" i="30"/>
  <c r="V68" i="30"/>
  <c r="W68" i="30"/>
  <c r="V69" i="30"/>
  <c r="W69" i="30"/>
  <c r="V70" i="30"/>
  <c r="W70" i="30"/>
  <c r="V71" i="30"/>
  <c r="W71" i="30"/>
  <c r="V72" i="30"/>
  <c r="W72" i="30"/>
  <c r="V73" i="30"/>
  <c r="W73" i="30"/>
  <c r="V74" i="30"/>
  <c r="W74" i="30"/>
  <c r="V75" i="30"/>
  <c r="W75" i="30"/>
  <c r="V76" i="30"/>
  <c r="W76" i="30"/>
  <c r="V77" i="30"/>
  <c r="W77" i="30"/>
  <c r="W6" i="30"/>
  <c r="W80" i="30" s="1"/>
  <c r="I62" i="30"/>
  <c r="I61" i="30"/>
  <c r="I60" i="30"/>
  <c r="I59" i="30"/>
  <c r="I58" i="30"/>
  <c r="I57" i="30"/>
  <c r="I56" i="30"/>
  <c r="I55" i="30"/>
  <c r="I54" i="30"/>
  <c r="I53" i="30"/>
  <c r="I52" i="30"/>
  <c r="I51" i="30"/>
  <c r="I50" i="30"/>
  <c r="I49" i="30"/>
  <c r="I48" i="30"/>
  <c r="I47" i="30"/>
  <c r="I46" i="30"/>
  <c r="I45" i="30"/>
  <c r="I44" i="30"/>
  <c r="I43" i="30"/>
  <c r="I42" i="30"/>
  <c r="I41" i="30"/>
  <c r="I40" i="30"/>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I6" i="30"/>
  <c r="V6" i="30"/>
  <c r="V80" i="30" s="1"/>
  <c r="H19" i="30"/>
  <c r="H20" i="30"/>
  <c r="H21" i="30"/>
  <c r="H22" i="30"/>
  <c r="H23" i="30"/>
  <c r="H24" i="30"/>
  <c r="H25" i="30"/>
  <c r="H26" i="30"/>
  <c r="H27" i="30"/>
  <c r="H28" i="30"/>
  <c r="H29" i="30"/>
  <c r="H30" i="30"/>
  <c r="H31" i="30"/>
  <c r="H73" i="30" s="1"/>
  <c r="C28" i="28" s="1"/>
  <c r="H32" i="30"/>
  <c r="H33" i="30"/>
  <c r="H34" i="30"/>
  <c r="H35" i="30"/>
  <c r="H36" i="30"/>
  <c r="H37" i="30"/>
  <c r="H38" i="30"/>
  <c r="H39" i="30"/>
  <c r="H40" i="30"/>
  <c r="H41" i="30"/>
  <c r="H42" i="30"/>
  <c r="H43" i="30"/>
  <c r="H44" i="30"/>
  <c r="H45" i="30"/>
  <c r="H46" i="30"/>
  <c r="H47" i="30"/>
  <c r="H48" i="30"/>
  <c r="H49" i="30"/>
  <c r="H50" i="30"/>
  <c r="H51" i="30"/>
  <c r="H52" i="30"/>
  <c r="H53" i="30"/>
  <c r="H54" i="30"/>
  <c r="H55" i="30"/>
  <c r="H56" i="30"/>
  <c r="H57" i="30"/>
  <c r="H58" i="30"/>
  <c r="H59" i="30"/>
  <c r="H60" i="30"/>
  <c r="H61" i="30"/>
  <c r="H62" i="30"/>
  <c r="H8" i="30"/>
  <c r="H9" i="30"/>
  <c r="H10" i="30"/>
  <c r="H11" i="30"/>
  <c r="H12" i="30"/>
  <c r="H13" i="30"/>
  <c r="H14" i="30"/>
  <c r="H15" i="30"/>
  <c r="H16" i="30"/>
  <c r="H17" i="30"/>
  <c r="H18" i="30"/>
  <c r="H7" i="30"/>
  <c r="H6" i="30"/>
  <c r="S2" i="29"/>
  <c r="S3" i="29"/>
  <c r="S4" i="29"/>
  <c r="S5" i="29"/>
  <c r="S6" i="29"/>
  <c r="S7" i="29"/>
  <c r="S8" i="29"/>
  <c r="S9" i="29"/>
  <c r="S10" i="29"/>
  <c r="S11" i="29"/>
  <c r="S12" i="29"/>
  <c r="S13" i="29"/>
  <c r="S14" i="29"/>
  <c r="S15" i="29"/>
  <c r="S16" i="29"/>
  <c r="S17" i="29"/>
  <c r="S18" i="29"/>
  <c r="S19" i="29"/>
  <c r="S20" i="29"/>
  <c r="S21" i="29"/>
  <c r="S22" i="29"/>
  <c r="S23" i="29"/>
  <c r="S24" i="29"/>
  <c r="S25" i="29"/>
  <c r="S26" i="29"/>
  <c r="S27" i="29"/>
  <c r="S28" i="29"/>
  <c r="S29" i="29"/>
  <c r="S30" i="29"/>
  <c r="S31" i="29"/>
  <c r="S32" i="29"/>
  <c r="S33" i="29"/>
  <c r="S34" i="29"/>
  <c r="S35" i="29"/>
  <c r="S36" i="29"/>
  <c r="S37" i="29"/>
  <c r="S38" i="29"/>
  <c r="S39" i="29"/>
  <c r="S40" i="29"/>
  <c r="S41" i="29"/>
  <c r="S42" i="29"/>
  <c r="S43" i="29"/>
  <c r="S44" i="29"/>
  <c r="S45" i="29"/>
  <c r="S46" i="29"/>
  <c r="S47" i="29"/>
  <c r="S48" i="29"/>
  <c r="S49" i="29"/>
  <c r="S50" i="29"/>
  <c r="S51" i="29"/>
  <c r="S52" i="29"/>
  <c r="S53" i="29"/>
  <c r="S54" i="29"/>
  <c r="S55" i="29"/>
  <c r="S56" i="29"/>
  <c r="S57" i="29"/>
  <c r="S58" i="29"/>
  <c r="S59" i="29"/>
  <c r="S60" i="29"/>
  <c r="S61" i="29"/>
  <c r="S62" i="29"/>
  <c r="S63" i="29"/>
  <c r="S64" i="29"/>
  <c r="S65" i="29"/>
  <c r="S66" i="29"/>
  <c r="S67" i="29"/>
  <c r="S68" i="29"/>
  <c r="S69" i="29"/>
  <c r="S70" i="29"/>
  <c r="S71" i="29"/>
  <c r="S72" i="29"/>
  <c r="S73" i="29"/>
  <c r="S74" i="29"/>
  <c r="S75" i="29"/>
  <c r="S76" i="29"/>
  <c r="S77" i="29"/>
  <c r="S78" i="29"/>
  <c r="S79" i="29"/>
  <c r="S80" i="29"/>
  <c r="S81" i="29"/>
  <c r="S82" i="29"/>
  <c r="S83" i="29"/>
  <c r="S84" i="29"/>
  <c r="S85" i="29"/>
  <c r="S86" i="29"/>
  <c r="S87" i="29"/>
  <c r="S88" i="29"/>
  <c r="S89" i="29"/>
  <c r="S90" i="29"/>
  <c r="S91" i="29"/>
  <c r="S92" i="29"/>
  <c r="S93" i="29"/>
  <c r="S94" i="29"/>
  <c r="S95" i="29"/>
  <c r="S96" i="29"/>
  <c r="S97" i="29"/>
  <c r="S98" i="29"/>
  <c r="S99" i="29"/>
  <c r="S100" i="29"/>
  <c r="S101" i="29"/>
  <c r="S102" i="29"/>
  <c r="S103" i="29"/>
  <c r="S104" i="29"/>
  <c r="S105" i="29"/>
  <c r="S106" i="29"/>
  <c r="S107" i="29"/>
  <c r="S108" i="29"/>
  <c r="S109" i="29"/>
  <c r="S110" i="29"/>
  <c r="S111" i="29"/>
  <c r="S112" i="29"/>
  <c r="S113" i="29"/>
  <c r="S114" i="29"/>
  <c r="S115" i="29"/>
  <c r="S116" i="29"/>
  <c r="S117" i="29"/>
  <c r="S118" i="29"/>
  <c r="S119" i="29"/>
  <c r="S120" i="29"/>
  <c r="S121" i="29"/>
  <c r="S122" i="29"/>
  <c r="S123" i="29"/>
  <c r="S124" i="29"/>
  <c r="S125" i="29"/>
  <c r="S126" i="29"/>
  <c r="S127" i="29"/>
  <c r="S128" i="29"/>
  <c r="S129" i="29"/>
  <c r="S130" i="29"/>
  <c r="S131" i="29"/>
  <c r="S132" i="29"/>
  <c r="S133" i="29"/>
  <c r="S134" i="29"/>
  <c r="S135" i="29"/>
  <c r="S136" i="29"/>
  <c r="S137" i="29"/>
  <c r="S138" i="29"/>
  <c r="S139" i="29"/>
  <c r="S140" i="29"/>
  <c r="S141" i="29"/>
  <c r="S142" i="29"/>
  <c r="S143" i="29"/>
  <c r="S144" i="29"/>
  <c r="S145" i="29"/>
  <c r="S146" i="29"/>
  <c r="S147" i="29"/>
  <c r="S148" i="29"/>
  <c r="S149" i="29"/>
  <c r="S150" i="29"/>
  <c r="S151" i="29"/>
  <c r="S152" i="29"/>
  <c r="S153" i="29"/>
  <c r="S154" i="29"/>
  <c r="S155" i="29"/>
  <c r="S156" i="29"/>
  <c r="S157" i="29"/>
  <c r="S158" i="29"/>
  <c r="S159" i="29"/>
  <c r="S160" i="29"/>
  <c r="S161" i="29"/>
  <c r="S162" i="29"/>
  <c r="S163" i="29"/>
  <c r="S164" i="29"/>
  <c r="S165" i="29"/>
  <c r="S166" i="29"/>
  <c r="S167" i="29"/>
  <c r="S168" i="29"/>
  <c r="S169" i="29"/>
  <c r="S170" i="29"/>
  <c r="S171" i="29"/>
  <c r="S172" i="29"/>
  <c r="S173" i="29"/>
  <c r="S174" i="29"/>
  <c r="S175" i="29"/>
  <c r="S176" i="29"/>
  <c r="S177" i="29"/>
  <c r="S178" i="29"/>
  <c r="S179" i="29"/>
  <c r="S180" i="29"/>
  <c r="S181" i="29"/>
  <c r="S182" i="29"/>
  <c r="S183" i="29"/>
  <c r="S184" i="29"/>
  <c r="S185" i="29"/>
  <c r="S186" i="29"/>
  <c r="S187" i="29"/>
  <c r="S188" i="29"/>
  <c r="S189" i="29"/>
  <c r="S190" i="29"/>
  <c r="S191" i="29"/>
  <c r="S192" i="29"/>
  <c r="S193" i="29"/>
  <c r="S194" i="29"/>
  <c r="S195" i="29"/>
  <c r="S196" i="29"/>
  <c r="S197" i="29"/>
  <c r="S198" i="29"/>
  <c r="S199" i="29"/>
  <c r="S200" i="29"/>
  <c r="S201" i="29"/>
  <c r="S202" i="29"/>
  <c r="S203" i="29"/>
  <c r="S204" i="29"/>
  <c r="S205" i="29"/>
  <c r="S206" i="29"/>
  <c r="S207" i="29"/>
  <c r="S208" i="29"/>
  <c r="S209" i="29"/>
  <c r="S210" i="29"/>
  <c r="S211" i="29"/>
  <c r="S212" i="29"/>
  <c r="S213" i="29"/>
  <c r="S214" i="29"/>
  <c r="S215" i="29"/>
  <c r="S216" i="29"/>
  <c r="S217" i="29"/>
  <c r="S218" i="29"/>
  <c r="S219" i="29"/>
  <c r="S220" i="29"/>
  <c r="S221" i="29"/>
  <c r="S222" i="29"/>
  <c r="S223" i="29"/>
  <c r="S224" i="29"/>
  <c r="S225" i="29"/>
  <c r="S226" i="29"/>
  <c r="S227" i="29"/>
  <c r="S228" i="29"/>
  <c r="S229" i="29"/>
  <c r="S230" i="29"/>
  <c r="S231" i="29"/>
  <c r="S232" i="29"/>
  <c r="S233" i="29"/>
  <c r="S234" i="29"/>
  <c r="S235" i="29"/>
  <c r="S236" i="29"/>
  <c r="S237" i="29"/>
  <c r="S238" i="29"/>
  <c r="S239" i="29"/>
  <c r="S240" i="29"/>
  <c r="S241" i="29"/>
  <c r="S242" i="29"/>
  <c r="S243" i="29"/>
  <c r="S244" i="29"/>
  <c r="S245" i="29"/>
  <c r="S246" i="29"/>
  <c r="S247" i="29"/>
  <c r="S248" i="29"/>
  <c r="S249" i="29"/>
  <c r="S250" i="29"/>
  <c r="S251" i="29"/>
  <c r="S252" i="29"/>
  <c r="S253" i="29"/>
  <c r="S254" i="29"/>
  <c r="S255" i="29"/>
  <c r="S256" i="29"/>
  <c r="S257" i="29"/>
  <c r="S258" i="29"/>
  <c r="S259" i="29"/>
  <c r="S260" i="29"/>
  <c r="S261" i="29"/>
  <c r="S262" i="29"/>
  <c r="S263" i="29"/>
  <c r="S264" i="29"/>
  <c r="S265" i="29"/>
  <c r="S266" i="29"/>
  <c r="S267" i="29"/>
  <c r="S268" i="29"/>
  <c r="S269" i="29"/>
  <c r="X34" i="31" l="1"/>
  <c r="J20" i="31"/>
  <c r="I43" i="28"/>
  <c r="M46" i="28"/>
  <c r="J46" i="28"/>
  <c r="W28" i="28"/>
  <c r="W46" i="28" s="1"/>
  <c r="Y28" i="28"/>
  <c r="Y46" i="28" s="1"/>
  <c r="J24" i="28"/>
  <c r="X24" i="28" s="1"/>
  <c r="L46" i="28"/>
  <c r="I63" i="30"/>
  <c r="H63" i="30"/>
  <c r="X35" i="30"/>
  <c r="J110" i="28"/>
  <c r="J16" i="30"/>
  <c r="K16" i="30" s="1"/>
  <c r="J8" i="30"/>
  <c r="K8" i="30" s="1"/>
  <c r="X39" i="30"/>
  <c r="X34" i="30"/>
  <c r="Y34" i="30" s="1"/>
  <c r="Z34" i="30" s="1"/>
  <c r="X31" i="30"/>
  <c r="Y31" i="30" s="1"/>
  <c r="Z31" i="30" s="1"/>
  <c r="AA31" i="30" s="1"/>
  <c r="X7" i="30"/>
  <c r="Y7" i="30" s="1"/>
  <c r="X27" i="28"/>
  <c r="X45" i="28" s="1"/>
  <c r="J45" i="28"/>
  <c r="Y30" i="28"/>
  <c r="Y48" i="28" s="1"/>
  <c r="K48" i="28"/>
  <c r="X81" i="28"/>
  <c r="X99" i="28" s="1"/>
  <c r="J99" i="28"/>
  <c r="J36" i="31"/>
  <c r="K34" i="28" s="1"/>
  <c r="X25" i="28"/>
  <c r="X43" i="28" s="1"/>
  <c r="J43" i="28"/>
  <c r="Y31" i="28"/>
  <c r="Y49" i="28" s="1"/>
  <c r="K49" i="28"/>
  <c r="J29" i="31"/>
  <c r="K27" i="28" s="1"/>
  <c r="W32" i="28"/>
  <c r="W50" i="28" s="1"/>
  <c r="I50" i="28"/>
  <c r="X51" i="31"/>
  <c r="K92" i="28" s="1"/>
  <c r="X88" i="28"/>
  <c r="X106" i="28" s="1"/>
  <c r="J106" i="28"/>
  <c r="X84" i="28"/>
  <c r="X102" i="28" s="1"/>
  <c r="J102" i="28"/>
  <c r="W88" i="28"/>
  <c r="W106" i="28" s="1"/>
  <c r="I106" i="28"/>
  <c r="W84" i="28"/>
  <c r="W102" i="28" s="1"/>
  <c r="I102" i="28"/>
  <c r="K85" i="34"/>
  <c r="W34" i="28"/>
  <c r="W52" i="28" s="1"/>
  <c r="I52" i="28"/>
  <c r="I73" i="30"/>
  <c r="D28" i="28" s="1"/>
  <c r="X69" i="30"/>
  <c r="Y69" i="30" s="1"/>
  <c r="Z69" i="30" s="1"/>
  <c r="X51" i="30"/>
  <c r="T98" i="30"/>
  <c r="T99" i="30" s="1"/>
  <c r="W92" i="28"/>
  <c r="W110" i="28" s="1"/>
  <c r="I110" i="28"/>
  <c r="L9" i="31"/>
  <c r="M9" i="31" s="1"/>
  <c r="X31" i="28"/>
  <c r="X49" i="28" s="1"/>
  <c r="J49" i="28"/>
  <c r="K17" i="31"/>
  <c r="L17" i="31" s="1"/>
  <c r="X35" i="28"/>
  <c r="X53" i="28" s="1"/>
  <c r="J53" i="28"/>
  <c r="X89" i="28"/>
  <c r="X107" i="28" s="1"/>
  <c r="J107" i="28"/>
  <c r="X30" i="28"/>
  <c r="X48" i="28" s="1"/>
  <c r="J48" i="28"/>
  <c r="X26" i="28"/>
  <c r="X44" i="28" s="1"/>
  <c r="J44" i="28"/>
  <c r="X91" i="28"/>
  <c r="X109" i="28" s="1"/>
  <c r="J109" i="28"/>
  <c r="X34" i="28"/>
  <c r="X52" i="28" s="1"/>
  <c r="J52" i="28"/>
  <c r="Y25" i="28"/>
  <c r="Y43" i="28" s="1"/>
  <c r="K43" i="28"/>
  <c r="J37" i="31"/>
  <c r="K35" i="28" s="1"/>
  <c r="W31" i="28"/>
  <c r="W49" i="28" s="1"/>
  <c r="I49" i="28"/>
  <c r="X87" i="28"/>
  <c r="X105" i="28" s="1"/>
  <c r="J105" i="28"/>
  <c r="X83" i="28"/>
  <c r="X101" i="28" s="1"/>
  <c r="J101" i="28"/>
  <c r="W91" i="28"/>
  <c r="W109" i="28" s="1"/>
  <c r="I109" i="28"/>
  <c r="W87" i="28"/>
  <c r="W105" i="28" s="1"/>
  <c r="I105" i="28"/>
  <c r="W83" i="28"/>
  <c r="W101" i="28" s="1"/>
  <c r="I101" i="28"/>
  <c r="Y119" i="34"/>
  <c r="L31" i="34"/>
  <c r="L87" i="34" s="1"/>
  <c r="Y125" i="34"/>
  <c r="AA67" i="34"/>
  <c r="Q28" i="28"/>
  <c r="Q46" i="28" s="1"/>
  <c r="C46" i="28"/>
  <c r="W81" i="28"/>
  <c r="W99" i="28" s="1"/>
  <c r="I99" i="28"/>
  <c r="X32" i="28"/>
  <c r="X50" i="28" s="1"/>
  <c r="J50" i="28"/>
  <c r="W35" i="28"/>
  <c r="W53" i="28" s="1"/>
  <c r="I53" i="28"/>
  <c r="W29" i="28"/>
  <c r="W47" i="28" s="1"/>
  <c r="I47" i="28"/>
  <c r="X86" i="28"/>
  <c r="X104" i="28" s="1"/>
  <c r="J104" i="28"/>
  <c r="X82" i="28"/>
  <c r="X100" i="28" s="1"/>
  <c r="J100" i="28"/>
  <c r="W90" i="28"/>
  <c r="W108" i="28" s="1"/>
  <c r="I108" i="28"/>
  <c r="W86" i="28"/>
  <c r="W104" i="28" s="1"/>
  <c r="I104" i="28"/>
  <c r="W82" i="28"/>
  <c r="W100" i="28" s="1"/>
  <c r="I100" i="28"/>
  <c r="Y114" i="34"/>
  <c r="Y118" i="34"/>
  <c r="J38" i="30"/>
  <c r="I75" i="30"/>
  <c r="D30" i="28" s="1"/>
  <c r="X46" i="30"/>
  <c r="Y46" i="30" s="1"/>
  <c r="X30" i="30"/>
  <c r="Y30" i="30" s="1"/>
  <c r="H38" i="31"/>
  <c r="H39" i="31" s="1"/>
  <c r="X33" i="28"/>
  <c r="X51" i="28" s="1"/>
  <c r="J51" i="28"/>
  <c r="X29" i="28"/>
  <c r="X47" i="28" s="1"/>
  <c r="J47" i="28"/>
  <c r="X90" i="28"/>
  <c r="X108" i="28" s="1"/>
  <c r="J108" i="28"/>
  <c r="W26" i="28"/>
  <c r="W44" i="28" s="1"/>
  <c r="I44" i="28"/>
  <c r="W33" i="28"/>
  <c r="W51" i="28" s="1"/>
  <c r="I51" i="28"/>
  <c r="X85" i="28"/>
  <c r="X103" i="28" s="1"/>
  <c r="J103" i="28"/>
  <c r="W89" i="28"/>
  <c r="W107" i="28" s="1"/>
  <c r="I107" i="28"/>
  <c r="W85" i="28"/>
  <c r="W103" i="28" s="1"/>
  <c r="I103" i="28"/>
  <c r="AA15" i="34"/>
  <c r="AA12" i="34"/>
  <c r="W27" i="28"/>
  <c r="W45" i="28" s="1"/>
  <c r="I45" i="28"/>
  <c r="L65" i="34"/>
  <c r="M65" i="34" s="1"/>
  <c r="K93" i="34"/>
  <c r="L29" i="34"/>
  <c r="M29" i="34" s="1"/>
  <c r="M52" i="34"/>
  <c r="M72" i="34"/>
  <c r="M89" i="34"/>
  <c r="L89" i="34"/>
  <c r="L55" i="34"/>
  <c r="M55" i="34" s="1"/>
  <c r="K92" i="34"/>
  <c r="M28" i="34"/>
  <c r="AA49" i="34"/>
  <c r="Z62" i="34"/>
  <c r="AA62" i="34" s="1"/>
  <c r="AA63" i="34"/>
  <c r="Y117" i="34"/>
  <c r="AA61" i="34"/>
  <c r="X126" i="34"/>
  <c r="X127" i="34" s="1"/>
  <c r="Z102" i="34"/>
  <c r="Z125" i="34" s="1"/>
  <c r="AA53" i="34"/>
  <c r="AA28" i="34"/>
  <c r="AA27" i="34"/>
  <c r="Z13" i="34"/>
  <c r="Z114" i="34" s="1"/>
  <c r="Y116" i="34"/>
  <c r="K90" i="34"/>
  <c r="AA38" i="34"/>
  <c r="K91" i="34"/>
  <c r="Y122" i="34"/>
  <c r="AA58" i="34"/>
  <c r="Y115" i="34"/>
  <c r="AA35" i="34"/>
  <c r="Z47" i="34"/>
  <c r="AA47" i="34" s="1"/>
  <c r="AA14" i="34"/>
  <c r="Y124" i="34"/>
  <c r="M70" i="34"/>
  <c r="M71" i="34"/>
  <c r="J95" i="34"/>
  <c r="J96" i="34" s="1"/>
  <c r="Y123" i="34"/>
  <c r="AA48" i="34"/>
  <c r="Z94" i="34"/>
  <c r="AA94" i="34" s="1"/>
  <c r="L23" i="34"/>
  <c r="L35" i="34"/>
  <c r="M35" i="34" s="1"/>
  <c r="M59" i="34"/>
  <c r="AA55" i="34"/>
  <c r="Y108" i="34"/>
  <c r="Z74" i="34"/>
  <c r="AA74" i="34" s="1"/>
  <c r="Z41" i="34"/>
  <c r="AA41" i="34" s="1"/>
  <c r="L61" i="34"/>
  <c r="M61" i="34" s="1"/>
  <c r="AA85" i="34"/>
  <c r="AA84" i="34"/>
  <c r="AA76" i="34"/>
  <c r="K84" i="34"/>
  <c r="M6" i="34"/>
  <c r="M10" i="34"/>
  <c r="Y120" i="34"/>
  <c r="Y121" i="34"/>
  <c r="AA83" i="34"/>
  <c r="AA90" i="34"/>
  <c r="K77" i="34"/>
  <c r="L47" i="34"/>
  <c r="M47" i="34" s="1"/>
  <c r="L63" i="34"/>
  <c r="K86" i="34"/>
  <c r="L11" i="34"/>
  <c r="M19" i="34"/>
  <c r="K94" i="34"/>
  <c r="AA44" i="34"/>
  <c r="Z34" i="34"/>
  <c r="Z116" i="34" s="1"/>
  <c r="AA79" i="34"/>
  <c r="AA96" i="34"/>
  <c r="L7" i="34"/>
  <c r="L83" i="34" s="1"/>
  <c r="Z25" i="34"/>
  <c r="M15" i="34"/>
  <c r="Z29" i="34"/>
  <c r="AA29" i="34" s="1"/>
  <c r="Z95" i="34"/>
  <c r="AA95" i="34" s="1"/>
  <c r="L69" i="34"/>
  <c r="M69" i="34" s="1"/>
  <c r="L17" i="34"/>
  <c r="L90" i="34" s="1"/>
  <c r="Z52" i="34"/>
  <c r="Z123" i="34" s="1"/>
  <c r="Z46" i="34"/>
  <c r="Z13" i="31"/>
  <c r="AA13" i="31" s="1"/>
  <c r="X48" i="31"/>
  <c r="K89" i="28" s="1"/>
  <c r="X50" i="31"/>
  <c r="K91" i="28" s="1"/>
  <c r="Z30" i="31"/>
  <c r="AA30" i="31" s="1"/>
  <c r="Y26" i="31"/>
  <c r="Z26" i="31" s="1"/>
  <c r="J28" i="31"/>
  <c r="K26" i="28" s="1"/>
  <c r="K16" i="31"/>
  <c r="K11" i="31"/>
  <c r="L11" i="31" s="1"/>
  <c r="K7" i="31"/>
  <c r="K27" i="31" s="1"/>
  <c r="L25" i="28" s="1"/>
  <c r="J35" i="31"/>
  <c r="K33" i="28" s="1"/>
  <c r="Y22" i="31"/>
  <c r="Z22" i="31" s="1"/>
  <c r="Y17" i="31"/>
  <c r="Z17" i="31" s="1"/>
  <c r="Y45" i="31"/>
  <c r="L86" i="28" s="1"/>
  <c r="M8" i="31"/>
  <c r="J31" i="31"/>
  <c r="K29" i="28" s="1"/>
  <c r="K15" i="31"/>
  <c r="K31" i="31" s="1"/>
  <c r="L29" i="28" s="1"/>
  <c r="Z11" i="31"/>
  <c r="AA11" i="31" s="1"/>
  <c r="M18" i="31"/>
  <c r="AA8" i="31"/>
  <c r="Y33" i="31"/>
  <c r="Z33" i="31" s="1"/>
  <c r="Y27" i="31"/>
  <c r="Z27" i="31" s="1"/>
  <c r="Z20" i="31"/>
  <c r="K29" i="31"/>
  <c r="L27" i="28" s="1"/>
  <c r="Z16" i="31"/>
  <c r="AA16" i="31" s="1"/>
  <c r="Z10" i="31"/>
  <c r="AA10" i="31" s="1"/>
  <c r="AA20" i="31"/>
  <c r="X49" i="31"/>
  <c r="K90" i="28" s="1"/>
  <c r="I38" i="31"/>
  <c r="I39" i="31" s="1"/>
  <c r="Y7" i="31"/>
  <c r="Z7" i="31" s="1"/>
  <c r="AA7" i="31" s="1"/>
  <c r="X43" i="31"/>
  <c r="K84" i="28" s="1"/>
  <c r="Y25" i="31"/>
  <c r="Y18" i="31"/>
  <c r="Z18" i="31" s="1"/>
  <c r="AA18" i="31" s="1"/>
  <c r="Y50" i="31"/>
  <c r="L91" i="28" s="1"/>
  <c r="V52" i="31"/>
  <c r="V53" i="31" s="1"/>
  <c r="X47" i="31"/>
  <c r="K88" i="28" s="1"/>
  <c r="X46" i="31"/>
  <c r="K87" i="28" s="1"/>
  <c r="X44" i="31"/>
  <c r="K85" i="28" s="1"/>
  <c r="Y28" i="31"/>
  <c r="Y21" i="31"/>
  <c r="Z21" i="31" s="1"/>
  <c r="Y14" i="31"/>
  <c r="Z14" i="31" s="1"/>
  <c r="AA14" i="31" s="1"/>
  <c r="X40" i="31"/>
  <c r="K81" i="28" s="1"/>
  <c r="M13" i="31"/>
  <c r="Z29" i="31"/>
  <c r="AA29" i="31" s="1"/>
  <c r="J26" i="31"/>
  <c r="K6" i="31"/>
  <c r="Z32" i="31"/>
  <c r="AA32" i="31" s="1"/>
  <c r="X41" i="31"/>
  <c r="K82" i="28" s="1"/>
  <c r="Y12" i="31"/>
  <c r="Y9" i="31"/>
  <c r="L27" i="31"/>
  <c r="M25" i="28" s="1"/>
  <c r="K35" i="31"/>
  <c r="L33" i="28" s="1"/>
  <c r="M19" i="31"/>
  <c r="L10" i="31"/>
  <c r="M10" i="31" s="1"/>
  <c r="Y6" i="31"/>
  <c r="Y34" i="31" s="1"/>
  <c r="Z31" i="31"/>
  <c r="AA31" i="31" s="1"/>
  <c r="Z19" i="31"/>
  <c r="AA19" i="31" s="1"/>
  <c r="L14" i="31"/>
  <c r="M14" i="31" s="1"/>
  <c r="AA24" i="31"/>
  <c r="J34" i="31"/>
  <c r="K32" i="28" s="1"/>
  <c r="Y15" i="31"/>
  <c r="Z15" i="31" s="1"/>
  <c r="AA15" i="31" s="1"/>
  <c r="X45" i="31"/>
  <c r="K86" i="28" s="1"/>
  <c r="X42" i="31"/>
  <c r="K83" i="28" s="1"/>
  <c r="Y23" i="31"/>
  <c r="W52" i="31"/>
  <c r="W53" i="31" s="1"/>
  <c r="L12" i="31"/>
  <c r="M12" i="31" s="1"/>
  <c r="X70" i="30"/>
  <c r="Y70" i="30" s="1"/>
  <c r="Z70" i="30" s="1"/>
  <c r="X26" i="30"/>
  <c r="Y26" i="30" s="1"/>
  <c r="X18" i="30"/>
  <c r="Y18" i="30" s="1"/>
  <c r="Z18" i="30" s="1"/>
  <c r="X14" i="30"/>
  <c r="Y14" i="30" s="1"/>
  <c r="X73" i="30"/>
  <c r="Y73" i="30" s="1"/>
  <c r="Z73" i="30" s="1"/>
  <c r="AA73" i="30" s="1"/>
  <c r="X42" i="30"/>
  <c r="Y42" i="30" s="1"/>
  <c r="X38" i="30"/>
  <c r="Y38" i="30" s="1"/>
  <c r="W88" i="30"/>
  <c r="D83" i="28" s="1"/>
  <c r="X27" i="30"/>
  <c r="Y27" i="30" s="1"/>
  <c r="X71" i="30"/>
  <c r="X64" i="30"/>
  <c r="Y64" i="30" s="1"/>
  <c r="Z64" i="30" s="1"/>
  <c r="W86" i="30"/>
  <c r="D81" i="28" s="1"/>
  <c r="X23" i="30"/>
  <c r="Y23" i="30" s="1"/>
  <c r="Z23" i="30" s="1"/>
  <c r="AA23" i="30" s="1"/>
  <c r="V95" i="30"/>
  <c r="C90" i="28" s="1"/>
  <c r="W91" i="30"/>
  <c r="D86" i="28" s="1"/>
  <c r="X43" i="30"/>
  <c r="Y43" i="30" s="1"/>
  <c r="Z43" i="30" s="1"/>
  <c r="AA43" i="30" s="1"/>
  <c r="W90" i="30"/>
  <c r="D85" i="28" s="1"/>
  <c r="W89" i="30"/>
  <c r="D84" i="28" s="1"/>
  <c r="X67" i="30"/>
  <c r="Y67" i="30" s="1"/>
  <c r="Z67" i="30" s="1"/>
  <c r="X61" i="30"/>
  <c r="Y61" i="30" s="1"/>
  <c r="Z61" i="30" s="1"/>
  <c r="AA61" i="30" s="1"/>
  <c r="X55" i="30"/>
  <c r="Y55" i="30" s="1"/>
  <c r="X41" i="30"/>
  <c r="Y41" i="30" s="1"/>
  <c r="Z41" i="30" s="1"/>
  <c r="X17" i="30"/>
  <c r="Y17" i="30" s="1"/>
  <c r="Z17" i="30" s="1"/>
  <c r="X11" i="30"/>
  <c r="W97" i="30"/>
  <c r="D92" i="28" s="1"/>
  <c r="V93" i="30"/>
  <c r="C88" i="28" s="1"/>
  <c r="X50" i="30"/>
  <c r="Y50" i="30" s="1"/>
  <c r="Z50" i="30" s="1"/>
  <c r="X19" i="30"/>
  <c r="Y19" i="30" s="1"/>
  <c r="W93" i="30"/>
  <c r="D88" i="28" s="1"/>
  <c r="W92" i="30"/>
  <c r="D87" i="28" s="1"/>
  <c r="X49" i="30"/>
  <c r="Y49" i="30" s="1"/>
  <c r="Z49" i="30" s="1"/>
  <c r="X47" i="30"/>
  <c r="Y47" i="30" s="1"/>
  <c r="Z47" i="30" s="1"/>
  <c r="AA47" i="30" s="1"/>
  <c r="X22" i="30"/>
  <c r="Y22" i="30" s="1"/>
  <c r="W87" i="30"/>
  <c r="D82" i="28" s="1"/>
  <c r="I78" i="30"/>
  <c r="D33" i="28" s="1"/>
  <c r="I76" i="30"/>
  <c r="D31" i="28" s="1"/>
  <c r="J13" i="30"/>
  <c r="K13" i="30" s="1"/>
  <c r="L13" i="30" s="1"/>
  <c r="J43" i="30"/>
  <c r="K43" i="30" s="1"/>
  <c r="L43" i="30" s="1"/>
  <c r="M43" i="30" s="1"/>
  <c r="J39" i="30"/>
  <c r="K39" i="30" s="1"/>
  <c r="L39" i="30" s="1"/>
  <c r="M39" i="30" s="1"/>
  <c r="J35" i="30"/>
  <c r="K35" i="30" s="1"/>
  <c r="L35" i="30" s="1"/>
  <c r="M35" i="30" s="1"/>
  <c r="H70" i="30"/>
  <c r="C25" i="28" s="1"/>
  <c r="H77" i="30"/>
  <c r="C32" i="28" s="1"/>
  <c r="J22" i="30"/>
  <c r="K22" i="30" s="1"/>
  <c r="J34" i="30"/>
  <c r="K34" i="30" s="1"/>
  <c r="L34" i="30" s="1"/>
  <c r="M34" i="30" s="1"/>
  <c r="J50" i="30"/>
  <c r="K50" i="30" s="1"/>
  <c r="L50" i="30" s="1"/>
  <c r="M50" i="30" s="1"/>
  <c r="J54" i="30"/>
  <c r="K54" i="30" s="1"/>
  <c r="L54" i="30" s="1"/>
  <c r="M54" i="30" s="1"/>
  <c r="H74" i="30"/>
  <c r="C29" i="28" s="1"/>
  <c r="D81" i="30"/>
  <c r="D82" i="30" s="1"/>
  <c r="I80" i="30"/>
  <c r="D35" i="28" s="1"/>
  <c r="V94" i="30"/>
  <c r="C89" i="28" s="1"/>
  <c r="X78" i="30"/>
  <c r="F81" i="30"/>
  <c r="F82" i="30" s="1"/>
  <c r="H76" i="30"/>
  <c r="C31" i="28" s="1"/>
  <c r="I69" i="30"/>
  <c r="K38" i="30"/>
  <c r="L38" i="30" s="1"/>
  <c r="M38" i="30" s="1"/>
  <c r="J62" i="30"/>
  <c r="K62" i="30" s="1"/>
  <c r="L62" i="30" s="1"/>
  <c r="M62" i="30" s="1"/>
  <c r="H75" i="30"/>
  <c r="C30" i="28" s="1"/>
  <c r="J30" i="30"/>
  <c r="K30" i="30" s="1"/>
  <c r="L30" i="30" s="1"/>
  <c r="M30" i="30" s="1"/>
  <c r="V86" i="30"/>
  <c r="C81" i="28" s="1"/>
  <c r="I71" i="30"/>
  <c r="D26" i="28" s="1"/>
  <c r="J19" i="30"/>
  <c r="K19" i="30" s="1"/>
  <c r="L19" i="30" s="1"/>
  <c r="M19" i="30" s="1"/>
  <c r="J23" i="30"/>
  <c r="I77" i="30"/>
  <c r="D32" i="28" s="1"/>
  <c r="J51" i="30"/>
  <c r="K51" i="30" s="1"/>
  <c r="L51" i="30" s="1"/>
  <c r="M51" i="30" s="1"/>
  <c r="J55" i="30"/>
  <c r="K55" i="30" s="1"/>
  <c r="L55" i="30" s="1"/>
  <c r="M55" i="30" s="1"/>
  <c r="I79" i="30"/>
  <c r="D34" i="28" s="1"/>
  <c r="X75" i="30"/>
  <c r="Y75" i="30" s="1"/>
  <c r="X66" i="30"/>
  <c r="Y66" i="30" s="1"/>
  <c r="X65" i="30"/>
  <c r="Y65" i="30" s="1"/>
  <c r="Z65" i="30" s="1"/>
  <c r="AA65" i="30" s="1"/>
  <c r="X63" i="30"/>
  <c r="Y63" i="30" s="1"/>
  <c r="Z63" i="30" s="1"/>
  <c r="AA63" i="30" s="1"/>
  <c r="X54" i="30"/>
  <c r="Y54" i="30" s="1"/>
  <c r="Z54" i="30" s="1"/>
  <c r="V90" i="30"/>
  <c r="C85" i="28" s="1"/>
  <c r="X37" i="30"/>
  <c r="V89" i="30"/>
  <c r="C84" i="28" s="1"/>
  <c r="X10" i="30"/>
  <c r="Y10" i="30" s="1"/>
  <c r="Z10" i="30" s="1"/>
  <c r="X9" i="30"/>
  <c r="Y9" i="30" s="1"/>
  <c r="Z9" i="30" s="1"/>
  <c r="AA9" i="30" s="1"/>
  <c r="X79" i="30"/>
  <c r="I72" i="30"/>
  <c r="D27" i="28" s="1"/>
  <c r="H79" i="30"/>
  <c r="C34" i="28" s="1"/>
  <c r="I70" i="30"/>
  <c r="D25" i="28" s="1"/>
  <c r="H71" i="30"/>
  <c r="C26" i="28" s="1"/>
  <c r="J15" i="30"/>
  <c r="H80" i="30"/>
  <c r="C35" i="28" s="1"/>
  <c r="H78" i="30"/>
  <c r="C33" i="28" s="1"/>
  <c r="X6" i="30"/>
  <c r="I74" i="30"/>
  <c r="D29" i="28" s="1"/>
  <c r="X74" i="30"/>
  <c r="Y74" i="30" s="1"/>
  <c r="Z74" i="30" s="1"/>
  <c r="X62" i="30"/>
  <c r="Y62" i="30" s="1"/>
  <c r="Z62" i="30" s="1"/>
  <c r="V92" i="30"/>
  <c r="C87" i="28" s="1"/>
  <c r="X57" i="30"/>
  <c r="Y57" i="30" s="1"/>
  <c r="Y35" i="30"/>
  <c r="Z35" i="30" s="1"/>
  <c r="AA35" i="30" s="1"/>
  <c r="X21" i="30"/>
  <c r="Y21" i="30" s="1"/>
  <c r="Z21" i="30" s="1"/>
  <c r="V87" i="30"/>
  <c r="C82" i="28" s="1"/>
  <c r="H69" i="30"/>
  <c r="C24" i="28" s="1"/>
  <c r="X33" i="30"/>
  <c r="Y33" i="30" s="1"/>
  <c r="V88" i="30"/>
  <c r="C83" i="28" s="1"/>
  <c r="S98" i="30"/>
  <c r="S99" i="30" s="1"/>
  <c r="J17" i="30"/>
  <c r="K17" i="30" s="1"/>
  <c r="L17" i="30" s="1"/>
  <c r="J9" i="30"/>
  <c r="K9" i="30" s="1"/>
  <c r="L9" i="30" s="1"/>
  <c r="M9" i="30" s="1"/>
  <c r="H72" i="30"/>
  <c r="C27" i="28" s="1"/>
  <c r="X53" i="30"/>
  <c r="V91" i="30"/>
  <c r="C86" i="28" s="1"/>
  <c r="X25" i="30"/>
  <c r="Y25" i="30" s="1"/>
  <c r="Z25" i="30" s="1"/>
  <c r="AA25" i="30" s="1"/>
  <c r="X15" i="30"/>
  <c r="Y15" i="30" s="1"/>
  <c r="Z15" i="30" s="1"/>
  <c r="AA15" i="30" s="1"/>
  <c r="W96" i="30"/>
  <c r="D91" i="28" s="1"/>
  <c r="W95" i="30"/>
  <c r="D90" i="28" s="1"/>
  <c r="W94" i="30"/>
  <c r="D89" i="28" s="1"/>
  <c r="X45" i="30"/>
  <c r="Y45" i="30" s="1"/>
  <c r="Z45" i="30" s="1"/>
  <c r="X29" i="30"/>
  <c r="Y29" i="30" s="1"/>
  <c r="X13" i="30"/>
  <c r="Y13" i="30" s="1"/>
  <c r="AA98" i="30"/>
  <c r="V97" i="30"/>
  <c r="C92" i="28" s="1"/>
  <c r="V96" i="30"/>
  <c r="C91" i="28" s="1"/>
  <c r="G81" i="30"/>
  <c r="G82" i="30" s="1"/>
  <c r="E81" i="30"/>
  <c r="E82" i="30" s="1"/>
  <c r="R98" i="30"/>
  <c r="R99" i="30" s="1"/>
  <c r="U98" i="30"/>
  <c r="U99" i="30" s="1"/>
  <c r="X76" i="30"/>
  <c r="Y76" i="30" s="1"/>
  <c r="Z76" i="30" s="1"/>
  <c r="X36" i="30"/>
  <c r="Y36" i="30" s="1"/>
  <c r="Z36" i="30" s="1"/>
  <c r="X28" i="30"/>
  <c r="Y28" i="30" s="1"/>
  <c r="X12" i="30"/>
  <c r="Y12" i="30" s="1"/>
  <c r="Y71" i="30"/>
  <c r="Z71" i="30" s="1"/>
  <c r="X77" i="30"/>
  <c r="X68" i="30"/>
  <c r="X59" i="30"/>
  <c r="X58" i="30"/>
  <c r="Y58" i="30" s="1"/>
  <c r="Z58" i="30" s="1"/>
  <c r="X52" i="30"/>
  <c r="Y51" i="30"/>
  <c r="Z51" i="30" s="1"/>
  <c r="X48" i="30"/>
  <c r="Y48" i="30" s="1"/>
  <c r="Z42" i="30"/>
  <c r="X40" i="30"/>
  <c r="X32" i="30"/>
  <c r="Y32" i="30" s="1"/>
  <c r="X24" i="30"/>
  <c r="X16" i="30"/>
  <c r="Y16" i="30" s="1"/>
  <c r="X8" i="30"/>
  <c r="Y8" i="30" s="1"/>
  <c r="X60" i="30"/>
  <c r="Y60" i="30" s="1"/>
  <c r="X44" i="30"/>
  <c r="Y44" i="30" s="1"/>
  <c r="X20" i="30"/>
  <c r="X72" i="30"/>
  <c r="Y72" i="30" s="1"/>
  <c r="X56" i="30"/>
  <c r="Y56" i="30" s="1"/>
  <c r="Y39" i="30"/>
  <c r="Z39" i="30" s="1"/>
  <c r="J11" i="30"/>
  <c r="K11" i="30" s="1"/>
  <c r="J7" i="30"/>
  <c r="K7" i="30" s="1"/>
  <c r="L7" i="30" s="1"/>
  <c r="J59" i="30"/>
  <c r="K59" i="30" s="1"/>
  <c r="J27" i="30"/>
  <c r="K27" i="30" s="1"/>
  <c r="J46" i="30"/>
  <c r="K46" i="30" s="1"/>
  <c r="L46" i="30" s="1"/>
  <c r="M46" i="30" s="1"/>
  <c r="J12" i="30"/>
  <c r="K12" i="30" s="1"/>
  <c r="J10" i="30"/>
  <c r="J21" i="30"/>
  <c r="K21" i="30" s="1"/>
  <c r="L21" i="30" s="1"/>
  <c r="M21" i="30" s="1"/>
  <c r="J6" i="30"/>
  <c r="J58" i="30"/>
  <c r="J42" i="30"/>
  <c r="K42" i="30" s="1"/>
  <c r="L42" i="30" s="1"/>
  <c r="M42" i="30" s="1"/>
  <c r="J26" i="30"/>
  <c r="K26" i="30" s="1"/>
  <c r="L26" i="30" s="1"/>
  <c r="M26" i="30" s="1"/>
  <c r="J25" i="30"/>
  <c r="K25" i="30" s="1"/>
  <c r="L25" i="30" s="1"/>
  <c r="J18" i="30"/>
  <c r="K18" i="30" s="1"/>
  <c r="J14" i="30"/>
  <c r="K14" i="30" s="1"/>
  <c r="J47" i="30"/>
  <c r="J31" i="30"/>
  <c r="J61" i="30"/>
  <c r="K61" i="30" s="1"/>
  <c r="J57" i="30"/>
  <c r="J53" i="30"/>
  <c r="J49" i="30"/>
  <c r="K49" i="30" s="1"/>
  <c r="J45" i="30"/>
  <c r="K45" i="30" s="1"/>
  <c r="J41" i="30"/>
  <c r="J37" i="30"/>
  <c r="J33" i="30"/>
  <c r="K33" i="30" s="1"/>
  <c r="J29" i="30"/>
  <c r="J60" i="30"/>
  <c r="J56" i="30"/>
  <c r="K56" i="30" s="1"/>
  <c r="J52" i="30"/>
  <c r="K52" i="30" s="1"/>
  <c r="L52" i="30" s="1"/>
  <c r="M52" i="30" s="1"/>
  <c r="J48" i="30"/>
  <c r="J44" i="30"/>
  <c r="J40" i="30"/>
  <c r="J36" i="30"/>
  <c r="K36" i="30" s="1"/>
  <c r="J32" i="30"/>
  <c r="J28" i="30"/>
  <c r="J24" i="30"/>
  <c r="K24" i="30" s="1"/>
  <c r="J20" i="30"/>
  <c r="K20" i="30" s="1"/>
  <c r="L20" i="30" s="1"/>
  <c r="M20" i="30" s="1"/>
  <c r="AA6" i="28"/>
  <c r="Z6" i="28"/>
  <c r="Y6" i="28"/>
  <c r="X6" i="28"/>
  <c r="K6" i="28"/>
  <c r="J6" i="28"/>
  <c r="U6" i="28"/>
  <c r="T6" i="28"/>
  <c r="S6" i="28"/>
  <c r="R6" i="28"/>
  <c r="E6" i="28"/>
  <c r="D6" i="28"/>
  <c r="X80" i="30" l="1"/>
  <c r="L6" i="31"/>
  <c r="K20" i="31"/>
  <c r="J42" i="28"/>
  <c r="K24" i="28"/>
  <c r="Y24" i="28" s="1"/>
  <c r="Y42" i="28" s="1"/>
  <c r="X42" i="28"/>
  <c r="J63" i="30"/>
  <c r="D24" i="28"/>
  <c r="R24" i="28" s="1"/>
  <c r="R42" i="28" s="1"/>
  <c r="AA102" i="34"/>
  <c r="L8" i="30"/>
  <c r="M8" i="30" s="1"/>
  <c r="L16" i="30"/>
  <c r="M16" i="30" s="1"/>
  <c r="Z30" i="30"/>
  <c r="L29" i="31"/>
  <c r="M31" i="34"/>
  <c r="Z117" i="34"/>
  <c r="Y48" i="31"/>
  <c r="L89" i="28" s="1"/>
  <c r="L107" i="28" s="1"/>
  <c r="AA27" i="31"/>
  <c r="L86" i="34"/>
  <c r="M92" i="34"/>
  <c r="J73" i="30"/>
  <c r="K37" i="31"/>
  <c r="M11" i="31"/>
  <c r="K33" i="31"/>
  <c r="L91" i="34"/>
  <c r="Z118" i="34"/>
  <c r="K28" i="31"/>
  <c r="L7" i="31"/>
  <c r="M7" i="31" s="1"/>
  <c r="M88" i="34"/>
  <c r="L33" i="31"/>
  <c r="M31" i="28" s="1"/>
  <c r="L37" i="31"/>
  <c r="M35" i="28" s="1"/>
  <c r="R89" i="28"/>
  <c r="R107" i="28" s="1"/>
  <c r="D107" i="28"/>
  <c r="Q86" i="28"/>
  <c r="Q104" i="28" s="1"/>
  <c r="C104" i="28"/>
  <c r="Q26" i="28"/>
  <c r="Q44" i="28" s="1"/>
  <c r="C44" i="28"/>
  <c r="R27" i="28"/>
  <c r="R45" i="28" s="1"/>
  <c r="D45" i="28"/>
  <c r="Q84" i="28"/>
  <c r="Q102" i="28" s="1"/>
  <c r="C102" i="28"/>
  <c r="R26" i="28"/>
  <c r="R44" i="28" s="1"/>
  <c r="D44" i="28"/>
  <c r="Q31" i="28"/>
  <c r="Q49" i="28" s="1"/>
  <c r="C49" i="28"/>
  <c r="Q89" i="28"/>
  <c r="Q107" i="28" s="1"/>
  <c r="C107" i="28"/>
  <c r="Q29" i="28"/>
  <c r="Q47" i="28" s="1"/>
  <c r="C47" i="28"/>
  <c r="Q32" i="28"/>
  <c r="Q50" i="28" s="1"/>
  <c r="C50" i="28"/>
  <c r="R31" i="28"/>
  <c r="R49" i="28" s="1"/>
  <c r="D49" i="28"/>
  <c r="Q88" i="28"/>
  <c r="Q106" i="28" s="1"/>
  <c r="C106" i="28"/>
  <c r="Q90" i="28"/>
  <c r="Q108" i="28" s="1"/>
  <c r="C108" i="28"/>
  <c r="Y83" i="28"/>
  <c r="Y101" i="28" s="1"/>
  <c r="K101" i="28"/>
  <c r="Z33" i="28"/>
  <c r="Z51" i="28" s="1"/>
  <c r="L51" i="28"/>
  <c r="Y81" i="28"/>
  <c r="Y99" i="28" s="1"/>
  <c r="K99" i="28"/>
  <c r="Y87" i="28"/>
  <c r="Y105" i="28" s="1"/>
  <c r="K105" i="28"/>
  <c r="Y84" i="28"/>
  <c r="Y102" i="28" s="1"/>
  <c r="K102" i="28"/>
  <c r="Y33" i="28"/>
  <c r="Y51" i="28" s="1"/>
  <c r="K51" i="28"/>
  <c r="Y89" i="28"/>
  <c r="Y107" i="28" s="1"/>
  <c r="K107" i="28"/>
  <c r="Y27" i="28"/>
  <c r="Y45" i="28" s="1"/>
  <c r="K45" i="28"/>
  <c r="R90" i="28"/>
  <c r="R108" i="28" s="1"/>
  <c r="D108" i="28"/>
  <c r="Q24" i="28"/>
  <c r="Q42" i="28" s="1"/>
  <c r="C42" i="28"/>
  <c r="Q33" i="28"/>
  <c r="Q51" i="28" s="1"/>
  <c r="C51" i="28"/>
  <c r="R32" i="28"/>
  <c r="R50" i="28" s="1"/>
  <c r="D50" i="28"/>
  <c r="Q81" i="28"/>
  <c r="Q99" i="28" s="1"/>
  <c r="C99" i="28"/>
  <c r="Q25" i="28"/>
  <c r="Q43" i="28" s="1"/>
  <c r="C43" i="28"/>
  <c r="R33" i="28"/>
  <c r="R51" i="28" s="1"/>
  <c r="D51" i="28"/>
  <c r="Z89" i="28"/>
  <c r="Z107" i="28" s="1"/>
  <c r="Y86" i="28"/>
  <c r="Y104" i="28" s="1"/>
  <c r="K104" i="28"/>
  <c r="Y32" i="28"/>
  <c r="Y50" i="28" s="1"/>
  <c r="K50" i="28"/>
  <c r="Y90" i="28"/>
  <c r="Y108" i="28" s="1"/>
  <c r="K108" i="28"/>
  <c r="Y51" i="31"/>
  <c r="L92" i="28" s="1"/>
  <c r="Z25" i="28"/>
  <c r="Z43" i="28" s="1"/>
  <c r="L43" i="28"/>
  <c r="Y91" i="28"/>
  <c r="Y109" i="28" s="1"/>
  <c r="K109" i="28"/>
  <c r="Z115" i="34"/>
  <c r="M7" i="34"/>
  <c r="M83" i="34" s="1"/>
  <c r="AA25" i="34"/>
  <c r="Y126" i="34"/>
  <c r="Y127" i="34" s="1"/>
  <c r="W24" i="28"/>
  <c r="W42" i="28" s="1"/>
  <c r="I42" i="28"/>
  <c r="R30" i="28"/>
  <c r="R48" i="28" s="1"/>
  <c r="D48" i="28"/>
  <c r="Y35" i="28"/>
  <c r="Y53" i="28" s="1"/>
  <c r="K53" i="28"/>
  <c r="R28" i="28"/>
  <c r="R46" i="28" s="1"/>
  <c r="D46" i="28"/>
  <c r="Y92" i="28"/>
  <c r="Y110" i="28" s="1"/>
  <c r="K110" i="28"/>
  <c r="Y34" i="28"/>
  <c r="Y52" i="28" s="1"/>
  <c r="K52" i="28"/>
  <c r="Q91" i="28"/>
  <c r="Q109" i="28" s="1"/>
  <c r="C109" i="28"/>
  <c r="R91" i="28"/>
  <c r="R109" i="28" s="1"/>
  <c r="D109" i="28"/>
  <c r="Q27" i="28"/>
  <c r="Q45" i="28" s="1"/>
  <c r="C45" i="28"/>
  <c r="Q82" i="28"/>
  <c r="Q100" i="28" s="1"/>
  <c r="C100" i="28"/>
  <c r="Q35" i="28"/>
  <c r="Q53" i="28" s="1"/>
  <c r="C53" i="28"/>
  <c r="R25" i="28"/>
  <c r="R43" i="28" s="1"/>
  <c r="D43" i="28"/>
  <c r="Q85" i="28"/>
  <c r="Q103" i="28" s="1"/>
  <c r="C103" i="28"/>
  <c r="R34" i="28"/>
  <c r="R52" i="28" s="1"/>
  <c r="D52" i="28"/>
  <c r="R35" i="28"/>
  <c r="R53" i="28" s="1"/>
  <c r="D53" i="28"/>
  <c r="R82" i="28"/>
  <c r="R100" i="28" s="1"/>
  <c r="D100" i="28"/>
  <c r="R87" i="28"/>
  <c r="R105" i="28" s="1"/>
  <c r="D105" i="28"/>
  <c r="R92" i="28"/>
  <c r="R110" i="28" s="1"/>
  <c r="D110" i="28"/>
  <c r="R84" i="28"/>
  <c r="R102" i="28" s="1"/>
  <c r="D102" i="28"/>
  <c r="Y82" i="28"/>
  <c r="Y100" i="28" s="1"/>
  <c r="K100" i="28"/>
  <c r="Y85" i="28"/>
  <c r="Y103" i="28" s="1"/>
  <c r="K103" i="28"/>
  <c r="Y88" i="28"/>
  <c r="Y106" i="28" s="1"/>
  <c r="K106" i="28"/>
  <c r="Z29" i="28"/>
  <c r="Z47" i="28" s="1"/>
  <c r="L47" i="28"/>
  <c r="Y26" i="28"/>
  <c r="Y44" i="28" s="1"/>
  <c r="K44" i="28"/>
  <c r="Z46" i="30"/>
  <c r="Z14" i="30"/>
  <c r="Z38" i="30"/>
  <c r="Q92" i="28"/>
  <c r="Q110" i="28" s="1"/>
  <c r="C110" i="28"/>
  <c r="Q83" i="28"/>
  <c r="Q101" i="28" s="1"/>
  <c r="C101" i="28"/>
  <c r="Q87" i="28"/>
  <c r="Q105" i="28" s="1"/>
  <c r="C105" i="28"/>
  <c r="R29" i="28"/>
  <c r="R47" i="28" s="1"/>
  <c r="D47" i="28"/>
  <c r="Q34" i="28"/>
  <c r="Q52" i="28" s="1"/>
  <c r="C52" i="28"/>
  <c r="Q30" i="28"/>
  <c r="Q48" i="28" s="1"/>
  <c r="C48" i="28"/>
  <c r="R88" i="28"/>
  <c r="R106" i="28" s="1"/>
  <c r="D106" i="28"/>
  <c r="R85" i="28"/>
  <c r="R103" i="28" s="1"/>
  <c r="D103" i="28"/>
  <c r="R86" i="28"/>
  <c r="R104" i="28" s="1"/>
  <c r="D104" i="28"/>
  <c r="R81" i="28"/>
  <c r="R99" i="28" s="1"/>
  <c r="D99" i="28"/>
  <c r="R83" i="28"/>
  <c r="R101" i="28" s="1"/>
  <c r="D101" i="28"/>
  <c r="K36" i="31"/>
  <c r="L34" i="28" s="1"/>
  <c r="AA25" i="28"/>
  <c r="AA43" i="28" s="1"/>
  <c r="M43" i="28"/>
  <c r="Z91" i="28"/>
  <c r="Z109" i="28" s="1"/>
  <c r="L109" i="28"/>
  <c r="Z27" i="28"/>
  <c r="Z45" i="28" s="1"/>
  <c r="L45" i="28"/>
  <c r="Y29" i="28"/>
  <c r="Y47" i="28" s="1"/>
  <c r="K47" i="28"/>
  <c r="Z86" i="28"/>
  <c r="Z104" i="28" s="1"/>
  <c r="L104" i="28"/>
  <c r="Z124" i="34"/>
  <c r="M94" i="34"/>
  <c r="M87" i="34"/>
  <c r="M17" i="34"/>
  <c r="M85" i="34" s="1"/>
  <c r="L94" i="34"/>
  <c r="L88" i="34"/>
  <c r="M63" i="34"/>
  <c r="M93" i="34" s="1"/>
  <c r="L93" i="34"/>
  <c r="L84" i="34"/>
  <c r="M11" i="34"/>
  <c r="M84" i="34" s="1"/>
  <c r="K95" i="34"/>
  <c r="K96" i="34" s="1"/>
  <c r="L92" i="34"/>
  <c r="L85" i="34"/>
  <c r="Z119" i="34"/>
  <c r="AA46" i="34"/>
  <c r="AA13" i="34"/>
  <c r="Z120" i="34"/>
  <c r="AA34" i="34"/>
  <c r="L77" i="34"/>
  <c r="M77" i="34" s="1"/>
  <c r="M90" i="34"/>
  <c r="Z122" i="34"/>
  <c r="Z121" i="34"/>
  <c r="AA52" i="34"/>
  <c r="Z108" i="34"/>
  <c r="M23" i="34"/>
  <c r="M91" i="34" s="1"/>
  <c r="L6" i="28"/>
  <c r="F6" i="28"/>
  <c r="AA17" i="31"/>
  <c r="AA26" i="31"/>
  <c r="Z51" i="31"/>
  <c r="M92" i="28" s="1"/>
  <c r="Z48" i="31"/>
  <c r="M89" i="28" s="1"/>
  <c r="M6" i="31"/>
  <c r="K32" i="31"/>
  <c r="L30" i="28" s="1"/>
  <c r="L16" i="31"/>
  <c r="L32" i="31" s="1"/>
  <c r="M30" i="28" s="1"/>
  <c r="AA22" i="31"/>
  <c r="Y43" i="31"/>
  <c r="L84" i="28" s="1"/>
  <c r="M27" i="31"/>
  <c r="AA33" i="31"/>
  <c r="M17" i="31"/>
  <c r="Z25" i="31"/>
  <c r="Z50" i="31" s="1"/>
  <c r="M91" i="28" s="1"/>
  <c r="Z45" i="31"/>
  <c r="M86" i="28" s="1"/>
  <c r="X52" i="31"/>
  <c r="X53" i="31" s="1"/>
  <c r="Y49" i="31"/>
  <c r="L90" i="28" s="1"/>
  <c r="Z46" i="31"/>
  <c r="M87" i="28" s="1"/>
  <c r="Y42" i="31"/>
  <c r="L83" i="28" s="1"/>
  <c r="Z23" i="31"/>
  <c r="L34" i="31"/>
  <c r="M32" i="28" s="1"/>
  <c r="M29" i="31"/>
  <c r="K26" i="31"/>
  <c r="AA21" i="31"/>
  <c r="Y46" i="31"/>
  <c r="L87" i="28" s="1"/>
  <c r="K34" i="31"/>
  <c r="L32" i="28" s="1"/>
  <c r="M34" i="31"/>
  <c r="Y40" i="31"/>
  <c r="L81" i="28" s="1"/>
  <c r="Z6" i="31"/>
  <c r="Z9" i="31"/>
  <c r="AA9" i="31" s="1"/>
  <c r="Y41" i="31"/>
  <c r="L82" i="28" s="1"/>
  <c r="Z12" i="31"/>
  <c r="J38" i="31"/>
  <c r="J39" i="31" s="1"/>
  <c r="Y44" i="31"/>
  <c r="L85" i="28" s="1"/>
  <c r="Z28" i="31"/>
  <c r="Y47" i="31"/>
  <c r="L88" i="28" s="1"/>
  <c r="L15" i="31"/>
  <c r="L31" i="31" s="1"/>
  <c r="M29" i="28" s="1"/>
  <c r="Z26" i="30"/>
  <c r="AA26" i="30" s="1"/>
  <c r="Z13" i="30"/>
  <c r="AA13" i="30" s="1"/>
  <c r="Y79" i="30"/>
  <c r="Z79" i="30" s="1"/>
  <c r="Z19" i="30"/>
  <c r="AA19" i="30" s="1"/>
  <c r="Z29" i="30"/>
  <c r="AA29" i="30" s="1"/>
  <c r="X97" i="30"/>
  <c r="E92" i="28" s="1"/>
  <c r="Y37" i="30"/>
  <c r="Z22" i="30"/>
  <c r="Y11" i="30"/>
  <c r="Z11" i="30" s="1"/>
  <c r="AA11" i="30" s="1"/>
  <c r="X90" i="30"/>
  <c r="E85" i="28" s="1"/>
  <c r="Z27" i="30"/>
  <c r="AA27" i="30" s="1"/>
  <c r="L22" i="30"/>
  <c r="M22" i="30" s="1"/>
  <c r="J80" i="30"/>
  <c r="E35" i="28" s="1"/>
  <c r="I81" i="30"/>
  <c r="I82" i="30" s="1"/>
  <c r="J72" i="30"/>
  <c r="E27" i="28" s="1"/>
  <c r="Z57" i="30"/>
  <c r="AA57" i="30" s="1"/>
  <c r="J76" i="30"/>
  <c r="E31" i="28" s="1"/>
  <c r="K47" i="30"/>
  <c r="L47" i="30" s="1"/>
  <c r="J77" i="30"/>
  <c r="E32" i="28" s="1"/>
  <c r="Z66" i="30"/>
  <c r="X92" i="30"/>
  <c r="E87" i="28" s="1"/>
  <c r="Y59" i="30"/>
  <c r="Y92" i="30" s="1"/>
  <c r="F87" i="28" s="1"/>
  <c r="Z56" i="30"/>
  <c r="AA56" i="30" s="1"/>
  <c r="W98" i="30"/>
  <c r="W99" i="30" s="1"/>
  <c r="X86" i="30"/>
  <c r="E81" i="28" s="1"/>
  <c r="Y6" i="30"/>
  <c r="H81" i="30"/>
  <c r="H82" i="30" s="1"/>
  <c r="Y90" i="30"/>
  <c r="F85" i="28" s="1"/>
  <c r="X93" i="30"/>
  <c r="E88" i="28" s="1"/>
  <c r="X96" i="30"/>
  <c r="E91" i="28" s="1"/>
  <c r="J71" i="30"/>
  <c r="E26" i="28" s="1"/>
  <c r="X94" i="30"/>
  <c r="E89" i="28" s="1"/>
  <c r="X91" i="30"/>
  <c r="E86" i="28" s="1"/>
  <c r="J78" i="30"/>
  <c r="E33" i="28" s="1"/>
  <c r="K23" i="30"/>
  <c r="K10" i="30"/>
  <c r="K70" i="30" s="1"/>
  <c r="F25" i="28" s="1"/>
  <c r="J70" i="30"/>
  <c r="E25" i="28" s="1"/>
  <c r="Z33" i="30"/>
  <c r="X87" i="30"/>
  <c r="E82" i="28" s="1"/>
  <c r="Y78" i="30"/>
  <c r="X95" i="30"/>
  <c r="E90" i="28" s="1"/>
  <c r="V98" i="30"/>
  <c r="V99" i="30" s="1"/>
  <c r="K6" i="30"/>
  <c r="J69" i="30"/>
  <c r="K32" i="30"/>
  <c r="J74" i="30"/>
  <c r="E29" i="28" s="1"/>
  <c r="K37" i="30"/>
  <c r="J75" i="30"/>
  <c r="E30" i="28" s="1"/>
  <c r="J79" i="30"/>
  <c r="E34" i="28" s="1"/>
  <c r="L27" i="30"/>
  <c r="M27" i="30" s="1"/>
  <c r="Z75" i="30"/>
  <c r="AA75" i="30" s="1"/>
  <c r="Z44" i="30"/>
  <c r="Z12" i="30"/>
  <c r="AA12" i="30" s="1"/>
  <c r="Z55" i="30"/>
  <c r="AA55" i="30" s="1"/>
  <c r="X88" i="30"/>
  <c r="E83" i="28" s="1"/>
  <c r="X89" i="30"/>
  <c r="E84" i="28" s="1"/>
  <c r="K15" i="30"/>
  <c r="L15" i="30" s="1"/>
  <c r="Y53" i="30"/>
  <c r="Z53" i="30" s="1"/>
  <c r="Z7" i="30"/>
  <c r="AA7" i="30" s="1"/>
  <c r="Y77" i="30"/>
  <c r="Z77" i="30" s="1"/>
  <c r="AA67" i="30"/>
  <c r="Z8" i="30"/>
  <c r="Z32" i="30"/>
  <c r="AA39" i="30"/>
  <c r="AA51" i="30"/>
  <c r="Y20" i="30"/>
  <c r="Z20" i="30" s="1"/>
  <c r="Z16" i="30"/>
  <c r="Y24" i="30"/>
  <c r="Z24" i="30" s="1"/>
  <c r="Z28" i="30"/>
  <c r="Y40" i="30"/>
  <c r="Z40" i="30" s="1"/>
  <c r="Y52" i="30"/>
  <c r="Z48" i="30"/>
  <c r="Y68" i="30"/>
  <c r="Z68" i="30" s="1"/>
  <c r="Z60" i="30"/>
  <c r="Z72" i="30"/>
  <c r="AA21" i="30"/>
  <c r="AA17" i="30"/>
  <c r="AA69" i="30"/>
  <c r="M7" i="30"/>
  <c r="L11" i="30"/>
  <c r="M11" i="30" s="1"/>
  <c r="AA45" i="30"/>
  <c r="AA42" i="30"/>
  <c r="AA70" i="30"/>
  <c r="AA49" i="30"/>
  <c r="AA41" i="30"/>
  <c r="AA18" i="30"/>
  <c r="AA71" i="30"/>
  <c r="AA74" i="30"/>
  <c r="AA10" i="30"/>
  <c r="AA36" i="30"/>
  <c r="AA64" i="30"/>
  <c r="AA76" i="30"/>
  <c r="L14" i="30"/>
  <c r="M14" i="30" s="1"/>
  <c r="K58" i="30"/>
  <c r="L58" i="30" s="1"/>
  <c r="M58" i="30" s="1"/>
  <c r="K31" i="30"/>
  <c r="L18" i="30"/>
  <c r="M18" i="30" s="1"/>
  <c r="L59" i="30"/>
  <c r="M59" i="30" s="1"/>
  <c r="M13" i="30"/>
  <c r="M17" i="30"/>
  <c r="L12" i="30"/>
  <c r="M12" i="30" s="1"/>
  <c r="K40" i="30"/>
  <c r="L36" i="30"/>
  <c r="M36" i="30" s="1"/>
  <c r="L24" i="30"/>
  <c r="M24" i="30" s="1"/>
  <c r="L56" i="30"/>
  <c r="M56" i="30" s="1"/>
  <c r="K44" i="30"/>
  <c r="L44" i="30" s="1"/>
  <c r="M44" i="30" s="1"/>
  <c r="K28" i="30"/>
  <c r="L28" i="30" s="1"/>
  <c r="M28" i="30" s="1"/>
  <c r="K29" i="30"/>
  <c r="K57" i="30"/>
  <c r="L57" i="30" s="1"/>
  <c r="K60" i="30"/>
  <c r="M25" i="30"/>
  <c r="L45" i="30"/>
  <c r="M45" i="30" s="1"/>
  <c r="L61" i="30"/>
  <c r="M61" i="30" s="1"/>
  <c r="K48" i="30"/>
  <c r="L48" i="30" s="1"/>
  <c r="M48" i="30" s="1"/>
  <c r="L33" i="30"/>
  <c r="M33" i="30" s="1"/>
  <c r="K41" i="30"/>
  <c r="L49" i="30"/>
  <c r="M49" i="30" s="1"/>
  <c r="K53" i="30"/>
  <c r="Z34" i="31" l="1"/>
  <c r="Z6" i="30"/>
  <c r="Y80" i="30"/>
  <c r="M26" i="31"/>
  <c r="L20" i="31"/>
  <c r="L26" i="31"/>
  <c r="L28" i="31"/>
  <c r="M26" i="28" s="1"/>
  <c r="AA26" i="28" s="1"/>
  <c r="AA44" i="28" s="1"/>
  <c r="L31" i="28"/>
  <c r="Z31" i="28" s="1"/>
  <c r="Z49" i="28" s="1"/>
  <c r="L24" i="28"/>
  <c r="Z24" i="28" s="1"/>
  <c r="Z42" i="28" s="1"/>
  <c r="M24" i="28"/>
  <c r="AA24" i="28" s="1"/>
  <c r="AA42" i="28" s="1"/>
  <c r="K42" i="28"/>
  <c r="L26" i="28"/>
  <c r="Z26" i="28" s="1"/>
  <c r="Z44" i="28" s="1"/>
  <c r="L35" i="28"/>
  <c r="Z35" i="28" s="1"/>
  <c r="Z53" i="28" s="1"/>
  <c r="M27" i="28"/>
  <c r="M45" i="28" s="1"/>
  <c r="K63" i="30"/>
  <c r="E24" i="28"/>
  <c r="S24" i="28" s="1"/>
  <c r="S42" i="28" s="1"/>
  <c r="E28" i="28"/>
  <c r="E46" i="28" s="1"/>
  <c r="D42" i="28"/>
  <c r="Y91" i="30"/>
  <c r="F86" i="28" s="1"/>
  <c r="T86" i="28" s="1"/>
  <c r="T104" i="28" s="1"/>
  <c r="K75" i="30"/>
  <c r="Y94" i="30"/>
  <c r="F89" i="28" s="1"/>
  <c r="T89" i="28" s="1"/>
  <c r="T107" i="28" s="1"/>
  <c r="E42" i="28"/>
  <c r="L44" i="28"/>
  <c r="M16" i="31"/>
  <c r="M32" i="31" s="1"/>
  <c r="M33" i="31"/>
  <c r="S86" i="28"/>
  <c r="S104" i="28" s="1"/>
  <c r="E104" i="28"/>
  <c r="S87" i="28"/>
  <c r="S105" i="28" s="1"/>
  <c r="E105" i="28"/>
  <c r="S92" i="28"/>
  <c r="S110" i="28" s="1"/>
  <c r="E110" i="28"/>
  <c r="Z82" i="28"/>
  <c r="Z100" i="28" s="1"/>
  <c r="L100" i="28"/>
  <c r="AA86" i="28"/>
  <c r="AA104" i="28" s="1"/>
  <c r="M104" i="28"/>
  <c r="S29" i="28"/>
  <c r="S47" i="28" s="1"/>
  <c r="E47" i="28"/>
  <c r="S89" i="28"/>
  <c r="S107" i="28" s="1"/>
  <c r="E107" i="28"/>
  <c r="S35" i="28"/>
  <c r="S53" i="28" s="1"/>
  <c r="E53" i="28"/>
  <c r="Z85" i="28"/>
  <c r="Z103" i="28" s="1"/>
  <c r="L103" i="28"/>
  <c r="Z49" i="31"/>
  <c r="M90" i="28" s="1"/>
  <c r="M37" i="31"/>
  <c r="L36" i="31"/>
  <c r="M34" i="28" s="1"/>
  <c r="S34" i="28"/>
  <c r="S52" i="28" s="1"/>
  <c r="E52" i="28"/>
  <c r="S90" i="28"/>
  <c r="S108" i="28" s="1"/>
  <c r="E108" i="28"/>
  <c r="S82" i="28"/>
  <c r="S100" i="28" s="1"/>
  <c r="E100" i="28"/>
  <c r="T85" i="28"/>
  <c r="T103" i="28" s="1"/>
  <c r="F103" i="28"/>
  <c r="S81" i="28"/>
  <c r="S99" i="28" s="1"/>
  <c r="E99" i="28"/>
  <c r="S32" i="28"/>
  <c r="S50" i="28" s="1"/>
  <c r="E50" i="28"/>
  <c r="S85" i="28"/>
  <c r="S103" i="28" s="1"/>
  <c r="E103" i="28"/>
  <c r="AA32" i="28"/>
  <c r="AA50" i="28" s="1"/>
  <c r="M50" i="28"/>
  <c r="Z90" i="28"/>
  <c r="Z108" i="28" s="1"/>
  <c r="L108" i="28"/>
  <c r="AA91" i="28"/>
  <c r="AA109" i="28" s="1"/>
  <c r="M109" i="28"/>
  <c r="AA30" i="28"/>
  <c r="AA48" i="28" s="1"/>
  <c r="M48" i="28"/>
  <c r="Z126" i="34"/>
  <c r="Z127" i="34" s="1"/>
  <c r="AA35" i="28"/>
  <c r="AA53" i="28" s="1"/>
  <c r="M53" i="28"/>
  <c r="S25" i="28"/>
  <c r="S43" i="28" s="1"/>
  <c r="E43" i="28"/>
  <c r="S91" i="28"/>
  <c r="S109" i="28" s="1"/>
  <c r="E109" i="28"/>
  <c r="S31" i="28"/>
  <c r="S49" i="28" s="1"/>
  <c r="E49" i="28"/>
  <c r="AA29" i="28"/>
  <c r="AA47" i="28" s="1"/>
  <c r="M47" i="28"/>
  <c r="Z83" i="28"/>
  <c r="Z101" i="28" s="1"/>
  <c r="L101" i="28"/>
  <c r="Z34" i="28"/>
  <c r="Z52" i="28" s="1"/>
  <c r="L52" i="28"/>
  <c r="S83" i="28"/>
  <c r="S101" i="28" s="1"/>
  <c r="E101" i="28"/>
  <c r="T25" i="28"/>
  <c r="T43" i="28" s="1"/>
  <c r="F43" i="28"/>
  <c r="S88" i="28"/>
  <c r="S106" i="28" s="1"/>
  <c r="E106" i="28"/>
  <c r="Z81" i="28"/>
  <c r="Z99" i="28" s="1"/>
  <c r="L99" i="28"/>
  <c r="AA87" i="28"/>
  <c r="AA105" i="28" s="1"/>
  <c r="M105" i="28"/>
  <c r="AA92" i="28"/>
  <c r="AA110" i="28" s="1"/>
  <c r="M110" i="28"/>
  <c r="S84" i="28"/>
  <c r="S102" i="28" s="1"/>
  <c r="E102" i="28"/>
  <c r="S30" i="28"/>
  <c r="S48" i="28" s="1"/>
  <c r="E48" i="28"/>
  <c r="S33" i="28"/>
  <c r="S51" i="28" s="1"/>
  <c r="E51" i="28"/>
  <c r="S26" i="28"/>
  <c r="S44" i="28" s="1"/>
  <c r="E44" i="28"/>
  <c r="T87" i="28"/>
  <c r="T105" i="28" s="1"/>
  <c r="F105" i="28"/>
  <c r="S27" i="28"/>
  <c r="S45" i="28" s="1"/>
  <c r="E45" i="28"/>
  <c r="Z88" i="28"/>
  <c r="Z106" i="28" s="1"/>
  <c r="L106" i="28"/>
  <c r="Z32" i="28"/>
  <c r="Z50" i="28" s="1"/>
  <c r="L50" i="28"/>
  <c r="Z87" i="28"/>
  <c r="Z105" i="28" s="1"/>
  <c r="L105" i="28"/>
  <c r="Z84" i="28"/>
  <c r="Z102" i="28" s="1"/>
  <c r="L102" i="28"/>
  <c r="Z30" i="28"/>
  <c r="Z48" i="28" s="1"/>
  <c r="L48" i="28"/>
  <c r="AA89" i="28"/>
  <c r="AA107" i="28" s="1"/>
  <c r="M107" i="28"/>
  <c r="L95" i="34"/>
  <c r="L96" i="34" s="1"/>
  <c r="Z92" i="28"/>
  <c r="Z110" i="28" s="1"/>
  <c r="L110" i="28"/>
  <c r="AA31" i="28"/>
  <c r="AA49" i="28" s="1"/>
  <c r="M49" i="28"/>
  <c r="M86" i="34"/>
  <c r="M95" i="34" s="1"/>
  <c r="M96" i="34" s="1"/>
  <c r="AA108" i="34"/>
  <c r="AA127" i="34" s="1"/>
  <c r="M6" i="28"/>
  <c r="G6" i="28"/>
  <c r="M28" i="31"/>
  <c r="L35" i="31"/>
  <c r="M33" i="28" s="1"/>
  <c r="M35" i="31"/>
  <c r="Y52" i="31"/>
  <c r="Y53" i="31" s="1"/>
  <c r="Z42" i="31"/>
  <c r="M83" i="28" s="1"/>
  <c r="AA23" i="31"/>
  <c r="Z44" i="31"/>
  <c r="M85" i="28" s="1"/>
  <c r="AA28" i="31"/>
  <c r="Z47" i="31"/>
  <c r="M88" i="28" s="1"/>
  <c r="M15" i="31"/>
  <c r="M31" i="31" s="1"/>
  <c r="Z41" i="31"/>
  <c r="M82" i="28" s="1"/>
  <c r="AA12" i="31"/>
  <c r="Z40" i="31"/>
  <c r="M81" i="28" s="1"/>
  <c r="AA6" i="31"/>
  <c r="K38" i="31"/>
  <c r="K39" i="31" s="1"/>
  <c r="Z43" i="31"/>
  <c r="M84" i="28" s="1"/>
  <c r="AA25" i="31"/>
  <c r="Z59" i="30"/>
  <c r="AA59" i="30" s="1"/>
  <c r="Y88" i="30"/>
  <c r="F83" i="28" s="1"/>
  <c r="AA79" i="30"/>
  <c r="Z88" i="30"/>
  <c r="G83" i="28" s="1"/>
  <c r="AA33" i="30"/>
  <c r="Y97" i="30"/>
  <c r="F92" i="28" s="1"/>
  <c r="Z87" i="30"/>
  <c r="G82" i="28" s="1"/>
  <c r="Z92" i="30"/>
  <c r="G87" i="28" s="1"/>
  <c r="Z90" i="30"/>
  <c r="G85" i="28" s="1"/>
  <c r="Z37" i="30"/>
  <c r="Z89" i="30" s="1"/>
  <c r="G84" i="28" s="1"/>
  <c r="K79" i="30"/>
  <c r="F34" i="28" s="1"/>
  <c r="L71" i="30"/>
  <c r="G26" i="28" s="1"/>
  <c r="L40" i="30"/>
  <c r="K76" i="30"/>
  <c r="F31" i="28" s="1"/>
  <c r="L6" i="30"/>
  <c r="K69" i="30"/>
  <c r="X98" i="30"/>
  <c r="X99" i="30" s="1"/>
  <c r="Z96" i="30"/>
  <c r="G91" i="28" s="1"/>
  <c r="Y96" i="30"/>
  <c r="F91" i="28" s="1"/>
  <c r="L53" i="30"/>
  <c r="M53" i="30" s="1"/>
  <c r="K78" i="30"/>
  <c r="F33" i="28" s="1"/>
  <c r="L10" i="30"/>
  <c r="L31" i="30"/>
  <c r="K73" i="30"/>
  <c r="F28" i="28" s="1"/>
  <c r="Z86" i="30"/>
  <c r="G81" i="28" s="1"/>
  <c r="AA53" i="30"/>
  <c r="K71" i="30"/>
  <c r="F26" i="28" s="1"/>
  <c r="M15" i="30"/>
  <c r="Y95" i="30"/>
  <c r="F90" i="28" s="1"/>
  <c r="L23" i="30"/>
  <c r="K72" i="30"/>
  <c r="F27" i="28" s="1"/>
  <c r="K77" i="30"/>
  <c r="F32" i="28" s="1"/>
  <c r="Y87" i="30"/>
  <c r="F82" i="28" s="1"/>
  <c r="M47" i="30"/>
  <c r="L32" i="30"/>
  <c r="K74" i="30"/>
  <c r="F29" i="28" s="1"/>
  <c r="L37" i="30"/>
  <c r="K80" i="30"/>
  <c r="F35" i="28" s="1"/>
  <c r="Z52" i="30"/>
  <c r="J81" i="30"/>
  <c r="J82" i="30" s="1"/>
  <c r="Z78" i="30"/>
  <c r="Z97" i="30" s="1"/>
  <c r="G92" i="28" s="1"/>
  <c r="Y89" i="30"/>
  <c r="F84" i="28" s="1"/>
  <c r="Y86" i="30"/>
  <c r="F81" i="28" s="1"/>
  <c r="Y93" i="30"/>
  <c r="F88" i="28" s="1"/>
  <c r="AA34" i="30"/>
  <c r="AA58" i="30"/>
  <c r="AA20" i="30"/>
  <c r="AA24" i="30"/>
  <c r="AA6" i="30"/>
  <c r="AA38" i="30"/>
  <c r="AA44" i="30"/>
  <c r="AA50" i="30"/>
  <c r="AA40" i="30"/>
  <c r="AA60" i="30"/>
  <c r="AA54" i="30"/>
  <c r="AA8" i="30"/>
  <c r="AA68" i="30"/>
  <c r="AA62" i="30"/>
  <c r="AA28" i="30"/>
  <c r="AA72" i="30"/>
  <c r="AA14" i="30"/>
  <c r="AA66" i="30"/>
  <c r="AA22" i="30"/>
  <c r="AA16" i="30"/>
  <c r="AA32" i="30"/>
  <c r="AA48" i="30"/>
  <c r="AA30" i="30"/>
  <c r="AA46" i="30"/>
  <c r="L60" i="30"/>
  <c r="M60" i="30" s="1"/>
  <c r="L41" i="30"/>
  <c r="M41" i="30" s="1"/>
  <c r="M57" i="30"/>
  <c r="L29" i="30"/>
  <c r="AA34" i="31" l="1"/>
  <c r="AA53" i="31" s="1"/>
  <c r="Z80" i="30"/>
  <c r="M44" i="28"/>
  <c r="L42" i="28"/>
  <c r="L53" i="28"/>
  <c r="M20" i="31"/>
  <c r="M42" i="28"/>
  <c r="AA27" i="28"/>
  <c r="AA45" i="28" s="1"/>
  <c r="L49" i="28"/>
  <c r="L69" i="30"/>
  <c r="G24" i="28" s="1"/>
  <c r="G42" i="28" s="1"/>
  <c r="L63" i="30"/>
  <c r="F24" i="28"/>
  <c r="T24" i="28" s="1"/>
  <c r="T42" i="28" s="1"/>
  <c r="S28" i="28"/>
  <c r="S46" i="28" s="1"/>
  <c r="F30" i="28"/>
  <c r="F48" i="28" s="1"/>
  <c r="F104" i="28"/>
  <c r="Z91" i="30"/>
  <c r="G86" i="28" s="1"/>
  <c r="G104" i="28" s="1"/>
  <c r="F107" i="28"/>
  <c r="Z93" i="30"/>
  <c r="G88" i="28" s="1"/>
  <c r="U88" i="28" s="1"/>
  <c r="U106" i="28" s="1"/>
  <c r="M36" i="31"/>
  <c r="M38" i="31" s="1"/>
  <c r="M39" i="31" s="1"/>
  <c r="U92" i="28"/>
  <c r="U110" i="28" s="1"/>
  <c r="G110" i="28"/>
  <c r="T88" i="28"/>
  <c r="T106" i="28" s="1"/>
  <c r="F106" i="28"/>
  <c r="T32" i="28"/>
  <c r="T50" i="28" s="1"/>
  <c r="F50" i="28"/>
  <c r="T28" i="28"/>
  <c r="T46" i="28" s="1"/>
  <c r="F46" i="28"/>
  <c r="U85" i="28"/>
  <c r="U103" i="28" s="1"/>
  <c r="G103" i="28"/>
  <c r="T83" i="28"/>
  <c r="T101" i="28" s="1"/>
  <c r="F101" i="28"/>
  <c r="L38" i="31"/>
  <c r="L39" i="31" s="1"/>
  <c r="AA90" i="28"/>
  <c r="AA108" i="28" s="1"/>
  <c r="M108" i="28"/>
  <c r="T27" i="28"/>
  <c r="T45" i="28" s="1"/>
  <c r="F45" i="28"/>
  <c r="U87" i="28"/>
  <c r="U105" i="28" s="1"/>
  <c r="G105" i="28"/>
  <c r="AA83" i="28"/>
  <c r="AA101" i="28" s="1"/>
  <c r="M101" i="28"/>
  <c r="T35" i="28"/>
  <c r="T53" i="28" s="1"/>
  <c r="F53" i="28"/>
  <c r="T29" i="28"/>
  <c r="T47" i="28" s="1"/>
  <c r="F47" i="28"/>
  <c r="L77" i="30"/>
  <c r="G32" i="28" s="1"/>
  <c r="U91" i="28"/>
  <c r="U109" i="28" s="1"/>
  <c r="G109" i="28"/>
  <c r="T31" i="28"/>
  <c r="T49" i="28" s="1"/>
  <c r="F49" i="28"/>
  <c r="T34" i="28"/>
  <c r="T52" i="28" s="1"/>
  <c r="F52" i="28"/>
  <c r="U82" i="28"/>
  <c r="U100" i="28" s="1"/>
  <c r="G100" i="28"/>
  <c r="U83" i="28"/>
  <c r="U101" i="28" s="1"/>
  <c r="G101" i="28"/>
  <c r="AA82" i="28"/>
  <c r="AA100" i="28" s="1"/>
  <c r="M100" i="28"/>
  <c r="T84" i="28"/>
  <c r="T102" i="28" s="1"/>
  <c r="F102" i="28"/>
  <c r="T92" i="28"/>
  <c r="T110" i="28" s="1"/>
  <c r="F110" i="28"/>
  <c r="T82" i="28"/>
  <c r="T100" i="28" s="1"/>
  <c r="F100" i="28"/>
  <c r="T26" i="28"/>
  <c r="T44" i="28" s="1"/>
  <c r="F44" i="28"/>
  <c r="T91" i="28"/>
  <c r="T109" i="28" s="1"/>
  <c r="F109" i="28"/>
  <c r="U26" i="28"/>
  <c r="U44" i="28" s="1"/>
  <c r="G44" i="28"/>
  <c r="AA88" i="28"/>
  <c r="AA106" i="28" s="1"/>
  <c r="M106" i="28"/>
  <c r="T81" i="28"/>
  <c r="T99" i="28" s="1"/>
  <c r="F99" i="28"/>
  <c r="L74" i="30"/>
  <c r="G29" i="28" s="1"/>
  <c r="T90" i="28"/>
  <c r="T108" i="28" s="1"/>
  <c r="F108" i="28"/>
  <c r="U81" i="28"/>
  <c r="U99" i="28" s="1"/>
  <c r="G99" i="28"/>
  <c r="T33" i="28"/>
  <c r="T51" i="28" s="1"/>
  <c r="F51" i="28"/>
  <c r="U84" i="28"/>
  <c r="U102" i="28" s="1"/>
  <c r="G102" i="28"/>
  <c r="AA84" i="28"/>
  <c r="AA102" i="28" s="1"/>
  <c r="M102" i="28"/>
  <c r="AA81" i="28"/>
  <c r="AA99" i="28" s="1"/>
  <c r="M99" i="28"/>
  <c r="AA85" i="28"/>
  <c r="AA103" i="28" s="1"/>
  <c r="M103" i="28"/>
  <c r="AA34" i="28"/>
  <c r="AA52" i="28" s="1"/>
  <c r="M52" i="28"/>
  <c r="Z52" i="31"/>
  <c r="Z53" i="31" s="1"/>
  <c r="Z95" i="30"/>
  <c r="G90" i="28" s="1"/>
  <c r="AA52" i="30"/>
  <c r="AA37" i="30"/>
  <c r="AA80" i="30" s="1"/>
  <c r="AA99" i="30" s="1"/>
  <c r="L79" i="30"/>
  <c r="G34" i="28" s="1"/>
  <c r="Y98" i="30"/>
  <c r="Y99" i="30" s="1"/>
  <c r="M32" i="30"/>
  <c r="L75" i="30"/>
  <c r="G30" i="28" s="1"/>
  <c r="M37" i="30"/>
  <c r="M10" i="30"/>
  <c r="M70" i="30" s="1"/>
  <c r="L70" i="30"/>
  <c r="G25" i="28" s="1"/>
  <c r="K81" i="30"/>
  <c r="K82" i="30" s="1"/>
  <c r="Z94" i="30"/>
  <c r="AA78" i="30"/>
  <c r="L80" i="30"/>
  <c r="G35" i="28" s="1"/>
  <c r="M6" i="30"/>
  <c r="M40" i="30"/>
  <c r="L76" i="30"/>
  <c r="G31" i="28" s="1"/>
  <c r="M23" i="30"/>
  <c r="M77" i="30" s="1"/>
  <c r="L72" i="30"/>
  <c r="G27" i="28" s="1"/>
  <c r="M31" i="30"/>
  <c r="M73" i="30" s="1"/>
  <c r="L73" i="30"/>
  <c r="G28" i="28" s="1"/>
  <c r="L78" i="30"/>
  <c r="G33" i="28" s="1"/>
  <c r="M29" i="30"/>
  <c r="AA77" i="30"/>
  <c r="M69" i="30" l="1"/>
  <c r="M63" i="30"/>
  <c r="G106" i="28"/>
  <c r="U86" i="28"/>
  <c r="U104" i="28" s="1"/>
  <c r="F42" i="28"/>
  <c r="T30" i="28"/>
  <c r="T48" i="28" s="1"/>
  <c r="U24" i="28"/>
  <c r="U42" i="28" s="1"/>
  <c r="M75" i="30"/>
  <c r="U33" i="28"/>
  <c r="U51" i="28" s="1"/>
  <c r="G51" i="28"/>
  <c r="U35" i="28"/>
  <c r="U53" i="28" s="1"/>
  <c r="G53" i="28"/>
  <c r="AA33" i="28"/>
  <c r="AA51" i="28" s="1"/>
  <c r="M51" i="28"/>
  <c r="U28" i="28"/>
  <c r="U46" i="28" s="1"/>
  <c r="G46" i="28"/>
  <c r="U25" i="28"/>
  <c r="U43" i="28" s="1"/>
  <c r="G43" i="28"/>
  <c r="U30" i="28"/>
  <c r="U48" i="28" s="1"/>
  <c r="G48" i="28"/>
  <c r="U32" i="28"/>
  <c r="U50" i="28" s="1"/>
  <c r="G50" i="28"/>
  <c r="M76" i="30"/>
  <c r="M74" i="30"/>
  <c r="U29" i="28"/>
  <c r="U47" i="28" s="1"/>
  <c r="G47" i="28"/>
  <c r="U90" i="28"/>
  <c r="U108" i="28" s="1"/>
  <c r="G108" i="28"/>
  <c r="U31" i="28"/>
  <c r="U49" i="28" s="1"/>
  <c r="G49" i="28"/>
  <c r="U34" i="28"/>
  <c r="U52" i="28" s="1"/>
  <c r="G52" i="28"/>
  <c r="U27" i="28"/>
  <c r="U45" i="28" s="1"/>
  <c r="G45" i="28"/>
  <c r="Z98" i="30"/>
  <c r="Z99" i="30" s="1"/>
  <c r="G89" i="28"/>
  <c r="M79" i="30"/>
  <c r="M80" i="30"/>
  <c r="M71" i="30"/>
  <c r="M78" i="30"/>
  <c r="L81" i="30"/>
  <c r="L82" i="30" s="1"/>
  <c r="M72" i="30"/>
  <c r="A55" i="28" l="1"/>
  <c r="U89" i="28"/>
  <c r="U107" i="28" s="1"/>
  <c r="O112" i="28" s="1"/>
  <c r="G107" i="28"/>
  <c r="A112" i="28" s="1"/>
  <c r="O55" i="28"/>
  <c r="M81" i="30"/>
  <c r="M82" i="30" s="1"/>
</calcChain>
</file>

<file path=xl/comments1.xml><?xml version="1.0" encoding="utf-8"?>
<comments xmlns="http://schemas.openxmlformats.org/spreadsheetml/2006/main">
  <authors>
    <author>Christopher E Roach</author>
  </authors>
  <commentList>
    <comment ref="F7" authorId="0">
      <text>
        <r>
          <rPr>
            <b/>
            <sz val="9"/>
            <color indexed="81"/>
            <rFont val="Tahoma"/>
            <family val="2"/>
          </rPr>
          <t>Christopher E Roach:</t>
        </r>
        <r>
          <rPr>
            <sz val="9"/>
            <color indexed="81"/>
            <rFont val="Tahoma"/>
            <family val="2"/>
          </rPr>
          <t xml:space="preserve">
Made this Tier 3 from Tier 4</t>
        </r>
      </text>
    </comment>
  </commentList>
</comments>
</file>

<file path=xl/sharedStrings.xml><?xml version="1.0" encoding="utf-8"?>
<sst xmlns="http://schemas.openxmlformats.org/spreadsheetml/2006/main" count="6315" uniqueCount="185">
  <si>
    <t>STATE</t>
  </si>
  <si>
    <t>CUSTOMER</t>
  </si>
  <si>
    <t>PREMISE</t>
  </si>
  <si>
    <t>CONTRACT</t>
  </si>
  <si>
    <t>RATECODE</t>
  </si>
  <si>
    <t>DESCRIPTION</t>
  </si>
  <si>
    <t>B.UOM</t>
  </si>
  <si>
    <t>BILLEDVOLUME</t>
  </si>
  <si>
    <t>VOL RATE CODE</t>
  </si>
  <si>
    <t>ACCOUNTNUMBER</t>
  </si>
  <si>
    <t>C.UOM</t>
  </si>
  <si>
    <t>CONSUMPTIONVOLUME</t>
  </si>
  <si>
    <t>NETAMT</t>
  </si>
  <si>
    <t>ACCTMONTH</t>
  </si>
  <si>
    <t>ACCTYEAR</t>
  </si>
  <si>
    <t>PRODMONTH</t>
  </si>
  <si>
    <t>PRODYEAR</t>
  </si>
  <si>
    <t>KY</t>
  </si>
  <si>
    <t>AEM</t>
  </si>
  <si>
    <t>BP</t>
  </si>
  <si>
    <t>KY-11281P-01</t>
  </si>
  <si>
    <t>Y00056</t>
  </si>
  <si>
    <t>Cash Out</t>
  </si>
  <si>
    <t>MMBTU</t>
  </si>
  <si>
    <t>Z00031</t>
  </si>
  <si>
    <t>KY-11281P-02</t>
  </si>
  <si>
    <t>CONSTELLATIO</t>
  </si>
  <si>
    <t>KY-11282P-01</t>
  </si>
  <si>
    <t>Cash Out - Tier 1</t>
  </si>
  <si>
    <t>Cash Out - Tier 2</t>
  </si>
  <si>
    <t>Cash Out - Tier 3</t>
  </si>
  <si>
    <t>KY-11282P-02</t>
  </si>
  <si>
    <t>KY-11282P-03</t>
  </si>
  <si>
    <t>KY-11282P-04</t>
  </si>
  <si>
    <t>KY-11282P-05</t>
  </si>
  <si>
    <t>KY-11283P-01</t>
  </si>
  <si>
    <t>Cash Out - Tier 4</t>
  </si>
  <si>
    <t>KY-11283P-02</t>
  </si>
  <si>
    <t>KY-11283P-03</t>
  </si>
  <si>
    <t>KY-11283P-04</t>
  </si>
  <si>
    <t>KY-11283P-05</t>
  </si>
  <si>
    <t>TEXICAN NAT</t>
  </si>
  <si>
    <t>KY-11413P-03</t>
  </si>
  <si>
    <t>DIRECT</t>
  </si>
  <si>
    <t>KY-11414P-01</t>
  </si>
  <si>
    <t>KY-11414P-02</t>
  </si>
  <si>
    <t>TYSON</t>
  </si>
  <si>
    <t>KY-1215-01</t>
  </si>
  <si>
    <t>TWIN EAGLE</t>
  </si>
  <si>
    <t>GERDAU</t>
  </si>
  <si>
    <t>KY-1299</t>
  </si>
  <si>
    <t>VMV</t>
  </si>
  <si>
    <t>KY-1345</t>
  </si>
  <si>
    <t>DART POLY</t>
  </si>
  <si>
    <t>KY-1353</t>
  </si>
  <si>
    <t>ALERIS ROLL</t>
  </si>
  <si>
    <t>KY-1396-01</t>
  </si>
  <si>
    <t>LOGAN ALUM</t>
  </si>
  <si>
    <t>KY-1415</t>
  </si>
  <si>
    <t>RAIL SERVICE</t>
  </si>
  <si>
    <t>KY-1420</t>
  </si>
  <si>
    <t>BLACK DECKER</t>
  </si>
  <si>
    <t>KY-1424</t>
  </si>
  <si>
    <t>KY-1438</t>
  </si>
  <si>
    <t>SOUTHWIRE</t>
  </si>
  <si>
    <t>KY-1439</t>
  </si>
  <si>
    <t>DART CONTAIN</t>
  </si>
  <si>
    <t>CENTURY</t>
  </si>
  <si>
    <t>KY-1486</t>
  </si>
  <si>
    <t>BRAKE PARTS</t>
  </si>
  <si>
    <t>KY-1496</t>
  </si>
  <si>
    <t>ALLTECH</t>
  </si>
  <si>
    <t>KY-1516</t>
  </si>
  <si>
    <t>TOYOTO</t>
  </si>
  <si>
    <t>KY-1619</t>
  </si>
  <si>
    <t>KY-1624P-01</t>
  </si>
  <si>
    <t>CIMA ENERGY</t>
  </si>
  <si>
    <t>KY-1642P-02</t>
  </si>
  <si>
    <t>KY-1645P-01</t>
  </si>
  <si>
    <t>KY-1645P-02</t>
  </si>
  <si>
    <t>KY-1645P-03</t>
  </si>
  <si>
    <t>KY-1645P-04</t>
  </si>
  <si>
    <t>CENTERPOINT</t>
  </si>
  <si>
    <t>KY-1653P-01</t>
  </si>
  <si>
    <t>KY-1653P-02</t>
  </si>
  <si>
    <t>Grand Total</t>
  </si>
  <si>
    <t>Service Level</t>
  </si>
  <si>
    <t>Sum of BILLEDVOLUME</t>
  </si>
  <si>
    <t>Total</t>
  </si>
  <si>
    <t>KY-11413P-04</t>
  </si>
  <si>
    <t>KYT4T3 Negot</t>
  </si>
  <si>
    <t>Check</t>
  </si>
  <si>
    <t>03</t>
  </si>
  <si>
    <t>2015</t>
  </si>
  <si>
    <t>04</t>
  </si>
  <si>
    <t>02</t>
  </si>
  <si>
    <t/>
  </si>
  <si>
    <t>KY-11414P-03</t>
  </si>
  <si>
    <t xml:space="preserve">KY T3 Negot </t>
  </si>
  <si>
    <t xml:space="preserve">KY T3       </t>
  </si>
  <si>
    <t xml:space="preserve">KY-POOL-TG  </t>
  </si>
  <si>
    <t xml:space="preserve">KY-POOL-TGP </t>
  </si>
  <si>
    <t xml:space="preserve">KY T4       </t>
  </si>
  <si>
    <t xml:space="preserve">KY T4 Negot </t>
  </si>
  <si>
    <t xml:space="preserve">KY T4T3     </t>
  </si>
  <si>
    <t>Texas Gas</t>
  </si>
  <si>
    <t>5% Tiers&gt;</t>
  </si>
  <si>
    <t>Tennessee Gas</t>
  </si>
  <si>
    <t>Month</t>
  </si>
  <si>
    <t>(Company purchases over-supply)</t>
  </si>
  <si>
    <t>Pricing/Rates</t>
  </si>
  <si>
    <t>Volumes (Mcf)</t>
  </si>
  <si>
    <t>CURRENT</t>
  </si>
  <si>
    <t>Positive Imbalances</t>
  </si>
  <si>
    <t>Current Cash-Out Amount for Positive Imbalances</t>
  </si>
  <si>
    <t>Negative Imbalances</t>
  </si>
  <si>
    <t>(Company sells under-supply)</t>
  </si>
  <si>
    <t>Current Cash-Out Amount for Negative Imbalances</t>
  </si>
  <si>
    <t>PROPOSED</t>
  </si>
  <si>
    <t>Proposed Cash-Out Amount for Negative Imbalances</t>
  </si>
  <si>
    <t>Imbalance</t>
  </si>
  <si>
    <t>Positive</t>
  </si>
  <si>
    <t>Negative</t>
  </si>
  <si>
    <t>Cash Out - Tier 5</t>
  </si>
  <si>
    <t>Old Tiers</t>
  </si>
  <si>
    <t>New Tiers</t>
  </si>
  <si>
    <t>Old</t>
  </si>
  <si>
    <t>New</t>
  </si>
  <si>
    <t>Pipeline</t>
  </si>
  <si>
    <t>TGP</t>
  </si>
  <si>
    <t>(All)</t>
  </si>
  <si>
    <t>TG</t>
  </si>
  <si>
    <t>Proposed Index Price vs Current Index Price for KY Cashout</t>
  </si>
  <si>
    <t>(the index prices shown do not include fuel and transportation charges).</t>
  </si>
  <si>
    <t>TGP Customers</t>
  </si>
  <si>
    <t>TGT Customers</t>
  </si>
  <si>
    <t>proposed</t>
  </si>
  <si>
    <t>current</t>
  </si>
  <si>
    <t>NGW</t>
  </si>
  <si>
    <t>index</t>
  </si>
  <si>
    <t>Consumption</t>
  </si>
  <si>
    <t>TGP Z0</t>
  </si>
  <si>
    <t>TN Gas</t>
  </si>
  <si>
    <t>TGT Z1</t>
  </si>
  <si>
    <t>month</t>
  </si>
  <si>
    <t>High</t>
  </si>
  <si>
    <t>Low</t>
  </si>
  <si>
    <t>Avg</t>
  </si>
  <si>
    <t>Current Cash out Index</t>
  </si>
  <si>
    <t xml:space="preserve">The index price will equal the effective "Cash out" index price in effect for the transporting pipeline ... </t>
  </si>
  <si>
    <t>Proposed Cash out of Monthly Imbalances</t>
  </si>
  <si>
    <t>The index price is the Natural Gas Week  monthly High or Low for TGP Z0 and TGT Z1.</t>
  </si>
  <si>
    <t>High price used for undernominations; Atmos sells gas to the customer/pool manager (negative imbalance).</t>
  </si>
  <si>
    <t>High price</t>
  </si>
  <si>
    <t xml:space="preserve">If the volume of gas delivered to the Customer’s point of delivery is greater than the volume of gas received by the Company from the Connecting Pipeline Company for the Customer’s account (negative imbalance), the Company will sell the difference in gas volumes to the Customer based on the highest average weekly index price for the respective Connecting Pipeline Company for any week beginning in the calendar month as published in Natural Gas Week “Gas Price Report”, plus the highest applicable pipeline fuel and transportation charges. </t>
  </si>
  <si>
    <t>Low price used for overnominations; Atmos buys excess gas from the customer/pool manager (positive imbalance).</t>
  </si>
  <si>
    <t>Low price</t>
  </si>
  <si>
    <t>If the volume of gas delivered to the Customer’s point of delivery is less than the volume of gas received by the Company from the Connecting Pipeline Company for the Customer’s account (positive imbalance), the Company will buy the difference in gas volumes from the Customer based on a price equal to the lowest average weekly index price for the respective Connecting Pipeline Company for any week beginning in the calendar month as published in Natural Gas Week “Gas Price Report”, plus the lowest applicable pipeline fuel and transportation charges.</t>
  </si>
  <si>
    <t>TGP = Tennessee Gas Pipeline</t>
  </si>
  <si>
    <t>TGT = Texas Gas Transmission</t>
  </si>
  <si>
    <t>Proposed Current Cash-Out Amount for Positive Imbalances</t>
  </si>
  <si>
    <t xml:space="preserve">BP          </t>
  </si>
  <si>
    <t xml:space="preserve">AEM         </t>
  </si>
  <si>
    <t xml:space="preserve">TEXICAN NAT </t>
  </si>
  <si>
    <t xml:space="preserve">DIRECT      </t>
  </si>
  <si>
    <t xml:space="preserve">CIMA ENERGY </t>
  </si>
  <si>
    <t xml:space="preserve">TWIN EAGLE  </t>
  </si>
  <si>
    <t xml:space="preserve">CENTERPOINT </t>
  </si>
  <si>
    <t xml:space="preserve">TYSON       </t>
  </si>
  <si>
    <t xml:space="preserve">GERDAU      </t>
  </si>
  <si>
    <t xml:space="preserve">VMV         </t>
  </si>
  <si>
    <t xml:space="preserve">DART POLY   </t>
  </si>
  <si>
    <t xml:space="preserve">ALERIS ROLL </t>
  </si>
  <si>
    <t xml:space="preserve">LOGAN ALUM  </t>
  </si>
  <si>
    <t xml:space="preserve">ARKEMA      </t>
  </si>
  <si>
    <t xml:space="preserve">SOUTHWIRE   </t>
  </si>
  <si>
    <t xml:space="preserve">CENTURY     </t>
  </si>
  <si>
    <t xml:space="preserve">BRAKE PARTS </t>
  </si>
  <si>
    <t xml:space="preserve">ALLTECH     </t>
  </si>
  <si>
    <t xml:space="preserve">TOYOTO      </t>
  </si>
  <si>
    <t>AEM (Arkema)</t>
  </si>
  <si>
    <t>Texas Gas/Midwestern</t>
  </si>
  <si>
    <t>Inquiry</t>
  </si>
  <si>
    <t>Increased Collections for Supplying Negative Imbalances</t>
  </si>
  <si>
    <t>Lower Cost for Purchase of Positive Imbalances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</si>
</sst>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_(* #,##0.000_);_(* \(#,##0.000\);_(* &quot;-&quot;??_);_(@_)"/>
    <numFmt numFmtId="166" formatCode="_(&quot;$&quot;* #,##0_);_(&quot;$&quot;* \(#,##0\);_(&quot;$&quot;* &quot;-&quot;??_);_(@_)"/>
    <numFmt numFmtId="167" formatCode="_(&quot;$&quot;* #,##0.000_);_(&quot;$&quot;* \(#,##0.000\);_(&quot;$&quot;* &quot;-&quot;??_);_(@_)"/>
    <numFmt numFmtId="168" formatCode="0.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9"/>
      <color indexed="81"/>
      <name val="Tahoma"/>
      <family val="2"/>
    </font>
    <font>
      <b/>
      <sz val="9"/>
      <color indexed="81"/>
      <name val="Tahoma"/>
      <family val="2"/>
    </font>
    <font>
      <b/>
      <sz val="14"/>
      <color theme="1"/>
      <name val="Calibri"/>
      <family val="2"/>
      <scheme val="minor"/>
    </font>
    <font>
      <u/>
      <sz val="11"/>
      <color theme="1"/>
      <name val="Calibri"/>
      <family val="2"/>
      <scheme val="minor"/>
    </font>
    <font>
      <sz val="11"/>
      <color rgb="FF0000FF"/>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79998168889431442"/>
        <bgColor theme="4" tint="0.79998168889431442"/>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8">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0" fillId="0" borderId="0" xfId="0" pivotButton="1"/>
    <xf numFmtId="164" fontId="0" fillId="0" borderId="0" xfId="1" applyNumberFormat="1" applyFont="1"/>
    <xf numFmtId="0" fontId="16" fillId="0" borderId="0" xfId="0" applyFont="1"/>
    <xf numFmtId="164" fontId="0" fillId="0" borderId="0" xfId="0" applyNumberFormat="1"/>
    <xf numFmtId="0" fontId="0" fillId="0" borderId="12" xfId="0" applyBorder="1"/>
    <xf numFmtId="43" fontId="0" fillId="0" borderId="0" xfId="1" applyNumberFormat="1" applyFont="1"/>
    <xf numFmtId="0" fontId="0" fillId="0" borderId="17"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0" fillId="0" borderId="0" xfId="0" applyBorder="1"/>
    <xf numFmtId="0" fontId="0" fillId="0" borderId="0" xfId="0" quotePrefix="1" applyBorder="1"/>
    <xf numFmtId="0" fontId="0" fillId="0" borderId="0" xfId="0" applyBorder="1" applyAlignment="1">
      <alignment horizontal="center"/>
    </xf>
    <xf numFmtId="0" fontId="16" fillId="34" borderId="19" xfId="0" applyFont="1" applyFill="1" applyBorder="1"/>
    <xf numFmtId="38" fontId="0" fillId="0" borderId="0" xfId="0" applyNumberFormat="1"/>
    <xf numFmtId="0" fontId="16" fillId="34" borderId="0" xfId="0" applyFont="1" applyFill="1" applyBorder="1" applyAlignment="1">
      <alignment horizontal="center"/>
    </xf>
    <xf numFmtId="0" fontId="0" fillId="33" borderId="0" xfId="0" applyFill="1"/>
    <xf numFmtId="164" fontId="0" fillId="0" borderId="12" xfId="1" applyNumberFormat="1" applyFont="1" applyBorder="1"/>
    <xf numFmtId="0" fontId="0" fillId="0" borderId="0" xfId="0" applyBorder="1" applyAlignment="1">
      <alignment horizontal="center"/>
    </xf>
    <xf numFmtId="0" fontId="16" fillId="0" borderId="22" xfId="0" applyFont="1" applyBorder="1" applyAlignment="1">
      <alignment horizontal="centerContinuous"/>
    </xf>
    <xf numFmtId="0" fontId="16" fillId="0" borderId="23" xfId="0" applyFont="1" applyBorder="1" applyAlignment="1">
      <alignment horizontal="centerContinuous"/>
    </xf>
    <xf numFmtId="0" fontId="16" fillId="0" borderId="24" xfId="0" applyFont="1" applyBorder="1" applyAlignment="1">
      <alignment horizontal="centerContinuous"/>
    </xf>
    <xf numFmtId="0" fontId="0" fillId="0" borderId="25" xfId="0" applyBorder="1"/>
    <xf numFmtId="0" fontId="0" fillId="0" borderId="26" xfId="0" applyBorder="1"/>
    <xf numFmtId="0" fontId="0" fillId="0" borderId="27" xfId="0" applyBorder="1" applyAlignment="1">
      <alignment horizontal="center"/>
    </xf>
    <xf numFmtId="0" fontId="0" fillId="0" borderId="28" xfId="0" applyBorder="1"/>
    <xf numFmtId="0" fontId="0" fillId="0" borderId="28" xfId="0" applyBorder="1" applyAlignment="1">
      <alignment horizontal="center"/>
    </xf>
    <xf numFmtId="0" fontId="0" fillId="0" borderId="29" xfId="0" applyBorder="1" applyAlignment="1">
      <alignment horizontal="center"/>
    </xf>
    <xf numFmtId="0" fontId="0" fillId="0" borderId="29" xfId="0" applyFont="1" applyBorder="1" applyAlignment="1">
      <alignment horizontal="center"/>
    </xf>
    <xf numFmtId="0" fontId="22" fillId="0" borderId="0" xfId="0" applyFont="1" applyAlignment="1">
      <alignment horizontal="center"/>
    </xf>
    <xf numFmtId="0" fontId="22" fillId="0" borderId="0" xfId="0" applyFont="1"/>
    <xf numFmtId="0" fontId="22" fillId="0" borderId="28" xfId="0" applyFont="1" applyBorder="1" applyAlignment="1">
      <alignment horizontal="center"/>
    </xf>
    <xf numFmtId="0" fontId="22" fillId="0" borderId="0" xfId="0" applyFont="1" applyBorder="1" applyAlignment="1">
      <alignment horizontal="center"/>
    </xf>
    <xf numFmtId="0" fontId="22" fillId="0" borderId="29" xfId="0" applyFont="1" applyBorder="1" applyAlignment="1">
      <alignment horizontal="center"/>
    </xf>
    <xf numFmtId="17" fontId="16" fillId="0" borderId="0" xfId="0" applyNumberFormat="1" applyFont="1"/>
    <xf numFmtId="44" fontId="23" fillId="0" borderId="28" xfId="47" applyFont="1" applyBorder="1"/>
    <xf numFmtId="44" fontId="23" fillId="0" borderId="0" xfId="47" applyFont="1" applyBorder="1"/>
    <xf numFmtId="167" fontId="23" fillId="0" borderId="29" xfId="47" applyNumberFormat="1" applyFont="1" applyBorder="1"/>
    <xf numFmtId="44" fontId="23" fillId="0" borderId="30" xfId="47" applyFont="1" applyBorder="1"/>
    <xf numFmtId="44" fontId="23" fillId="0" borderId="21" xfId="47" applyFont="1" applyBorder="1"/>
    <xf numFmtId="167" fontId="23" fillId="0" borderId="31" xfId="47" applyNumberFormat="1" applyFont="1" applyBorder="1"/>
    <xf numFmtId="0" fontId="0" fillId="0" borderId="0" xfId="0" applyAlignment="1">
      <alignment vertical="top"/>
    </xf>
    <xf numFmtId="0" fontId="0" fillId="0" borderId="0" xfId="0" applyAlignment="1">
      <alignment vertical="top" wrapText="1"/>
    </xf>
    <xf numFmtId="166" fontId="0" fillId="0" borderId="13" xfId="0" applyNumberFormat="1" applyBorder="1"/>
    <xf numFmtId="164" fontId="0" fillId="0" borderId="0" xfId="1" applyNumberFormat="1" applyFont="1" applyBorder="1"/>
    <xf numFmtId="0" fontId="0" fillId="0" borderId="14" xfId="0" applyBorder="1"/>
    <xf numFmtId="0" fontId="0" fillId="0" borderId="15" xfId="0" applyBorder="1"/>
    <xf numFmtId="0" fontId="0" fillId="0" borderId="16" xfId="0" applyBorder="1"/>
    <xf numFmtId="0" fontId="0" fillId="0" borderId="32" xfId="0" quotePrefix="1" applyBorder="1"/>
    <xf numFmtId="0" fontId="0" fillId="0" borderId="33" xfId="0" applyBorder="1"/>
    <xf numFmtId="0" fontId="0" fillId="0" borderId="32" xfId="0" applyBorder="1"/>
    <xf numFmtId="167" fontId="0" fillId="0" borderId="0" xfId="47" applyNumberFormat="1" applyFont="1" applyBorder="1"/>
    <xf numFmtId="167" fontId="0" fillId="0" borderId="33" xfId="47" applyNumberFormat="1" applyFont="1" applyBorder="1"/>
    <xf numFmtId="164" fontId="0" fillId="0" borderId="33" xfId="1" applyNumberFormat="1" applyFont="1" applyBorder="1"/>
    <xf numFmtId="166" fontId="0" fillId="0" borderId="0" xfId="47" applyNumberFormat="1" applyFont="1" applyBorder="1"/>
    <xf numFmtId="166" fontId="0" fillId="0" borderId="33" xfId="47" applyNumberFormat="1" applyFont="1" applyBorder="1"/>
    <xf numFmtId="0" fontId="0" fillId="0" borderId="17" xfId="0" applyBorder="1"/>
    <xf numFmtId="0" fontId="0" fillId="0" borderId="18" xfId="0" applyBorder="1"/>
    <xf numFmtId="165" fontId="0" fillId="0" borderId="0" xfId="1" applyNumberFormat="1" applyFont="1" applyBorder="1"/>
    <xf numFmtId="165" fontId="0" fillId="0" borderId="33" xfId="1" applyNumberFormat="1" applyFont="1" applyBorder="1"/>
    <xf numFmtId="164" fontId="0" fillId="0" borderId="0" xfId="0" applyNumberFormat="1" applyBorder="1"/>
    <xf numFmtId="164" fontId="0" fillId="0" borderId="33" xfId="0" applyNumberFormat="1" applyBorder="1"/>
    <xf numFmtId="168" fontId="0" fillId="0" borderId="0" xfId="0" applyNumberFormat="1" applyBorder="1"/>
    <xf numFmtId="168" fontId="0" fillId="0" borderId="33" xfId="0" applyNumberFormat="1" applyBorder="1"/>
    <xf numFmtId="0" fontId="0" fillId="0" borderId="34" xfId="0" applyBorder="1"/>
    <xf numFmtId="38" fontId="0" fillId="33" borderId="0" xfId="0" applyNumberFormat="1" applyFill="1"/>
    <xf numFmtId="166" fontId="0" fillId="0" borderId="17" xfId="0" applyNumberFormat="1"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Alignment="1">
      <alignment vertical="top" wrapText="1"/>
    </xf>
    <xf numFmtId="0" fontId="0" fillId="0" borderId="10" xfId="0" applyBorder="1" applyAlignment="1">
      <alignment horizontal="center"/>
    </xf>
    <xf numFmtId="0" fontId="0" fillId="0" borderId="11" xfId="0" applyBorder="1" applyAlignment="1">
      <alignment horizontal="center"/>
    </xf>
    <xf numFmtId="0" fontId="0" fillId="0" borderId="20" xfId="0"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20" xfId="0" applyFont="1" applyBorder="1" applyAlignment="1">
      <alignment horizontal="center"/>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5"/>
    <cellStyle name="Currency" xfId="47" builtinId="4"/>
    <cellStyle name="Currency 2" xfId="4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cellStyle name="Normal 2 2" xfId="4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2">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hristopher E Roach" refreshedDate="42457.426902314815" createdVersion="4" refreshedVersion="4" minRefreshableVersion="3" recordCount="268">
  <cacheSource type="worksheet">
    <worksheetSource ref="A1:T269" sheet="Cash Out Data"/>
  </cacheSource>
  <cacheFields count="20">
    <cacheField name="STATE" numFmtId="0">
      <sharedItems/>
    </cacheField>
    <cacheField name="CUSTOMER" numFmtId="0">
      <sharedItems count="42">
        <s v="AEM         "/>
        <s v="ARKEMA      "/>
        <s v="ALERIS ROLL "/>
        <s v="ALLTECH     "/>
        <s v="BLACK DECKER"/>
        <s v="BP          "/>
        <s v="BRAKE PARTS "/>
        <s v="CENTERPOINT "/>
        <s v="CENTURY     "/>
        <s v="CIMA ENERGY "/>
        <s v="CONSTELLATIO"/>
        <s v="DART CONTAIN"/>
        <s v="DART POLY   "/>
        <s v="DIRECT      "/>
        <s v="GERDAU      "/>
        <s v="LOGAN ALUM  "/>
        <s v="RAIL SERVICE"/>
        <s v="SOUTHWIRE   "/>
        <s v="TEXICAN NAT "/>
        <s v="TOYOTO      "/>
        <s v="TWIN EAGLE  "/>
        <s v="TYSON       "/>
        <s v="VMV         "/>
        <s v="DART POLY" u="1"/>
        <s v="GERDAU" u="1"/>
        <s v="TWIN EAGLE" u="1"/>
        <s v="ALLTECH" u="1"/>
        <s v="BRAKE PARTS" u="1"/>
        <s v="TYSON" u="1"/>
        <s v="TEXICAN NAT" u="1"/>
        <s v="CONOPCO INC" u="1"/>
        <s v="CENTERPOINT" u="1"/>
        <s v="DIRECT" u="1"/>
        <s v="SOUTHWIRE" u="1"/>
        <s v="CENTURY" u="1"/>
        <s v="CIMA ENERGY" u="1"/>
        <s v="BP" u="1"/>
        <s v="ALERIS ROLL" u="1"/>
        <s v="AEM" u="1"/>
        <s v="LOGAN ALUM" u="1"/>
        <s v="TOYOTO" u="1"/>
        <s v="VMV" u="1"/>
      </sharedItems>
    </cacheField>
    <cacheField name="PREMISE" numFmtId="0">
      <sharedItems containsMixedTypes="1" containsNumber="1" containsInteger="1" minValue="0" maxValue="0"/>
    </cacheField>
    <cacheField name="CONTRACT" numFmtId="0">
      <sharedItems count="39">
        <s v="KY-11283P-05"/>
        <s v="KY-11283P-01"/>
        <s v="KY-11283P-02"/>
        <s v="KY-11283P-03"/>
        <s v="KY-11283P-04"/>
        <s v="KY-1438"/>
        <s v="KY-1396-01"/>
        <s v="KY-1516"/>
        <s v="KY-1424"/>
        <s v="KY-11281P-01"/>
        <s v="KY-11281P-02"/>
        <s v="KY-1496"/>
        <s v="KY-1653P-01"/>
        <s v="KY-1653P-02"/>
        <s v="KY-1486"/>
        <s v="KY-1642P-02"/>
        <s v="KY-11282P-02"/>
        <s v="KY-11282P-01"/>
        <s v="KY-11282P-04"/>
        <s v="KY-11282P-03"/>
        <s v="KY-11282P-05"/>
        <s v="KY-1624P-01"/>
        <s v="KY-1353"/>
        <s v="KY-11414P-02"/>
        <s v="KY-11414P-01"/>
        <s v="KY-11414P-03"/>
        <s v="KY-1299"/>
        <s v="KY-1415"/>
        <s v="KY-1420"/>
        <s v="KY-1439"/>
        <s v="KY-11413P-03"/>
        <s v="KY-11413P-04"/>
        <s v="KY-1619"/>
        <s v="KY-1645P-02"/>
        <s v="KY-1645P-03"/>
        <s v="KY-1645P-01"/>
        <s v="KY-1645P-04"/>
        <s v="KY-1215-01"/>
        <s v="KY-1345"/>
      </sharedItems>
    </cacheField>
    <cacheField name="RATECODE" numFmtId="0">
      <sharedItems/>
    </cacheField>
    <cacheField name="DESCRIPTION" numFmtId="0">
      <sharedItems count="3">
        <s v="Cash Out - Tier 1"/>
        <s v="Cash Out - Tier 2"/>
        <s v="Cash Out - Tier 3"/>
      </sharedItems>
    </cacheField>
    <cacheField name="B.UOM" numFmtId="0">
      <sharedItems/>
    </cacheField>
    <cacheField name="BILLEDVOLUME" numFmtId="164">
      <sharedItems containsSemiMixedTypes="0" containsString="0" containsNumber="1" containsInteger="1" minValue="-33894" maxValue="11953"/>
    </cacheField>
    <cacheField name="VOL RATE CODE" numFmtId="0">
      <sharedItems/>
    </cacheField>
    <cacheField name="ACCOUNTNUMBER" numFmtId="0">
      <sharedItems/>
    </cacheField>
    <cacheField name="C.UOM" numFmtId="0">
      <sharedItems containsNonDate="0" containsString="0" containsBlank="1"/>
    </cacheField>
    <cacheField name="CONSUMPTIONVOLUME" numFmtId="0">
      <sharedItems containsNonDate="0" containsString="0" containsBlank="1"/>
    </cacheField>
    <cacheField name="NETAMT" numFmtId="164">
      <sharedItems containsSemiMixedTypes="0" containsString="0" containsNumber="1" minValue="-188816.7" maxValue="53007.97"/>
    </cacheField>
    <cacheField name="ACCTMONTH" numFmtId="0">
      <sharedItems containsMixedTypes="1" containsNumber="1" containsInteger="1" minValue="1" maxValue="12"/>
    </cacheField>
    <cacheField name="ACCTYEAR" numFmtId="0">
      <sharedItems containsMixedTypes="1" containsNumber="1" containsInteger="1" minValue="2014" maxValue="2015"/>
    </cacheField>
    <cacheField name="PRODMONTH" numFmtId="0">
      <sharedItems containsSemiMixedTypes="0" containsString="0" containsNumber="1" containsInteger="1" minValue="1" maxValue="12" count="12">
        <n v="9"/>
        <n v="10"/>
        <n v="11"/>
        <n v="12"/>
        <n v="4"/>
        <n v="5"/>
        <n v="6"/>
        <n v="7"/>
        <n v="8"/>
        <n v="1"/>
        <n v="2"/>
        <n v="3"/>
      </sharedItems>
    </cacheField>
    <cacheField name="PRODYEAR" numFmtId="0">
      <sharedItems containsSemiMixedTypes="0" containsString="0" containsNumber="1" containsInteger="1" minValue="2014" maxValue="2015"/>
    </cacheField>
    <cacheField name="Service Level" numFmtId="0">
      <sharedItems/>
    </cacheField>
    <cacheField name="Imbalance" numFmtId="0">
      <sharedItems count="2">
        <s v="Negative"/>
        <s v="Positive"/>
      </sharedItems>
    </cacheField>
    <cacheField name="Pipeline" numFmtId="0">
      <sharedItems containsBlank="1" count="3">
        <s v="TGP"/>
        <s v="TG"/>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8">
  <r>
    <s v="KY"/>
    <x v="0"/>
    <n v="0"/>
    <x v="0"/>
    <s v="Y00056"/>
    <x v="0"/>
    <s v="MMBTU"/>
    <n v="3048"/>
    <s v="Z00031"/>
    <s v="Y00056"/>
    <m/>
    <m/>
    <n v="9877.65"/>
    <n v="10"/>
    <n v="2014"/>
    <x v="0"/>
    <n v="2014"/>
    <s v="KY-POOL-TGP "/>
    <x v="0"/>
    <x v="0"/>
  </r>
  <r>
    <s v="KY"/>
    <x v="0"/>
    <n v="0"/>
    <x v="0"/>
    <s v="Y00056"/>
    <x v="1"/>
    <s v="MMBTU"/>
    <n v="852"/>
    <s v="Z00031"/>
    <s v="Y00056"/>
    <m/>
    <m/>
    <n v="3037.18"/>
    <n v="10"/>
    <n v="2014"/>
    <x v="0"/>
    <n v="2014"/>
    <s v="KY-POOL-TGP "/>
    <x v="0"/>
    <x v="0"/>
  </r>
  <r>
    <s v="KY"/>
    <x v="0"/>
    <n v="0"/>
    <x v="1"/>
    <s v="Y00056"/>
    <x v="0"/>
    <s v="MMBTU"/>
    <n v="4484"/>
    <s v="Z00031"/>
    <s v="Y00056"/>
    <m/>
    <m/>
    <n v="20929.52"/>
    <n v="11"/>
    <n v="2014"/>
    <x v="1"/>
    <n v="2014"/>
    <s v="KY-POOL-TG  "/>
    <x v="0"/>
    <x v="1"/>
  </r>
  <r>
    <s v="KY"/>
    <x v="0"/>
    <n v="0"/>
    <x v="1"/>
    <s v="Y00056"/>
    <x v="1"/>
    <s v="MMBTU"/>
    <n v="2308"/>
    <s v="Z00031"/>
    <s v="Y00056"/>
    <m/>
    <m/>
    <n v="9695.4500000000007"/>
    <n v="11"/>
    <n v="2014"/>
    <x v="1"/>
    <n v="2014"/>
    <s v="KY-POOL-TG  "/>
    <x v="0"/>
    <x v="1"/>
  </r>
  <r>
    <s v="KY"/>
    <x v="0"/>
    <n v="0"/>
    <x v="1"/>
    <s v="Y00056"/>
    <x v="2"/>
    <s v="MMBTU"/>
    <n v="3247"/>
    <s v="Z00031"/>
    <s v="Y00056"/>
    <m/>
    <m/>
    <n v="13412.71"/>
    <n v="11"/>
    <n v="2014"/>
    <x v="1"/>
    <n v="2014"/>
    <s v="KY-POOL-TG  "/>
    <x v="0"/>
    <x v="1"/>
  </r>
  <r>
    <s v="KY"/>
    <x v="0"/>
    <n v="0"/>
    <x v="1"/>
    <s v="Y00056"/>
    <x v="2"/>
    <s v="MMBTU"/>
    <n v="3884"/>
    <s v="Z00031"/>
    <s v="Y00056"/>
    <m/>
    <m/>
    <n v="15553.87"/>
    <n v="11"/>
    <n v="2014"/>
    <x v="1"/>
    <n v="2014"/>
    <s v="KY-POOL-TG  "/>
    <x v="0"/>
    <x v="1"/>
  </r>
  <r>
    <s v="KY"/>
    <x v="0"/>
    <n v="0"/>
    <x v="2"/>
    <s v="Y00056"/>
    <x v="0"/>
    <s v="MMBTU"/>
    <n v="1728"/>
    <s v="Z00031"/>
    <s v="Y00056"/>
    <m/>
    <m/>
    <n v="7125.41"/>
    <n v="11"/>
    <n v="2014"/>
    <x v="1"/>
    <n v="2014"/>
    <s v="KY-POOL-TG  "/>
    <x v="0"/>
    <x v="1"/>
  </r>
  <r>
    <s v="KY"/>
    <x v="0"/>
    <n v="0"/>
    <x v="2"/>
    <s v="Y00056"/>
    <x v="1"/>
    <s v="MMBTU"/>
    <n v="759"/>
    <s v="Z00031"/>
    <s v="Y00056"/>
    <m/>
    <m/>
    <n v="2942.26"/>
    <n v="11"/>
    <n v="2014"/>
    <x v="1"/>
    <n v="2014"/>
    <s v="KY-POOL-TG  "/>
    <x v="0"/>
    <x v="1"/>
  </r>
  <r>
    <s v="KY"/>
    <x v="0"/>
    <n v="0"/>
    <x v="3"/>
    <s v="Y00056"/>
    <x v="0"/>
    <s v="MMBTU"/>
    <n v="2175"/>
    <s v="Z00031"/>
    <s v="Y00056"/>
    <m/>
    <m/>
    <n v="8945.34"/>
    <n v="11"/>
    <n v="2014"/>
    <x v="1"/>
    <n v="2014"/>
    <s v="KY-POOL-TG  "/>
    <x v="0"/>
    <x v="1"/>
  </r>
  <r>
    <s v="KY"/>
    <x v="0"/>
    <n v="0"/>
    <x v="3"/>
    <s v="Y00056"/>
    <x v="1"/>
    <s v="MMBTU"/>
    <n v="1141"/>
    <s v="Z00031"/>
    <s v="Y00056"/>
    <m/>
    <m/>
    <n v="4549.28"/>
    <n v="11"/>
    <n v="2014"/>
    <x v="1"/>
    <n v="2014"/>
    <s v="KY-POOL-TG  "/>
    <x v="0"/>
    <x v="1"/>
  </r>
  <r>
    <s v="KY"/>
    <x v="0"/>
    <n v="0"/>
    <x v="3"/>
    <s v="Y00056"/>
    <x v="2"/>
    <s v="MMBTU"/>
    <n v="6356"/>
    <s v="Z00031"/>
    <s v="Y00056"/>
    <m/>
    <m/>
    <n v="24572.93"/>
    <n v="11"/>
    <n v="2014"/>
    <x v="1"/>
    <n v="2014"/>
    <s v="KY-POOL-TG  "/>
    <x v="0"/>
    <x v="1"/>
  </r>
  <r>
    <s v="KY"/>
    <x v="0"/>
    <n v="0"/>
    <x v="4"/>
    <s v="Y00056"/>
    <x v="0"/>
    <s v="MMBTU"/>
    <n v="-33894"/>
    <s v="Z00031"/>
    <s v="Y00056"/>
    <m/>
    <m/>
    <n v="-188816.7"/>
    <n v="11"/>
    <n v="2014"/>
    <x v="1"/>
    <n v="2014"/>
    <s v="KY-POOL-TG  "/>
    <x v="1"/>
    <x v="1"/>
  </r>
  <r>
    <s v="KY"/>
    <x v="0"/>
    <n v="0"/>
    <x v="0"/>
    <s v="Y00056"/>
    <x v="0"/>
    <s v="MMBTU"/>
    <n v="3551"/>
    <s v="Z00031"/>
    <s v="Y00056"/>
    <m/>
    <m/>
    <n v="10855.41"/>
    <n v="11"/>
    <n v="2014"/>
    <x v="1"/>
    <n v="2014"/>
    <s v="KY-POOL-TGP "/>
    <x v="0"/>
    <x v="0"/>
  </r>
  <r>
    <s v="KY"/>
    <x v="0"/>
    <n v="0"/>
    <x v="0"/>
    <s v="Y00056"/>
    <x v="1"/>
    <s v="MMBTU"/>
    <n v="2276"/>
    <s v="Z00031"/>
    <s v="Y00056"/>
    <m/>
    <m/>
    <n v="7653.51"/>
    <n v="11"/>
    <n v="2014"/>
    <x v="1"/>
    <n v="2014"/>
    <s v="KY-POOL-TGP "/>
    <x v="0"/>
    <x v="0"/>
  </r>
  <r>
    <s v="KY"/>
    <x v="0"/>
    <n v="0"/>
    <x v="0"/>
    <s v="Y00056"/>
    <x v="0"/>
    <s v="MMBTU"/>
    <n v="-2549"/>
    <s v="Z00031"/>
    <s v="Y00056"/>
    <m/>
    <m/>
    <n v="-10324.719999999999"/>
    <n v="12"/>
    <n v="2014"/>
    <x v="2"/>
    <n v="2014"/>
    <s v="KY-POOL-TGP "/>
    <x v="1"/>
    <x v="0"/>
  </r>
  <r>
    <s v="KY"/>
    <x v="1"/>
    <n v="0"/>
    <x v="5"/>
    <s v="Y00056"/>
    <x v="0"/>
    <s v="MMBTU"/>
    <n v="-326"/>
    <s v="Z00031"/>
    <s v="Y00056"/>
    <m/>
    <m/>
    <n v="-1355.64"/>
    <n v="12"/>
    <n v="2014"/>
    <x v="2"/>
    <n v="2014"/>
    <s v="KYT4T3 Negot"/>
    <x v="1"/>
    <x v="1"/>
  </r>
  <r>
    <s v="KY"/>
    <x v="0"/>
    <n v="0"/>
    <x v="2"/>
    <s v="Y00056"/>
    <x v="0"/>
    <s v="MMBTU"/>
    <n v="-7274"/>
    <s v="Z00031"/>
    <s v="Y00056"/>
    <m/>
    <m/>
    <n v="-25653.94"/>
    <n v="1"/>
    <n v="2015"/>
    <x v="3"/>
    <n v="2014"/>
    <s v="KY-POOL-TG  "/>
    <x v="1"/>
    <x v="1"/>
  </r>
  <r>
    <s v="KY"/>
    <x v="0"/>
    <n v="0"/>
    <x v="3"/>
    <s v="Y00056"/>
    <x v="0"/>
    <s v="MMBTU"/>
    <n v="-788"/>
    <s v="Z00031"/>
    <s v="Y00056"/>
    <m/>
    <m/>
    <n v="-2758.95"/>
    <n v="1"/>
    <n v="2015"/>
    <x v="3"/>
    <n v="2014"/>
    <s v="KY-POOL-TG  "/>
    <x v="1"/>
    <x v="1"/>
  </r>
  <r>
    <s v="KY"/>
    <x v="0"/>
    <n v="0"/>
    <x v="0"/>
    <s v="Y00056"/>
    <x v="0"/>
    <s v="MMBTU"/>
    <n v="3800"/>
    <s v="Z00031"/>
    <s v="Y00056"/>
    <m/>
    <m/>
    <n v="13275.3"/>
    <n v="1"/>
    <n v="2015"/>
    <x v="3"/>
    <n v="2014"/>
    <s v="KY-POOL-TGP "/>
    <x v="0"/>
    <x v="0"/>
  </r>
  <r>
    <s v="KY"/>
    <x v="0"/>
    <n v="0"/>
    <x v="0"/>
    <s v="Y00056"/>
    <x v="1"/>
    <s v="MMBTU"/>
    <n v="213"/>
    <s v="Z00031"/>
    <s v="Y00056"/>
    <m/>
    <m/>
    <n v="818.53"/>
    <n v="1"/>
    <n v="2015"/>
    <x v="3"/>
    <n v="2014"/>
    <s v="KY-POOL-TGP "/>
    <x v="0"/>
    <x v="0"/>
  </r>
  <r>
    <s v="KY"/>
    <x v="0"/>
    <n v="0"/>
    <x v="3"/>
    <s v="Y00056"/>
    <x v="0"/>
    <s v="MMBTU"/>
    <n v="1828"/>
    <s v="Z00031"/>
    <s v="Y00056"/>
    <m/>
    <m/>
    <n v="4799.05"/>
    <n v="5"/>
    <n v="2015"/>
    <x v="4"/>
    <n v="2015"/>
    <s v="KY-POOL-TG  "/>
    <x v="0"/>
    <x v="1"/>
  </r>
  <r>
    <s v="KY"/>
    <x v="0"/>
    <n v="0"/>
    <x v="4"/>
    <s v="Y00056"/>
    <x v="0"/>
    <s v="MMBTU"/>
    <n v="2631"/>
    <s v="Z00031"/>
    <s v="Y00056"/>
    <m/>
    <m/>
    <n v="6907.16"/>
    <n v="5"/>
    <n v="2015"/>
    <x v="4"/>
    <n v="2015"/>
    <s v="KY-POOL-TG  "/>
    <x v="0"/>
    <x v="1"/>
  </r>
  <r>
    <s v="KY"/>
    <x v="0"/>
    <n v="0"/>
    <x v="0"/>
    <s v="Y00056"/>
    <x v="0"/>
    <s v="MMBTU"/>
    <n v="2965"/>
    <s v="Z00031"/>
    <s v="Y00056"/>
    <m/>
    <m/>
    <n v="6432.86"/>
    <n v="5"/>
    <n v="2015"/>
    <x v="4"/>
    <n v="2015"/>
    <s v="KY-POOL-TGP "/>
    <x v="0"/>
    <x v="0"/>
  </r>
  <r>
    <s v="KY"/>
    <x v="0"/>
    <n v="0"/>
    <x v="0"/>
    <s v="Y00056"/>
    <x v="1"/>
    <s v="MMBTU"/>
    <n v="2516"/>
    <s v="Z00031"/>
    <s v="Y00056"/>
    <m/>
    <m/>
    <n v="6004.58"/>
    <n v="5"/>
    <n v="2015"/>
    <x v="4"/>
    <n v="2015"/>
    <s v="KY-POOL-TGP "/>
    <x v="0"/>
    <x v="0"/>
  </r>
  <r>
    <s v="KY"/>
    <x v="0"/>
    <n v="0"/>
    <x v="3"/>
    <s v="Y00056"/>
    <x v="0"/>
    <s v="MMBTU"/>
    <n v="9089"/>
    <s v="Z00031"/>
    <s v="Y00056"/>
    <m/>
    <m/>
    <n v="25986.36"/>
    <n v="6"/>
    <n v="2015"/>
    <x v="5"/>
    <n v="2015"/>
    <s v="KY-POOL-TG  "/>
    <x v="0"/>
    <x v="1"/>
  </r>
  <r>
    <s v="KY"/>
    <x v="0"/>
    <n v="0"/>
    <x v="0"/>
    <s v="Y00056"/>
    <x v="0"/>
    <s v="MMBTU"/>
    <n v="711"/>
    <s v="Z00031"/>
    <s v="Y00056"/>
    <m/>
    <m/>
    <n v="1505.33"/>
    <n v="6"/>
    <n v="2015"/>
    <x v="5"/>
    <n v="2015"/>
    <s v="KY-POOL-TGP "/>
    <x v="0"/>
    <x v="0"/>
  </r>
  <r>
    <s v="KY"/>
    <x v="0"/>
    <n v="0"/>
    <x v="1"/>
    <s v="Y00056"/>
    <x v="0"/>
    <s v="MMBTU"/>
    <n v="2347"/>
    <s v="Z00031"/>
    <s v="Y00056"/>
    <m/>
    <m/>
    <n v="6536.4"/>
    <n v="7"/>
    <n v="2015"/>
    <x v="6"/>
    <n v="2015"/>
    <s v="KY-POOL-TG  "/>
    <x v="0"/>
    <x v="1"/>
  </r>
  <r>
    <s v="KY"/>
    <x v="0"/>
    <n v="0"/>
    <x v="4"/>
    <s v="Y00056"/>
    <x v="0"/>
    <s v="MMBTU"/>
    <n v="4990"/>
    <s v="Z00031"/>
    <s v="Y00056"/>
    <m/>
    <m/>
    <n v="13919.61"/>
    <n v="7"/>
    <n v="2015"/>
    <x v="6"/>
    <n v="2015"/>
    <s v="KY-POOL-TG  "/>
    <x v="0"/>
    <x v="1"/>
  </r>
  <r>
    <s v="KY"/>
    <x v="0"/>
    <n v="0"/>
    <x v="0"/>
    <s v="Y00056"/>
    <x v="0"/>
    <s v="MMBTU"/>
    <n v="1739"/>
    <s v="Z00031"/>
    <s v="Y00056"/>
    <m/>
    <m/>
    <n v="3368.62"/>
    <n v="8"/>
    <n v="2015"/>
    <x v="7"/>
    <n v="2015"/>
    <s v="KY-POOL-TGP "/>
    <x v="0"/>
    <x v="0"/>
  </r>
  <r>
    <s v="KY"/>
    <x v="0"/>
    <n v="0"/>
    <x v="0"/>
    <s v="Y00056"/>
    <x v="0"/>
    <s v="MMBTU"/>
    <n v="623"/>
    <s v="Z00031"/>
    <s v="Y00056"/>
    <m/>
    <m/>
    <n v="1232.04"/>
    <n v="9"/>
    <n v="2015"/>
    <x v="8"/>
    <n v="2015"/>
    <s v="KY-POOL-TGP "/>
    <x v="0"/>
    <x v="0"/>
  </r>
  <r>
    <s v="KY"/>
    <x v="0"/>
    <s v=""/>
    <x v="0"/>
    <s v="Y00056"/>
    <x v="0"/>
    <s v="MMBTU"/>
    <n v="4637"/>
    <s v="Z00031"/>
    <s v="Y00056"/>
    <m/>
    <m/>
    <n v="17280.240000000002"/>
    <s v="02"/>
    <s v="2015"/>
    <x v="9"/>
    <n v="2015"/>
    <s v="KY-POOL-TGP "/>
    <x v="0"/>
    <x v="0"/>
  </r>
  <r>
    <s v="KY"/>
    <x v="0"/>
    <s v=""/>
    <x v="0"/>
    <s v="Y00056"/>
    <x v="1"/>
    <s v="MMBTU"/>
    <n v="4637"/>
    <s v="Z00031"/>
    <s v="Y00056"/>
    <m/>
    <m/>
    <n v="19008.27"/>
    <s v="02"/>
    <s v="2015"/>
    <x v="9"/>
    <n v="2015"/>
    <s v="KY-POOL-TGP "/>
    <x v="0"/>
    <x v="0"/>
  </r>
  <r>
    <s v="KY"/>
    <x v="0"/>
    <s v=""/>
    <x v="0"/>
    <s v="Y00056"/>
    <x v="2"/>
    <s v="MMBTU"/>
    <n v="77"/>
    <s v="Z00031"/>
    <s v="Y00056"/>
    <m/>
    <m/>
    <n v="344.34"/>
    <s v="02"/>
    <s v="2015"/>
    <x v="9"/>
    <n v="2015"/>
    <s v="KY-POOL-TGP "/>
    <x v="0"/>
    <x v="0"/>
  </r>
  <r>
    <s v="KY"/>
    <x v="0"/>
    <s v=""/>
    <x v="0"/>
    <s v="Y00056"/>
    <x v="0"/>
    <s v="MMBTU"/>
    <n v="490"/>
    <s v="Z00031"/>
    <s v="Y00056"/>
    <m/>
    <m/>
    <n v="2138.9499999999998"/>
    <s v="03"/>
    <s v="2015"/>
    <x v="10"/>
    <n v="2015"/>
    <s v="KY-POOL-TGP "/>
    <x v="0"/>
    <x v="0"/>
  </r>
  <r>
    <s v="KY"/>
    <x v="0"/>
    <s v=""/>
    <x v="0"/>
    <s v="Y00056"/>
    <x v="0"/>
    <s v="MMBTU"/>
    <n v="3539"/>
    <s v="Z00031"/>
    <s v="Y00056"/>
    <m/>
    <m/>
    <n v="11861.31"/>
    <s v="04"/>
    <s v="2015"/>
    <x v="11"/>
    <n v="2015"/>
    <s v="KY-POOL-TGP "/>
    <x v="0"/>
    <x v="0"/>
  </r>
  <r>
    <s v="KY"/>
    <x v="2"/>
    <n v="0"/>
    <x v="6"/>
    <s v="Y00056"/>
    <x v="0"/>
    <s v="MMBTU"/>
    <n v="2697"/>
    <s v="Z00031"/>
    <s v="Y00056"/>
    <m/>
    <m/>
    <n v="10426.870000000001"/>
    <n v="11"/>
    <n v="2014"/>
    <x v="1"/>
    <n v="2014"/>
    <s v="KY T4 Negot "/>
    <x v="0"/>
    <x v="1"/>
  </r>
  <r>
    <s v="KY"/>
    <x v="2"/>
    <n v="0"/>
    <x v="6"/>
    <s v="Y00056"/>
    <x v="0"/>
    <s v="MMBTU"/>
    <n v="2026"/>
    <s v="Z00031"/>
    <s v="Y00056"/>
    <m/>
    <m/>
    <n v="5855.14"/>
    <n v="8"/>
    <n v="2015"/>
    <x v="7"/>
    <n v="2015"/>
    <s v="KY T4 Negot "/>
    <x v="0"/>
    <x v="1"/>
  </r>
  <r>
    <s v="KY"/>
    <x v="2"/>
    <s v=""/>
    <x v="6"/>
    <s v="Y00056"/>
    <x v="0"/>
    <s v="MMBTU"/>
    <n v="5812"/>
    <s v="Z00031"/>
    <s v="Y00056"/>
    <m/>
    <m/>
    <n v="17685.330000000002"/>
    <s v="02"/>
    <s v="2015"/>
    <x v="9"/>
    <n v="2015"/>
    <s v="KY T4 Negot "/>
    <x v="0"/>
    <x v="1"/>
  </r>
  <r>
    <s v="KY"/>
    <x v="3"/>
    <n v="0"/>
    <x v="7"/>
    <s v="Y00056"/>
    <x v="0"/>
    <s v="MMBTU"/>
    <n v="-504"/>
    <s v="Z00031"/>
    <s v="Y00056"/>
    <m/>
    <m/>
    <n v="-1633.31"/>
    <n v="10"/>
    <n v="2014"/>
    <x v="0"/>
    <n v="2014"/>
    <s v="KY T3       "/>
    <x v="1"/>
    <x v="0"/>
  </r>
  <r>
    <s v="KY"/>
    <x v="3"/>
    <n v="0"/>
    <x v="7"/>
    <s v="Y00056"/>
    <x v="1"/>
    <s v="MMBTU"/>
    <n v="-239"/>
    <s v="Z00031"/>
    <s v="Y00056"/>
    <m/>
    <m/>
    <n v="-697.07"/>
    <n v="10"/>
    <n v="2014"/>
    <x v="0"/>
    <n v="2014"/>
    <s v="KY T3       "/>
    <x v="1"/>
    <x v="0"/>
  </r>
  <r>
    <s v="KY"/>
    <x v="3"/>
    <n v="0"/>
    <x v="7"/>
    <s v="Y00056"/>
    <x v="0"/>
    <s v="MMBTU"/>
    <n v="-50"/>
    <s v="Z00031"/>
    <s v="Y00056"/>
    <m/>
    <m/>
    <n v="-202.52"/>
    <n v="12"/>
    <n v="2014"/>
    <x v="2"/>
    <n v="2014"/>
    <s v="KY T3       "/>
    <x v="1"/>
    <x v="0"/>
  </r>
  <r>
    <s v="KY"/>
    <x v="3"/>
    <n v="0"/>
    <x v="7"/>
    <s v="Y00056"/>
    <x v="0"/>
    <s v="MMBTU"/>
    <n v="28"/>
    <s v="Z00031"/>
    <s v="Y00056"/>
    <m/>
    <m/>
    <n v="60.75"/>
    <n v="5"/>
    <n v="2015"/>
    <x v="4"/>
    <n v="2015"/>
    <s v="KY T3       "/>
    <x v="0"/>
    <x v="0"/>
  </r>
  <r>
    <s v="KY"/>
    <x v="3"/>
    <n v="0"/>
    <x v="7"/>
    <s v="Y00056"/>
    <x v="0"/>
    <s v="MMBTU"/>
    <n v="-497"/>
    <s v="Z00031"/>
    <s v="Y00056"/>
    <m/>
    <m/>
    <n v="-962.89"/>
    <n v="7"/>
    <n v="2015"/>
    <x v="6"/>
    <n v="2015"/>
    <s v="KY T3       "/>
    <x v="1"/>
    <x v="0"/>
  </r>
  <r>
    <s v="KY"/>
    <x v="3"/>
    <n v="0"/>
    <x v="7"/>
    <s v="Y00056"/>
    <x v="1"/>
    <s v="MMBTU"/>
    <n v="-497"/>
    <s v="Z00031"/>
    <s v="Y00056"/>
    <m/>
    <m/>
    <n v="-866.6"/>
    <n v="7"/>
    <n v="2015"/>
    <x v="6"/>
    <n v="2015"/>
    <s v="KY T3       "/>
    <x v="1"/>
    <x v="0"/>
  </r>
  <r>
    <s v="KY"/>
    <x v="3"/>
    <n v="0"/>
    <x v="7"/>
    <s v="Y00056"/>
    <x v="2"/>
    <s v="MMBTU"/>
    <n v="-512"/>
    <s v="Z00031"/>
    <s v="Y00056"/>
    <m/>
    <m/>
    <n v="-793.56"/>
    <n v="7"/>
    <n v="2015"/>
    <x v="6"/>
    <n v="2015"/>
    <s v="KY T3       "/>
    <x v="1"/>
    <x v="0"/>
  </r>
  <r>
    <s v="KY"/>
    <x v="3"/>
    <n v="0"/>
    <x v="7"/>
    <s v="Y00056"/>
    <x v="0"/>
    <s v="MMBTU"/>
    <n v="-255"/>
    <s v="Z00031"/>
    <s v="Y00056"/>
    <m/>
    <m/>
    <n v="-493.96"/>
    <n v="8"/>
    <n v="2015"/>
    <x v="7"/>
    <n v="2015"/>
    <s v="KY T3       "/>
    <x v="1"/>
    <x v="0"/>
  </r>
  <r>
    <s v="KY"/>
    <x v="3"/>
    <s v=""/>
    <x v="7"/>
    <s v="Y00056"/>
    <x v="0"/>
    <s v="MMBTU"/>
    <n v="458"/>
    <s v="Z00031"/>
    <s v="Y00056"/>
    <m/>
    <m/>
    <n v="1706.78"/>
    <s v="02"/>
    <s v="2015"/>
    <x v="9"/>
    <n v="2015"/>
    <s v="KY T3       "/>
    <x v="0"/>
    <x v="0"/>
  </r>
  <r>
    <s v="KY"/>
    <x v="3"/>
    <s v=""/>
    <x v="7"/>
    <s v="Y00056"/>
    <x v="0"/>
    <s v="MMBTU"/>
    <n v="66"/>
    <s v="Z00031"/>
    <s v="Y00056"/>
    <m/>
    <m/>
    <n v="288.10000000000002"/>
    <s v="03"/>
    <s v="2015"/>
    <x v="10"/>
    <n v="2015"/>
    <s v="KY T3       "/>
    <x v="0"/>
    <x v="0"/>
  </r>
  <r>
    <s v="KY"/>
    <x v="4"/>
    <n v="0"/>
    <x v="8"/>
    <s v="Y00056"/>
    <x v="0"/>
    <s v="MMBTU"/>
    <n v="-48"/>
    <s v="Z00031"/>
    <s v="Y00056"/>
    <m/>
    <m/>
    <n v="-194.02"/>
    <n v="10"/>
    <n v="2014"/>
    <x v="0"/>
    <n v="2014"/>
    <s v="KY T4       "/>
    <x v="1"/>
    <x v="1"/>
  </r>
  <r>
    <s v="KY"/>
    <x v="4"/>
    <n v="0"/>
    <x v="8"/>
    <s v="Y00056"/>
    <x v="1"/>
    <s v="MMBTU"/>
    <n v="-48"/>
    <s v="Z00031"/>
    <s v="Y00056"/>
    <m/>
    <m/>
    <n v="-174.62"/>
    <n v="10"/>
    <n v="2014"/>
    <x v="0"/>
    <n v="2014"/>
    <s v="KY T4       "/>
    <x v="1"/>
    <x v="1"/>
  </r>
  <r>
    <s v="KY"/>
    <x v="4"/>
    <n v="0"/>
    <x v="8"/>
    <s v="Y00056"/>
    <x v="2"/>
    <s v="MMBTU"/>
    <n v="-37"/>
    <s v="Z00031"/>
    <s v="Y00056"/>
    <m/>
    <m/>
    <n v="-119.65"/>
    <n v="10"/>
    <n v="2014"/>
    <x v="0"/>
    <n v="2014"/>
    <s v="KY T4       "/>
    <x v="1"/>
    <x v="1"/>
  </r>
  <r>
    <s v="KY"/>
    <x v="4"/>
    <n v="0"/>
    <x v="8"/>
    <s v="Y00056"/>
    <x v="0"/>
    <s v="MMBTU"/>
    <n v="-104"/>
    <s v="Z00031"/>
    <s v="Y00056"/>
    <m/>
    <m/>
    <n v="-433.73"/>
    <n v="12"/>
    <n v="2014"/>
    <x v="2"/>
    <n v="2014"/>
    <s v="KY T4       "/>
    <x v="1"/>
    <x v="1"/>
  </r>
  <r>
    <s v="KY"/>
    <x v="4"/>
    <n v="0"/>
    <x v="8"/>
    <s v="Y00056"/>
    <x v="1"/>
    <s v="MMBTU"/>
    <n v="-104"/>
    <s v="Z00031"/>
    <s v="Y00056"/>
    <m/>
    <m/>
    <n v="-390.36"/>
    <n v="12"/>
    <n v="2014"/>
    <x v="2"/>
    <n v="2014"/>
    <s v="KY T4       "/>
    <x v="1"/>
    <x v="1"/>
  </r>
  <r>
    <s v="KY"/>
    <x v="4"/>
    <n v="0"/>
    <x v="8"/>
    <s v="Y00056"/>
    <x v="2"/>
    <s v="MMBTU"/>
    <n v="-326"/>
    <s v="Z00031"/>
    <s v="Y00056"/>
    <m/>
    <m/>
    <n v="-1087.67"/>
    <n v="12"/>
    <n v="2014"/>
    <x v="2"/>
    <n v="2014"/>
    <s v="KY T4       "/>
    <x v="1"/>
    <x v="1"/>
  </r>
  <r>
    <s v="KY"/>
    <x v="4"/>
    <n v="0"/>
    <x v="8"/>
    <s v="Y00056"/>
    <x v="0"/>
    <s v="MMBTU"/>
    <n v="-81"/>
    <s v="Z00031"/>
    <s v="Y00056"/>
    <m/>
    <m/>
    <n v="-285.67"/>
    <n v="1"/>
    <n v="2015"/>
    <x v="3"/>
    <n v="2014"/>
    <s v="KY T4       "/>
    <x v="1"/>
    <x v="1"/>
  </r>
  <r>
    <s v="KY"/>
    <x v="4"/>
    <n v="0"/>
    <x v="8"/>
    <s v="Y00056"/>
    <x v="1"/>
    <s v="MMBTU"/>
    <n v="-81"/>
    <s v="Z00031"/>
    <s v="Y00056"/>
    <m/>
    <m/>
    <n v="-257.10000000000002"/>
    <n v="1"/>
    <n v="2015"/>
    <x v="3"/>
    <n v="2014"/>
    <s v="KY T4       "/>
    <x v="1"/>
    <x v="1"/>
  </r>
  <r>
    <s v="KY"/>
    <x v="4"/>
    <n v="0"/>
    <x v="8"/>
    <s v="Y00056"/>
    <x v="2"/>
    <s v="MMBTU"/>
    <n v="-31"/>
    <s v="Z00031"/>
    <s v="Y00056"/>
    <m/>
    <m/>
    <n v="-87.46"/>
    <n v="1"/>
    <n v="2015"/>
    <x v="3"/>
    <n v="2014"/>
    <s v="KY T4       "/>
    <x v="1"/>
    <x v="1"/>
  </r>
  <r>
    <s v="KY"/>
    <x v="4"/>
    <s v=""/>
    <x v="8"/>
    <s v="Y00056"/>
    <x v="0"/>
    <s v="MMBTU"/>
    <n v="-143"/>
    <s v="Z00031"/>
    <s v="Y00056"/>
    <m/>
    <m/>
    <n v="-419.56"/>
    <s v="03"/>
    <s v="2015"/>
    <x v="10"/>
    <n v="2015"/>
    <s v="KY T4       "/>
    <x v="1"/>
    <x v="1"/>
  </r>
  <r>
    <s v="KY"/>
    <x v="4"/>
    <s v=""/>
    <x v="8"/>
    <s v="Y00056"/>
    <x v="1"/>
    <s v="MMBTU"/>
    <n v="-143"/>
    <s v="Z00031"/>
    <s v="Y00056"/>
    <m/>
    <m/>
    <n v="-377.61"/>
    <s v="03"/>
    <s v="2015"/>
    <x v="10"/>
    <n v="2015"/>
    <s v="KY T4       "/>
    <x v="1"/>
    <x v="1"/>
  </r>
  <r>
    <s v="KY"/>
    <x v="4"/>
    <s v=""/>
    <x v="8"/>
    <s v="Y00056"/>
    <x v="2"/>
    <s v="MMBTU"/>
    <n v="-586"/>
    <s v="Z00031"/>
    <s v="Y00056"/>
    <m/>
    <m/>
    <n v="-1375.46"/>
    <s v="03"/>
    <s v="2015"/>
    <x v="10"/>
    <n v="2015"/>
    <s v="KY T4       "/>
    <x v="1"/>
    <x v="1"/>
  </r>
  <r>
    <s v="KY"/>
    <x v="4"/>
    <s v=""/>
    <x v="8"/>
    <s v="Y00056"/>
    <x v="0"/>
    <s v="MMBTU"/>
    <n v="-70"/>
    <s v="Z00031"/>
    <s v="Y00056"/>
    <m/>
    <m/>
    <n v="-200.8"/>
    <s v="04"/>
    <s v="2015"/>
    <x v="11"/>
    <n v="2015"/>
    <s v="KY T4       "/>
    <x v="1"/>
    <x v="1"/>
  </r>
  <r>
    <s v="KY"/>
    <x v="4"/>
    <s v=""/>
    <x v="8"/>
    <s v="Y00056"/>
    <x v="1"/>
    <s v="MMBTU"/>
    <n v="-70"/>
    <s v="Z00031"/>
    <s v="Y00056"/>
    <m/>
    <m/>
    <n v="-200.8"/>
    <s v="04"/>
    <s v="2015"/>
    <x v="11"/>
    <n v="2015"/>
    <s v="KY T4       "/>
    <x v="1"/>
    <x v="1"/>
  </r>
  <r>
    <s v="KY"/>
    <x v="4"/>
    <s v=""/>
    <x v="8"/>
    <s v="Y00056"/>
    <x v="2"/>
    <s v="MMBTU"/>
    <n v="-139"/>
    <s v="Z00031"/>
    <s v="Y00056"/>
    <m/>
    <m/>
    <n v="-398.74"/>
    <s v="04"/>
    <s v="2015"/>
    <x v="11"/>
    <n v="2015"/>
    <s v="KY T4       "/>
    <x v="1"/>
    <x v="1"/>
  </r>
  <r>
    <s v="KY"/>
    <x v="5"/>
    <n v="0"/>
    <x v="9"/>
    <s v="Y00056"/>
    <x v="0"/>
    <s v="MMBTU"/>
    <n v="-1153"/>
    <s v="Z00031"/>
    <s v="Y00056"/>
    <m/>
    <m/>
    <n v="-4648.32"/>
    <n v="10"/>
    <n v="2014"/>
    <x v="0"/>
    <n v="2014"/>
    <s v="KY-POOL-TG  "/>
    <x v="1"/>
    <x v="1"/>
  </r>
  <r>
    <s v="KY"/>
    <x v="5"/>
    <n v="0"/>
    <x v="9"/>
    <s v="Y00056"/>
    <x v="0"/>
    <s v="MMBTU"/>
    <n v="63"/>
    <s v="Z00031"/>
    <s v="Y00056"/>
    <m/>
    <m/>
    <n v="243.56"/>
    <n v="11"/>
    <n v="2014"/>
    <x v="1"/>
    <n v="2014"/>
    <s v="KY-POOL-TG  "/>
    <x v="0"/>
    <x v="1"/>
  </r>
  <r>
    <s v="KY"/>
    <x v="5"/>
    <n v="0"/>
    <x v="9"/>
    <s v="Y00056"/>
    <x v="0"/>
    <s v="MMBTU"/>
    <n v="-1201"/>
    <s v="Z00031"/>
    <s v="Y00056"/>
    <m/>
    <m/>
    <n v="-4973.34"/>
    <n v="12"/>
    <n v="2014"/>
    <x v="2"/>
    <n v="2014"/>
    <s v="KY-POOL-TG  "/>
    <x v="1"/>
    <x v="1"/>
  </r>
  <r>
    <s v="KY"/>
    <x v="5"/>
    <n v="0"/>
    <x v="10"/>
    <s v="Y00056"/>
    <x v="0"/>
    <s v="MMBTU"/>
    <n v="-858"/>
    <s v="Z00031"/>
    <s v="Y00056"/>
    <m/>
    <m/>
    <n v="-3552.98"/>
    <n v="12"/>
    <n v="2014"/>
    <x v="2"/>
    <n v="2014"/>
    <s v="KY-POOL-TG  "/>
    <x v="1"/>
    <x v="1"/>
  </r>
  <r>
    <s v="KY"/>
    <x v="5"/>
    <n v="0"/>
    <x v="10"/>
    <s v="Y00056"/>
    <x v="0"/>
    <s v="MMBTU"/>
    <n v="129"/>
    <s v="Z00031"/>
    <s v="Y00056"/>
    <m/>
    <m/>
    <n v="368.82"/>
    <n v="6"/>
    <n v="2015"/>
    <x v="5"/>
    <n v="2015"/>
    <s v="KY-POOL-TG  "/>
    <x v="0"/>
    <x v="1"/>
  </r>
  <r>
    <s v="KY"/>
    <x v="5"/>
    <n v="0"/>
    <x v="10"/>
    <s v="Y00056"/>
    <x v="0"/>
    <s v="MMBTU"/>
    <n v="368"/>
    <s v="Z00031"/>
    <s v="Y00056"/>
    <m/>
    <m/>
    <n v="1063.52"/>
    <n v="8"/>
    <n v="2015"/>
    <x v="7"/>
    <n v="2015"/>
    <s v="KY-POOL-TG  "/>
    <x v="0"/>
    <x v="1"/>
  </r>
  <r>
    <s v="KY"/>
    <x v="5"/>
    <s v=""/>
    <x v="9"/>
    <s v="Y00056"/>
    <x v="0"/>
    <s v="MMBTU"/>
    <n v="540"/>
    <s v="Z00031"/>
    <s v="Y00056"/>
    <m/>
    <m/>
    <n v="1537.27"/>
    <s v="04"/>
    <s v="2015"/>
    <x v="11"/>
    <n v="2015"/>
    <s v="KY-POOL-TG  "/>
    <x v="0"/>
    <x v="1"/>
  </r>
  <r>
    <s v="KY"/>
    <x v="5"/>
    <s v=""/>
    <x v="10"/>
    <s v="Y00056"/>
    <x v="0"/>
    <s v="MMBTU"/>
    <n v="6"/>
    <s v="Z00031"/>
    <s v="Y00056"/>
    <m/>
    <m/>
    <n v="17.079999999999998"/>
    <s v="04"/>
    <s v="2015"/>
    <x v="11"/>
    <n v="2015"/>
    <s v="KY-POOL-TG  "/>
    <x v="0"/>
    <x v="1"/>
  </r>
  <r>
    <s v="KY"/>
    <x v="6"/>
    <n v="0"/>
    <x v="11"/>
    <s v="Y00056"/>
    <x v="0"/>
    <s v="MMBTU"/>
    <n v="124"/>
    <s v="Z00031"/>
    <s v="Y00056"/>
    <m/>
    <m/>
    <n v="379.07"/>
    <n v="11"/>
    <n v="2014"/>
    <x v="1"/>
    <n v="2014"/>
    <s v="KY T4       "/>
    <x v="0"/>
    <x v="0"/>
  </r>
  <r>
    <s v="KY"/>
    <x v="6"/>
    <n v="0"/>
    <x v="11"/>
    <s v="Y00056"/>
    <x v="0"/>
    <s v="MMBTU"/>
    <n v="-173"/>
    <s v="Z00031"/>
    <s v="Y00056"/>
    <m/>
    <m/>
    <n v="-604.38"/>
    <n v="1"/>
    <n v="2015"/>
    <x v="3"/>
    <n v="2014"/>
    <s v="KY T4       "/>
    <x v="1"/>
    <x v="0"/>
  </r>
  <r>
    <s v="KY"/>
    <x v="6"/>
    <n v="0"/>
    <x v="11"/>
    <s v="Y00056"/>
    <x v="1"/>
    <s v="MMBTU"/>
    <n v="-173"/>
    <s v="Z00031"/>
    <s v="Y00056"/>
    <m/>
    <m/>
    <n v="-543.94000000000005"/>
    <n v="1"/>
    <n v="2015"/>
    <x v="3"/>
    <n v="2014"/>
    <s v="KY T4       "/>
    <x v="1"/>
    <x v="0"/>
  </r>
  <r>
    <s v="KY"/>
    <x v="6"/>
    <n v="0"/>
    <x v="11"/>
    <s v="Y00056"/>
    <x v="2"/>
    <s v="MMBTU"/>
    <n v="-238"/>
    <s v="Z00031"/>
    <s v="Y00056"/>
    <m/>
    <m/>
    <n v="-665.16"/>
    <n v="1"/>
    <n v="2015"/>
    <x v="3"/>
    <n v="2014"/>
    <s v="KY T4       "/>
    <x v="1"/>
    <x v="0"/>
  </r>
  <r>
    <s v="KY"/>
    <x v="6"/>
    <n v="0"/>
    <x v="11"/>
    <s v="Y00056"/>
    <x v="0"/>
    <s v="MMBTU"/>
    <n v="89"/>
    <s v="Z00031"/>
    <s v="Y00056"/>
    <m/>
    <m/>
    <n v="193.09"/>
    <n v="5"/>
    <n v="2015"/>
    <x v="4"/>
    <n v="2015"/>
    <s v="KY T4       "/>
    <x v="0"/>
    <x v="0"/>
  </r>
  <r>
    <s v="KY"/>
    <x v="6"/>
    <n v="0"/>
    <x v="11"/>
    <s v="Y00056"/>
    <x v="0"/>
    <s v="MMBTU"/>
    <n v="-70"/>
    <s v="Z00031"/>
    <s v="Y00056"/>
    <m/>
    <m/>
    <n v="-135.6"/>
    <n v="8"/>
    <n v="2015"/>
    <x v="7"/>
    <n v="2015"/>
    <s v="KY T4       "/>
    <x v="1"/>
    <x v="0"/>
  </r>
  <r>
    <s v="KY"/>
    <x v="6"/>
    <n v="0"/>
    <x v="11"/>
    <s v="Y00056"/>
    <x v="1"/>
    <s v="MMBTU"/>
    <n v="-70"/>
    <s v="Z00031"/>
    <s v="Y00056"/>
    <m/>
    <m/>
    <n v="-122.04"/>
    <n v="8"/>
    <n v="2015"/>
    <x v="7"/>
    <n v="2015"/>
    <s v="KY T4       "/>
    <x v="1"/>
    <x v="0"/>
  </r>
  <r>
    <s v="KY"/>
    <x v="6"/>
    <n v="0"/>
    <x v="11"/>
    <s v="Y00056"/>
    <x v="2"/>
    <s v="MMBTU"/>
    <n v="-539"/>
    <s v="Z00031"/>
    <s v="Y00056"/>
    <m/>
    <m/>
    <n v="-835.28"/>
    <n v="8"/>
    <n v="2015"/>
    <x v="7"/>
    <n v="2015"/>
    <s v="KY T4       "/>
    <x v="1"/>
    <x v="0"/>
  </r>
  <r>
    <s v="KY"/>
    <x v="6"/>
    <n v="0"/>
    <x v="11"/>
    <s v="Y00056"/>
    <x v="0"/>
    <s v="MMBTU"/>
    <n v="0"/>
    <s v="Z00031"/>
    <s v="Y00056"/>
    <m/>
    <m/>
    <n v="0"/>
    <n v="9"/>
    <n v="2015"/>
    <x v="8"/>
    <n v="2015"/>
    <s v="KY T4       "/>
    <x v="0"/>
    <x v="0"/>
  </r>
  <r>
    <s v="KY"/>
    <x v="6"/>
    <n v="0"/>
    <x v="11"/>
    <s v="Y00056"/>
    <x v="1"/>
    <s v="MMBTU"/>
    <n v="0"/>
    <s v="Z00031"/>
    <s v="Y00056"/>
    <m/>
    <m/>
    <n v="0"/>
    <n v="9"/>
    <n v="2015"/>
    <x v="8"/>
    <n v="2015"/>
    <s v="KY T4       "/>
    <x v="0"/>
    <x v="0"/>
  </r>
  <r>
    <s v="KY"/>
    <x v="6"/>
    <n v="0"/>
    <x v="11"/>
    <s v="Y00056"/>
    <x v="2"/>
    <s v="MMBTU"/>
    <n v="-127"/>
    <s v="Z00031"/>
    <s v="Y00056"/>
    <m/>
    <m/>
    <n v="-200.92"/>
    <n v="9"/>
    <n v="2015"/>
    <x v="8"/>
    <n v="2015"/>
    <s v="KY T4       "/>
    <x v="1"/>
    <x v="0"/>
  </r>
  <r>
    <s v="KY"/>
    <x v="7"/>
    <n v="0"/>
    <x v="12"/>
    <s v="Y00056"/>
    <x v="0"/>
    <s v="MMBTU"/>
    <n v="549"/>
    <s v="Z00031"/>
    <s v="Y00056"/>
    <m/>
    <m/>
    <n v="2213.29"/>
    <n v="10"/>
    <n v="2014"/>
    <x v="0"/>
    <n v="2014"/>
    <s v="KY-POOL-TG  "/>
    <x v="0"/>
    <x v="1"/>
  </r>
  <r>
    <s v="KY"/>
    <x v="7"/>
    <n v="0"/>
    <x v="12"/>
    <s v="Y00056"/>
    <x v="0"/>
    <s v="MMBTU"/>
    <n v="842"/>
    <s v="Z00031"/>
    <s v="Y00056"/>
    <m/>
    <m/>
    <n v="3255.26"/>
    <n v="11"/>
    <n v="2014"/>
    <x v="1"/>
    <n v="2014"/>
    <s v="KY-POOL-TG  "/>
    <x v="0"/>
    <x v="1"/>
  </r>
  <r>
    <s v="KY"/>
    <x v="7"/>
    <n v="0"/>
    <x v="12"/>
    <s v="Y00056"/>
    <x v="1"/>
    <s v="MMBTU"/>
    <n v="842"/>
    <s v="Z00031"/>
    <s v="Y00056"/>
    <m/>
    <m/>
    <n v="3580.78"/>
    <n v="11"/>
    <n v="2014"/>
    <x v="1"/>
    <n v="2014"/>
    <s v="KY-POOL-TG  "/>
    <x v="0"/>
    <x v="1"/>
  </r>
  <r>
    <s v="KY"/>
    <x v="7"/>
    <n v="0"/>
    <x v="12"/>
    <s v="Y00056"/>
    <x v="2"/>
    <s v="MMBTU"/>
    <n v="817"/>
    <s v="Z00031"/>
    <s v="Y00056"/>
    <m/>
    <m/>
    <n v="3790.32"/>
    <n v="11"/>
    <n v="2014"/>
    <x v="1"/>
    <n v="2014"/>
    <s v="KY-POOL-TG  "/>
    <x v="0"/>
    <x v="1"/>
  </r>
  <r>
    <s v="KY"/>
    <x v="7"/>
    <n v="0"/>
    <x v="13"/>
    <s v="Y00056"/>
    <x v="0"/>
    <s v="MMBTU"/>
    <n v="277"/>
    <s v="Z00031"/>
    <s v="Y00056"/>
    <m/>
    <m/>
    <n v="1070.9100000000001"/>
    <n v="11"/>
    <n v="2014"/>
    <x v="1"/>
    <n v="2014"/>
    <s v="KY-POOL-TG  "/>
    <x v="0"/>
    <x v="1"/>
  </r>
  <r>
    <s v="KY"/>
    <x v="7"/>
    <s v=""/>
    <x v="13"/>
    <s v="Y00056"/>
    <x v="0"/>
    <s v="MMBTU"/>
    <n v="-102"/>
    <s v="Z00031"/>
    <s v="Y00056"/>
    <m/>
    <m/>
    <n v="-290.37"/>
    <s v="04"/>
    <s v="2015"/>
    <x v="11"/>
    <n v="2015"/>
    <s v="KY-POOL-TG  "/>
    <x v="1"/>
    <x v="1"/>
  </r>
  <r>
    <s v="KY"/>
    <x v="8"/>
    <n v="0"/>
    <x v="14"/>
    <s v="Y00056"/>
    <x v="0"/>
    <s v="MMBTU"/>
    <n v="-1669"/>
    <s v="Z00031"/>
    <s v="Y00056"/>
    <m/>
    <m/>
    <n v="-4526.33"/>
    <n v="9"/>
    <n v="2015"/>
    <x v="8"/>
    <n v="2015"/>
    <s v="KY T3 Negot "/>
    <x v="1"/>
    <x v="1"/>
  </r>
  <r>
    <s v="KY"/>
    <x v="8"/>
    <s v=""/>
    <x v="14"/>
    <s v="Y00056"/>
    <x v="0"/>
    <s v="MMBTU"/>
    <n v="252"/>
    <s v="Z00031"/>
    <s v="Y00056"/>
    <m/>
    <m/>
    <n v="733.8"/>
    <s v="03"/>
    <s v="2015"/>
    <x v="10"/>
    <n v="2015"/>
    <s v="KY T3 Negot "/>
    <x v="0"/>
    <x v="1"/>
  </r>
  <r>
    <s v="KY"/>
    <x v="9"/>
    <n v="0"/>
    <x v="15"/>
    <s v="Y00056"/>
    <x v="0"/>
    <s v="MMBTU"/>
    <n v="245"/>
    <s v="Z00031"/>
    <s v="Y00056"/>
    <m/>
    <m/>
    <n v="992.08"/>
    <n v="10"/>
    <n v="2014"/>
    <x v="0"/>
    <n v="2014"/>
    <s v="KY-POOL-TG  "/>
    <x v="0"/>
    <x v="1"/>
  </r>
  <r>
    <s v="KY"/>
    <x v="9"/>
    <n v="0"/>
    <x v="15"/>
    <s v="Y00056"/>
    <x v="1"/>
    <s v="MMBTU"/>
    <n v="245"/>
    <s v="Z00031"/>
    <s v="Y00056"/>
    <m/>
    <m/>
    <n v="1091.29"/>
    <n v="10"/>
    <n v="2014"/>
    <x v="0"/>
    <n v="2014"/>
    <s v="KY-POOL-TG  "/>
    <x v="0"/>
    <x v="1"/>
  </r>
  <r>
    <s v="KY"/>
    <x v="9"/>
    <n v="0"/>
    <x v="15"/>
    <s v="Y00056"/>
    <x v="2"/>
    <s v="MMBTU"/>
    <n v="221"/>
    <s v="Z00031"/>
    <s v="Y00056"/>
    <m/>
    <m/>
    <n v="1002.28"/>
    <n v="10"/>
    <n v="2014"/>
    <x v="0"/>
    <n v="2014"/>
    <s v="KY-POOL-TG  "/>
    <x v="0"/>
    <x v="1"/>
  </r>
  <r>
    <s v="KY"/>
    <x v="9"/>
    <n v="0"/>
    <x v="15"/>
    <s v="Y00056"/>
    <x v="0"/>
    <s v="MMBTU"/>
    <n v="283"/>
    <s v="Z00031"/>
    <s v="Y00056"/>
    <m/>
    <m/>
    <n v="1098.92"/>
    <n v="11"/>
    <n v="2014"/>
    <x v="1"/>
    <n v="2014"/>
    <s v="KY-POOL-TG  "/>
    <x v="0"/>
    <x v="1"/>
  </r>
  <r>
    <s v="KY"/>
    <x v="9"/>
    <n v="0"/>
    <x v="15"/>
    <s v="Y00056"/>
    <x v="1"/>
    <s v="MMBTU"/>
    <n v="247"/>
    <s v="Z00031"/>
    <s v="Y00056"/>
    <m/>
    <m/>
    <n v="1055.04"/>
    <n v="11"/>
    <n v="2014"/>
    <x v="1"/>
    <n v="2014"/>
    <s v="KY-POOL-TG  "/>
    <x v="0"/>
    <x v="1"/>
  </r>
  <r>
    <s v="KY"/>
    <x v="9"/>
    <n v="0"/>
    <x v="15"/>
    <s v="Y00056"/>
    <x v="0"/>
    <s v="MMBTU"/>
    <n v="-357"/>
    <s v="Z00031"/>
    <s v="Y00056"/>
    <m/>
    <m/>
    <n v="-1255.21"/>
    <n v="1"/>
    <n v="2015"/>
    <x v="3"/>
    <n v="2014"/>
    <s v="KY-POOL-TG  "/>
    <x v="1"/>
    <x v="1"/>
  </r>
  <r>
    <s v="KY"/>
    <x v="9"/>
    <n v="0"/>
    <x v="15"/>
    <s v="Y00056"/>
    <x v="1"/>
    <s v="MMBTU"/>
    <n v="-357"/>
    <s v="Z00031"/>
    <s v="Y00056"/>
    <m/>
    <m/>
    <n v="-1129.69"/>
    <n v="1"/>
    <n v="2015"/>
    <x v="3"/>
    <n v="2014"/>
    <s v="KY-POOL-TG  "/>
    <x v="1"/>
    <x v="1"/>
  </r>
  <r>
    <s v="KY"/>
    <x v="9"/>
    <n v="0"/>
    <x v="15"/>
    <s v="Y00056"/>
    <x v="2"/>
    <s v="MMBTU"/>
    <n v="-121"/>
    <s v="Z00031"/>
    <s v="Y00056"/>
    <m/>
    <m/>
    <n v="-340.35"/>
    <n v="1"/>
    <n v="2015"/>
    <x v="3"/>
    <n v="2014"/>
    <s v="KY-POOL-TG  "/>
    <x v="1"/>
    <x v="1"/>
  </r>
  <r>
    <s v="KY"/>
    <x v="9"/>
    <n v="0"/>
    <x v="15"/>
    <s v="Y00056"/>
    <x v="1"/>
    <s v="MMBTU"/>
    <n v="60"/>
    <s v="Z00031"/>
    <s v="Y00056"/>
    <m/>
    <m/>
    <n v="174.03"/>
    <n v="5"/>
    <n v="2015"/>
    <x v="4"/>
    <n v="2015"/>
    <s v="KY-POOL-TG  "/>
    <x v="0"/>
    <x v="1"/>
  </r>
  <r>
    <s v="KY"/>
    <x v="9"/>
    <n v="0"/>
    <x v="15"/>
    <s v="Y00056"/>
    <x v="0"/>
    <s v="MMBTU"/>
    <n v="282"/>
    <s v="Z00031"/>
    <s v="Y00056"/>
    <m/>
    <m/>
    <n v="743.58"/>
    <n v="5"/>
    <n v="2015"/>
    <x v="4"/>
    <n v="2015"/>
    <s v="KY-POOL-TG  "/>
    <x v="0"/>
    <x v="1"/>
  </r>
  <r>
    <s v="KY"/>
    <x v="9"/>
    <n v="0"/>
    <x v="15"/>
    <s v="Y00056"/>
    <x v="0"/>
    <s v="MMBTU"/>
    <n v="-228"/>
    <s v="Z00031"/>
    <s v="Y00056"/>
    <m/>
    <m/>
    <n v="-654.70000000000005"/>
    <n v="6"/>
    <n v="2015"/>
    <x v="5"/>
    <n v="2015"/>
    <s v="KY-POOL-TG  "/>
    <x v="1"/>
    <x v="1"/>
  </r>
  <r>
    <s v="KY"/>
    <x v="9"/>
    <n v="0"/>
    <x v="15"/>
    <s v="Y00056"/>
    <x v="1"/>
    <s v="MMBTU"/>
    <n v="-228"/>
    <s v="Z00031"/>
    <s v="Y00056"/>
    <m/>
    <m/>
    <n v="-589.23"/>
    <n v="6"/>
    <n v="2015"/>
    <x v="5"/>
    <n v="2015"/>
    <s v="KY-POOL-TG  "/>
    <x v="1"/>
    <x v="1"/>
  </r>
  <r>
    <s v="KY"/>
    <x v="9"/>
    <n v="0"/>
    <x v="15"/>
    <s v="Y00056"/>
    <x v="2"/>
    <s v="MMBTU"/>
    <n v="-132"/>
    <s v="Z00031"/>
    <s v="Y00056"/>
    <m/>
    <m/>
    <n v="-303.23"/>
    <n v="6"/>
    <n v="2015"/>
    <x v="5"/>
    <n v="2015"/>
    <s v="KY-POOL-TG  "/>
    <x v="1"/>
    <x v="1"/>
  </r>
  <r>
    <s v="KY"/>
    <x v="9"/>
    <n v="0"/>
    <x v="15"/>
    <s v="Y00056"/>
    <x v="0"/>
    <s v="MMBTU"/>
    <n v="-77"/>
    <s v="Z00031"/>
    <s v="Y00056"/>
    <m/>
    <m/>
    <n v="-214.45"/>
    <n v="7"/>
    <n v="2015"/>
    <x v="6"/>
    <n v="2015"/>
    <s v="KY-POOL-TG  "/>
    <x v="1"/>
    <x v="1"/>
  </r>
  <r>
    <s v="KY"/>
    <x v="9"/>
    <n v="0"/>
    <x v="15"/>
    <s v="Y00056"/>
    <x v="0"/>
    <s v="MMBTU"/>
    <n v="-29"/>
    <s v="Z00031"/>
    <s v="Y00056"/>
    <m/>
    <m/>
    <n v="-83.72"/>
    <n v="8"/>
    <n v="2015"/>
    <x v="7"/>
    <n v="2015"/>
    <s v="KY-POOL-TG  "/>
    <x v="1"/>
    <x v="1"/>
  </r>
  <r>
    <s v="KY"/>
    <x v="9"/>
    <n v="0"/>
    <x v="15"/>
    <s v="Y00056"/>
    <x v="0"/>
    <s v="MMBTU"/>
    <n v="-79"/>
    <s v="Z00031"/>
    <s v="Y00056"/>
    <m/>
    <m/>
    <n v="-214.25"/>
    <n v="9"/>
    <n v="2015"/>
    <x v="8"/>
    <n v="2015"/>
    <s v="KY-POOL-TG  "/>
    <x v="1"/>
    <x v="1"/>
  </r>
  <r>
    <s v="KY"/>
    <x v="9"/>
    <s v=""/>
    <x v="15"/>
    <s v="Y00056"/>
    <x v="0"/>
    <s v="MMBTU"/>
    <n v="282"/>
    <s v="Z00031"/>
    <s v="Y00056"/>
    <m/>
    <m/>
    <n v="824.68"/>
    <s v="03"/>
    <s v="2015"/>
    <x v="10"/>
    <n v="2015"/>
    <s v="KY-POOL-TG  "/>
    <x v="0"/>
    <x v="1"/>
  </r>
  <r>
    <s v="KY"/>
    <x v="9"/>
    <s v=""/>
    <x v="15"/>
    <s v="Y00056"/>
    <x v="0"/>
    <s v="MMBTU"/>
    <n v="112"/>
    <s v="Z00031"/>
    <s v="Y00056"/>
    <m/>
    <m/>
    <n v="320.22000000000003"/>
    <s v="04"/>
    <s v="2015"/>
    <x v="11"/>
    <n v="2015"/>
    <s v="KY-POOL-TG  "/>
    <x v="0"/>
    <x v="1"/>
  </r>
  <r>
    <s v="KY"/>
    <x v="10"/>
    <n v="0"/>
    <x v="16"/>
    <s v="Y00056"/>
    <x v="0"/>
    <s v="MMBTU"/>
    <n v="3"/>
    <s v="Z00031"/>
    <s v="Y00056"/>
    <m/>
    <m/>
    <n v="12.09"/>
    <n v="10"/>
    <n v="2014"/>
    <x v="0"/>
    <n v="2014"/>
    <s v="KY-POOL-TG  "/>
    <x v="0"/>
    <x v="1"/>
  </r>
  <r>
    <s v="KY"/>
    <x v="10"/>
    <n v="0"/>
    <x v="17"/>
    <s v="Y00056"/>
    <x v="0"/>
    <s v="MMBTU"/>
    <n v="-949"/>
    <s v="Z00031"/>
    <s v="Y00056"/>
    <m/>
    <m/>
    <n v="-3678.8"/>
    <n v="11"/>
    <n v="2014"/>
    <x v="1"/>
    <n v="2014"/>
    <s v="KY-POOL-TG  "/>
    <x v="1"/>
    <x v="1"/>
  </r>
  <r>
    <s v="KY"/>
    <x v="10"/>
    <n v="0"/>
    <x v="18"/>
    <s v="Y00056"/>
    <x v="0"/>
    <s v="MMBTU"/>
    <n v="572"/>
    <s v="Z00031"/>
    <s v="Y00056"/>
    <m/>
    <m/>
    <n v="1748.6"/>
    <n v="11"/>
    <n v="2014"/>
    <x v="1"/>
    <n v="2014"/>
    <s v="KY-POOL-TGP "/>
    <x v="0"/>
    <x v="0"/>
  </r>
  <r>
    <s v="KY"/>
    <x v="10"/>
    <n v="0"/>
    <x v="19"/>
    <s v="Y00056"/>
    <x v="0"/>
    <s v="MMBTU"/>
    <n v="393"/>
    <s v="Z00031"/>
    <s v="Y00056"/>
    <m/>
    <m/>
    <n v="1627.41"/>
    <n v="12"/>
    <n v="2014"/>
    <x v="2"/>
    <n v="2014"/>
    <s v="KY-POOL-TG  "/>
    <x v="0"/>
    <x v="1"/>
  </r>
  <r>
    <s v="KY"/>
    <x v="10"/>
    <n v="0"/>
    <x v="18"/>
    <s v="Y00056"/>
    <x v="0"/>
    <s v="MMBTU"/>
    <n v="353"/>
    <s v="Z00031"/>
    <s v="Y00056"/>
    <m/>
    <m/>
    <n v="1429.83"/>
    <n v="12"/>
    <n v="2014"/>
    <x v="2"/>
    <n v="2014"/>
    <s v="KY-POOL-TGP "/>
    <x v="0"/>
    <x v="0"/>
  </r>
  <r>
    <s v="KY"/>
    <x v="10"/>
    <n v="0"/>
    <x v="19"/>
    <s v="Y00056"/>
    <x v="0"/>
    <s v="MMBTU"/>
    <n v="1282"/>
    <s v="Z00031"/>
    <s v="Y00056"/>
    <m/>
    <m/>
    <n v="4488.54"/>
    <n v="1"/>
    <n v="2015"/>
    <x v="3"/>
    <n v="2014"/>
    <s v="KY-POOL-TG  "/>
    <x v="0"/>
    <x v="1"/>
  </r>
  <r>
    <s v="KY"/>
    <x v="10"/>
    <n v="0"/>
    <x v="20"/>
    <s v="Y00056"/>
    <x v="0"/>
    <s v="MMBTU"/>
    <n v="1"/>
    <s v="Z00031"/>
    <s v="Y00056"/>
    <m/>
    <m/>
    <n v="3.52"/>
    <n v="1"/>
    <n v="2015"/>
    <x v="3"/>
    <n v="2014"/>
    <s v="KY-POOL-TG  "/>
    <x v="0"/>
    <x v="1"/>
  </r>
  <r>
    <s v="KY"/>
    <x v="10"/>
    <n v="0"/>
    <x v="19"/>
    <s v="Y00056"/>
    <x v="0"/>
    <s v="MMBTU"/>
    <n v="216"/>
    <s v="Z00031"/>
    <s v="Y00056"/>
    <m/>
    <m/>
    <n v="567.05999999999995"/>
    <n v="5"/>
    <n v="2015"/>
    <x v="4"/>
    <n v="2015"/>
    <s v="KY-POOL-TG  "/>
    <x v="0"/>
    <x v="1"/>
  </r>
  <r>
    <s v="KY"/>
    <x v="10"/>
    <n v="0"/>
    <x v="19"/>
    <s v="Y00056"/>
    <x v="0"/>
    <s v="MMBTU"/>
    <n v="153"/>
    <s v="Z00031"/>
    <s v="Y00056"/>
    <m/>
    <m/>
    <n v="437.44"/>
    <n v="6"/>
    <n v="2015"/>
    <x v="5"/>
    <n v="2015"/>
    <s v="KY-POOL-TG  "/>
    <x v="0"/>
    <x v="1"/>
  </r>
  <r>
    <s v="KY"/>
    <x v="10"/>
    <n v="0"/>
    <x v="16"/>
    <s v="Y00056"/>
    <x v="0"/>
    <s v="MMBTU"/>
    <n v="133"/>
    <s v="Z00031"/>
    <s v="Y00056"/>
    <m/>
    <m/>
    <n v="371"/>
    <n v="7"/>
    <n v="2015"/>
    <x v="6"/>
    <n v="2015"/>
    <s v="KY-POOL-TG  "/>
    <x v="0"/>
    <x v="1"/>
  </r>
  <r>
    <s v="KY"/>
    <x v="10"/>
    <n v="0"/>
    <x v="20"/>
    <s v="Y00056"/>
    <x v="0"/>
    <s v="MMBTU"/>
    <n v="8"/>
    <s v="Z00031"/>
    <s v="Y00056"/>
    <m/>
    <m/>
    <n v="22.28"/>
    <n v="7"/>
    <n v="2015"/>
    <x v="6"/>
    <n v="2015"/>
    <s v="KY-POOL-TG  "/>
    <x v="0"/>
    <x v="1"/>
  </r>
  <r>
    <s v="KY"/>
    <x v="10"/>
    <n v="0"/>
    <x v="16"/>
    <s v="Y00056"/>
    <x v="0"/>
    <s v="MMBTU"/>
    <n v="1979"/>
    <s v="Z00031"/>
    <s v="Y00056"/>
    <m/>
    <m/>
    <n v="5719.31"/>
    <n v="8"/>
    <n v="2015"/>
    <x v="7"/>
    <n v="2015"/>
    <s v="KY-POOL-TG  "/>
    <x v="0"/>
    <x v="1"/>
  </r>
  <r>
    <s v="KY"/>
    <x v="10"/>
    <n v="0"/>
    <x v="19"/>
    <s v="Y00056"/>
    <x v="0"/>
    <s v="MMBTU"/>
    <n v="549"/>
    <s v="Z00031"/>
    <s v="Y00056"/>
    <m/>
    <m/>
    <n v="1586.61"/>
    <n v="8"/>
    <n v="2015"/>
    <x v="7"/>
    <n v="2015"/>
    <s v="KY-POOL-TG  "/>
    <x v="0"/>
    <x v="1"/>
  </r>
  <r>
    <s v="KY"/>
    <x v="10"/>
    <n v="0"/>
    <x v="18"/>
    <s v="Y00056"/>
    <x v="1"/>
    <s v="MMBTU"/>
    <n v="1189"/>
    <s v="Z00031"/>
    <s v="Y00056"/>
    <m/>
    <m/>
    <n v="2533.5300000000002"/>
    <n v="8"/>
    <n v="2015"/>
    <x v="7"/>
    <n v="2015"/>
    <s v="KY-POOL-TGP "/>
    <x v="0"/>
    <x v="0"/>
  </r>
  <r>
    <s v="KY"/>
    <x v="10"/>
    <n v="0"/>
    <x v="18"/>
    <s v="Y00056"/>
    <x v="0"/>
    <s v="MMBTU"/>
    <n v="1397"/>
    <s v="Z00031"/>
    <s v="Y00056"/>
    <m/>
    <m/>
    <n v="2706.13"/>
    <n v="8"/>
    <n v="2015"/>
    <x v="7"/>
    <n v="2015"/>
    <s v="KY-POOL-TGP "/>
    <x v="0"/>
    <x v="0"/>
  </r>
  <r>
    <s v="KY"/>
    <x v="10"/>
    <s v=""/>
    <x v="20"/>
    <s v="Y00056"/>
    <x v="0"/>
    <s v="MMBTU"/>
    <n v="0"/>
    <s v="Z00031"/>
    <s v="Y00056"/>
    <m/>
    <m/>
    <n v="0"/>
    <s v="03"/>
    <s v="2015"/>
    <x v="10"/>
    <n v="2015"/>
    <s v="KY-POOL-TG  "/>
    <x v="0"/>
    <x v="1"/>
  </r>
  <r>
    <s v="KY"/>
    <x v="10"/>
    <s v=""/>
    <x v="20"/>
    <s v="Y00056"/>
    <x v="1"/>
    <s v="MMBTU"/>
    <n v="0"/>
    <s v="Z00031"/>
    <s v="Y00056"/>
    <m/>
    <m/>
    <n v="0"/>
    <s v="03"/>
    <s v="2015"/>
    <x v="10"/>
    <n v="2015"/>
    <s v="KY-POOL-TG  "/>
    <x v="0"/>
    <x v="1"/>
  </r>
  <r>
    <s v="KY"/>
    <x v="10"/>
    <s v=""/>
    <x v="20"/>
    <s v="Y00056"/>
    <x v="2"/>
    <s v="MMBTU"/>
    <n v="-260"/>
    <s v="Z00031"/>
    <s v="Y00056"/>
    <m/>
    <m/>
    <n v="-608.28"/>
    <s v="03"/>
    <s v="2015"/>
    <x v="10"/>
    <n v="2015"/>
    <s v="KY-POOL-TG  "/>
    <x v="1"/>
    <x v="1"/>
  </r>
  <r>
    <s v="KY"/>
    <x v="11"/>
    <n v="0"/>
    <x v="21"/>
    <s v="Y00056"/>
    <x v="0"/>
    <s v="MMBTU"/>
    <n v="-2319"/>
    <s v="Z00031"/>
    <s v="Y00056"/>
    <m/>
    <m/>
    <n v="-8119.28"/>
    <n v="1"/>
    <n v="2015"/>
    <x v="3"/>
    <n v="2014"/>
    <s v="KY-POOL-TG  "/>
    <x v="1"/>
    <x v="1"/>
  </r>
  <r>
    <s v="KY"/>
    <x v="11"/>
    <n v="0"/>
    <x v="21"/>
    <s v="Y00056"/>
    <x v="1"/>
    <s v="MMBTU"/>
    <n v="-2024"/>
    <s v="Z00031"/>
    <s v="Y00056"/>
    <m/>
    <m/>
    <n v="-6377.79"/>
    <n v="1"/>
    <n v="2015"/>
    <x v="3"/>
    <n v="2014"/>
    <s v="KY-POOL-TG  "/>
    <x v="1"/>
    <x v="1"/>
  </r>
  <r>
    <s v="KY"/>
    <x v="11"/>
    <n v="0"/>
    <x v="21"/>
    <s v="Y00056"/>
    <x v="0"/>
    <s v="MMBTU"/>
    <n v="-2570"/>
    <s v="Z00031"/>
    <s v="Y00056"/>
    <m/>
    <m/>
    <n v="-6747.02"/>
    <n v="5"/>
    <n v="2015"/>
    <x v="4"/>
    <n v="2015"/>
    <s v="KY-POOL-TG  "/>
    <x v="1"/>
    <x v="1"/>
  </r>
  <r>
    <s v="KY"/>
    <x v="11"/>
    <n v="0"/>
    <x v="21"/>
    <s v="Y00056"/>
    <x v="1"/>
    <s v="MMBTU"/>
    <n v="-321"/>
    <s v="Z00031"/>
    <s v="Y00056"/>
    <m/>
    <m/>
    <n v="-758.45"/>
    <n v="5"/>
    <n v="2015"/>
    <x v="4"/>
    <n v="2015"/>
    <s v="KY-POOL-TG  "/>
    <x v="1"/>
    <x v="1"/>
  </r>
  <r>
    <s v="KY"/>
    <x v="11"/>
    <n v="0"/>
    <x v="21"/>
    <s v="Y00056"/>
    <x v="0"/>
    <s v="MMBTU"/>
    <n v="-2192"/>
    <s v="Z00031"/>
    <s v="Y00056"/>
    <m/>
    <m/>
    <n v="-6114.58"/>
    <n v="7"/>
    <n v="2015"/>
    <x v="6"/>
    <n v="2015"/>
    <s v="KY-POOL-TG  "/>
    <x v="1"/>
    <x v="1"/>
  </r>
  <r>
    <s v="KY"/>
    <x v="11"/>
    <n v="0"/>
    <x v="21"/>
    <s v="Y00056"/>
    <x v="0"/>
    <s v="MMBTU"/>
    <n v="888"/>
    <s v="Z00031"/>
    <s v="Y00056"/>
    <m/>
    <m/>
    <n v="2566.3200000000002"/>
    <n v="8"/>
    <n v="2015"/>
    <x v="7"/>
    <n v="2015"/>
    <s v="KY-POOL-TG  "/>
    <x v="0"/>
    <x v="1"/>
  </r>
  <r>
    <s v="KY"/>
    <x v="12"/>
    <n v="0"/>
    <x v="22"/>
    <s v="Y00056"/>
    <x v="0"/>
    <s v="MMBTU"/>
    <n v="-1576"/>
    <s v="Z00031"/>
    <s v="Y00056"/>
    <m/>
    <m/>
    <n v="-4137.47"/>
    <n v="5"/>
    <n v="2015"/>
    <x v="4"/>
    <n v="2015"/>
    <s v="KY T4T3     "/>
    <x v="1"/>
    <x v="1"/>
  </r>
  <r>
    <s v="KY"/>
    <x v="12"/>
    <n v="0"/>
    <x v="22"/>
    <s v="Y00056"/>
    <x v="1"/>
    <s v="MMBTU"/>
    <n v="-1576"/>
    <s v="Z00031"/>
    <s v="Y00056"/>
    <m/>
    <m/>
    <n v="-3723.73"/>
    <n v="5"/>
    <n v="2015"/>
    <x v="4"/>
    <n v="2015"/>
    <s v="KY T4T3     "/>
    <x v="1"/>
    <x v="1"/>
  </r>
  <r>
    <s v="KY"/>
    <x v="12"/>
    <n v="0"/>
    <x v="22"/>
    <s v="Y00056"/>
    <x v="2"/>
    <s v="MMBTU"/>
    <n v="-635"/>
    <s v="Z00031"/>
    <s v="Y00056"/>
    <m/>
    <m/>
    <n v="-1333.65"/>
    <n v="5"/>
    <n v="2015"/>
    <x v="4"/>
    <n v="2015"/>
    <s v="KY T4T3     "/>
    <x v="1"/>
    <x v="1"/>
  </r>
  <r>
    <s v="KY"/>
    <x v="12"/>
    <n v="0"/>
    <x v="22"/>
    <s v="Y00056"/>
    <x v="0"/>
    <s v="MMBTU"/>
    <n v="-607"/>
    <s v="Z00031"/>
    <s v="Y00056"/>
    <m/>
    <m/>
    <n v="-1693.23"/>
    <n v="7"/>
    <n v="2015"/>
    <x v="6"/>
    <n v="2015"/>
    <s v="KY T4T3     "/>
    <x v="1"/>
    <x v="1"/>
  </r>
  <r>
    <s v="KY"/>
    <x v="13"/>
    <n v="0"/>
    <x v="23"/>
    <s v="Y00056"/>
    <x v="0"/>
    <s v="MMBTU"/>
    <n v="120"/>
    <s v="Z00031"/>
    <s v="Y00056"/>
    <m/>
    <m/>
    <n v="388.88"/>
    <n v="10"/>
    <n v="2014"/>
    <x v="0"/>
    <n v="2014"/>
    <s v="KY-POOL-TGP "/>
    <x v="0"/>
    <x v="0"/>
  </r>
  <r>
    <s v="KY"/>
    <x v="13"/>
    <n v="0"/>
    <x v="24"/>
    <s v="Y00056"/>
    <x v="0"/>
    <s v="MMBTU"/>
    <n v="27"/>
    <s v="Z00031"/>
    <s v="Y00056"/>
    <m/>
    <m/>
    <n v="104.38"/>
    <n v="11"/>
    <n v="2014"/>
    <x v="1"/>
    <n v="2014"/>
    <s v="KY-POOL-TG  "/>
    <x v="0"/>
    <x v="1"/>
  </r>
  <r>
    <s v="KY"/>
    <x v="13"/>
    <n v="0"/>
    <x v="23"/>
    <s v="Y00056"/>
    <x v="0"/>
    <s v="MMBTU"/>
    <n v="163"/>
    <s v="Z00031"/>
    <s v="Y00056"/>
    <m/>
    <m/>
    <n v="498.29"/>
    <n v="11"/>
    <n v="2014"/>
    <x v="1"/>
    <n v="2014"/>
    <s v="KY-POOL-TGP "/>
    <x v="0"/>
    <x v="0"/>
  </r>
  <r>
    <s v="KY"/>
    <x v="13"/>
    <n v="0"/>
    <x v="23"/>
    <s v="Y00056"/>
    <x v="0"/>
    <s v="MMBTU"/>
    <n v="-383"/>
    <s v="Z00031"/>
    <s v="Y00056"/>
    <m/>
    <m/>
    <n v="-830.96"/>
    <n v="5"/>
    <n v="2015"/>
    <x v="4"/>
    <n v="2015"/>
    <s v="KY-POOL-TGP "/>
    <x v="1"/>
    <x v="0"/>
  </r>
  <r>
    <s v="KY"/>
    <x v="13"/>
    <n v="0"/>
    <x v="23"/>
    <s v="Y00056"/>
    <x v="1"/>
    <s v="MMBTU"/>
    <n v="-383"/>
    <s v="Z00031"/>
    <s v="Y00056"/>
    <m/>
    <m/>
    <n v="-747.86"/>
    <n v="5"/>
    <n v="2015"/>
    <x v="4"/>
    <n v="2015"/>
    <s v="KY-POOL-TGP "/>
    <x v="1"/>
    <x v="0"/>
  </r>
  <r>
    <s v="KY"/>
    <x v="13"/>
    <n v="0"/>
    <x v="23"/>
    <s v="Y00056"/>
    <x v="2"/>
    <s v="MMBTU"/>
    <n v="-2046"/>
    <s v="Z00031"/>
    <s v="Y00056"/>
    <m/>
    <m/>
    <n v="-3551.2"/>
    <n v="5"/>
    <n v="2015"/>
    <x v="4"/>
    <n v="2015"/>
    <s v="KY-POOL-TGP "/>
    <x v="1"/>
    <x v="0"/>
  </r>
  <r>
    <s v="KY"/>
    <x v="13"/>
    <n v="0"/>
    <x v="23"/>
    <s v="Y00056"/>
    <x v="0"/>
    <s v="MMBTU"/>
    <n v="-245"/>
    <s v="Z00031"/>
    <s v="Y00056"/>
    <m/>
    <m/>
    <n v="-518.71"/>
    <n v="6"/>
    <n v="2015"/>
    <x v="5"/>
    <n v="2015"/>
    <s v="KY-POOL-TGP "/>
    <x v="1"/>
    <x v="0"/>
  </r>
  <r>
    <s v="KY"/>
    <x v="13"/>
    <n v="0"/>
    <x v="23"/>
    <s v="Y00056"/>
    <x v="1"/>
    <s v="MMBTU"/>
    <n v="-245"/>
    <s v="Z00031"/>
    <s v="Y00056"/>
    <m/>
    <m/>
    <n v="-466.84"/>
    <n v="6"/>
    <n v="2015"/>
    <x v="5"/>
    <n v="2015"/>
    <s v="KY-POOL-TGP "/>
    <x v="1"/>
    <x v="0"/>
  </r>
  <r>
    <s v="KY"/>
    <x v="13"/>
    <n v="0"/>
    <x v="23"/>
    <s v="Y00056"/>
    <x v="2"/>
    <s v="MMBTU"/>
    <n v="-1206"/>
    <s v="Z00031"/>
    <s v="Y00056"/>
    <m/>
    <m/>
    <n v="-2042.67"/>
    <n v="6"/>
    <n v="2015"/>
    <x v="5"/>
    <n v="2015"/>
    <s v="KY-POOL-TGP "/>
    <x v="1"/>
    <x v="0"/>
  </r>
  <r>
    <s v="KY"/>
    <x v="13"/>
    <n v="0"/>
    <x v="25"/>
    <s v="Y00056"/>
    <x v="0"/>
    <s v="MMBTU"/>
    <n v="838"/>
    <s v="Z00031"/>
    <s v="Y00056"/>
    <m/>
    <m/>
    <n v="2414.2800000000002"/>
    <n v="6"/>
    <n v="2015"/>
    <x v="5"/>
    <n v="2015"/>
    <s v="KY-POOL-TG  "/>
    <x v="0"/>
    <x v="1"/>
  </r>
  <r>
    <s v="KY"/>
    <x v="13"/>
    <n v="0"/>
    <x v="25"/>
    <s v="Y00056"/>
    <x v="1"/>
    <s v="MMBTU"/>
    <n v="951"/>
    <s v="Z00031"/>
    <s v="Y00056"/>
    <m/>
    <m/>
    <n v="2520.15"/>
    <n v="6"/>
    <n v="2015"/>
    <x v="5"/>
    <n v="2015"/>
    <s v="KY-POOL-TG  "/>
    <x v="0"/>
    <x v="1"/>
  </r>
  <r>
    <s v="KY"/>
    <x v="13"/>
    <n v="0"/>
    <x v="23"/>
    <s v="Y00056"/>
    <x v="0"/>
    <s v="MMBTU"/>
    <n v="-185"/>
    <s v="Z00031"/>
    <s v="Y00056"/>
    <m/>
    <m/>
    <n v="-358.42"/>
    <n v="7"/>
    <n v="2015"/>
    <x v="6"/>
    <n v="2015"/>
    <s v="KY-POOL-TGP "/>
    <x v="1"/>
    <x v="0"/>
  </r>
  <r>
    <s v="KY"/>
    <x v="13"/>
    <n v="0"/>
    <x v="23"/>
    <s v="Y00056"/>
    <x v="1"/>
    <s v="MMBTU"/>
    <n v="-12"/>
    <s v="Z00031"/>
    <s v="Y00056"/>
    <m/>
    <m/>
    <n v="-20.92"/>
    <n v="7"/>
    <n v="2015"/>
    <x v="6"/>
    <n v="2015"/>
    <s v="KY-POOL-TGP "/>
    <x v="1"/>
    <x v="0"/>
  </r>
  <r>
    <s v="KY"/>
    <x v="13"/>
    <n v="0"/>
    <x v="24"/>
    <s v="Y00056"/>
    <x v="0"/>
    <s v="MMBTU"/>
    <n v="-498"/>
    <s v="Z00031"/>
    <s v="Y00056"/>
    <m/>
    <m/>
    <n v="-1439.22"/>
    <n v="8"/>
    <n v="2015"/>
    <x v="7"/>
    <n v="2015"/>
    <s v="KY-POOL-TG  "/>
    <x v="1"/>
    <x v="1"/>
  </r>
  <r>
    <s v="KY"/>
    <x v="13"/>
    <n v="0"/>
    <x v="24"/>
    <s v="Y00056"/>
    <x v="1"/>
    <s v="MMBTU"/>
    <n v="-42"/>
    <s v="Z00031"/>
    <s v="Y00056"/>
    <m/>
    <m/>
    <n v="-109.24"/>
    <n v="8"/>
    <n v="2015"/>
    <x v="7"/>
    <n v="2015"/>
    <s v="KY-POOL-TG  "/>
    <x v="1"/>
    <x v="1"/>
  </r>
  <r>
    <s v="KY"/>
    <x v="13"/>
    <n v="0"/>
    <x v="24"/>
    <s v="Y00056"/>
    <x v="0"/>
    <s v="MMBTU"/>
    <n v="-50"/>
    <s v="Z00031"/>
    <s v="Y00056"/>
    <m/>
    <m/>
    <n v="-135.6"/>
    <n v="9"/>
    <n v="2015"/>
    <x v="8"/>
    <n v="2015"/>
    <s v="KY-POOL-TG  "/>
    <x v="1"/>
    <x v="1"/>
  </r>
  <r>
    <s v="KY"/>
    <x v="13"/>
    <n v="0"/>
    <x v="23"/>
    <s v="Y00056"/>
    <x v="0"/>
    <s v="MMBTU"/>
    <n v="-119"/>
    <s v="Z00031"/>
    <s v="Y00056"/>
    <m/>
    <m/>
    <n v="-235.33"/>
    <n v="9"/>
    <n v="2015"/>
    <x v="8"/>
    <n v="2015"/>
    <s v="KY-POOL-TGP "/>
    <x v="1"/>
    <x v="0"/>
  </r>
  <r>
    <s v="KY"/>
    <x v="13"/>
    <n v="0"/>
    <x v="23"/>
    <s v="Y00056"/>
    <x v="1"/>
    <s v="MMBTU"/>
    <n v="-9"/>
    <s v="Z00031"/>
    <s v="Y00056"/>
    <m/>
    <m/>
    <n v="-16.02"/>
    <n v="9"/>
    <n v="2015"/>
    <x v="8"/>
    <n v="2015"/>
    <s v="KY-POOL-TGP "/>
    <x v="1"/>
    <x v="0"/>
  </r>
  <r>
    <s v="KY"/>
    <x v="13"/>
    <n v="0"/>
    <x v="25"/>
    <s v="Y00056"/>
    <x v="0"/>
    <s v="MMBTU"/>
    <n v="-59"/>
    <s v="Z00031"/>
    <s v="Y00056"/>
    <m/>
    <m/>
    <n v="-160.01"/>
    <n v="9"/>
    <n v="2015"/>
    <x v="8"/>
    <n v="2015"/>
    <s v="KY-POOL-TG  "/>
    <x v="1"/>
    <x v="1"/>
  </r>
  <r>
    <s v="KY"/>
    <x v="13"/>
    <n v="0"/>
    <x v="25"/>
    <s v="Y00056"/>
    <x v="1"/>
    <s v="MMBTU"/>
    <n v="-56"/>
    <s v="Z00031"/>
    <s v="Y00056"/>
    <m/>
    <m/>
    <n v="-13.67"/>
    <n v="9"/>
    <n v="2015"/>
    <x v="8"/>
    <n v="2015"/>
    <s v="KY-POOL-TG  "/>
    <x v="1"/>
    <x v="1"/>
  </r>
  <r>
    <s v="KY"/>
    <x v="13"/>
    <s v=""/>
    <x v="23"/>
    <s v="Y00056"/>
    <x v="0"/>
    <s v="MMBTU"/>
    <n v="-447"/>
    <s v="Z00031"/>
    <s v="Y00056"/>
    <m/>
    <m/>
    <n v="-1951.24"/>
    <s v="03"/>
    <s v="2015"/>
    <x v="10"/>
    <n v="2015"/>
    <s v="KY-POOL-TGP "/>
    <x v="1"/>
    <x v="0"/>
  </r>
  <r>
    <s v="KY"/>
    <x v="13"/>
    <s v=""/>
    <x v="23"/>
    <s v="Y00056"/>
    <x v="0"/>
    <s v="MMBTU"/>
    <n v="394"/>
    <s v="Z00031"/>
    <s v="Y00056"/>
    <m/>
    <m/>
    <n v="1320.53"/>
    <s v="04"/>
    <s v="2015"/>
    <x v="11"/>
    <n v="2015"/>
    <s v="KY-POOL-TGP "/>
    <x v="0"/>
    <x v="0"/>
  </r>
  <r>
    <s v="KY"/>
    <x v="14"/>
    <n v="0"/>
    <x v="26"/>
    <s v="Y00056"/>
    <x v="0"/>
    <s v="MMBTU"/>
    <n v="417"/>
    <s v="Z00031"/>
    <s v="Y00056"/>
    <m/>
    <m/>
    <n v="1688.56"/>
    <n v="10"/>
    <n v="2014"/>
    <x v="0"/>
    <n v="2014"/>
    <s v="KY T3 Negot "/>
    <x v="0"/>
    <x v="1"/>
  </r>
  <r>
    <s v="KY"/>
    <x v="14"/>
    <n v="0"/>
    <x v="26"/>
    <s v="Y00056"/>
    <x v="0"/>
    <s v="MMBTU"/>
    <n v="-1167"/>
    <s v="Z00031"/>
    <s v="Y00056"/>
    <m/>
    <m/>
    <n v="-4531.58"/>
    <n v="11"/>
    <n v="2014"/>
    <x v="1"/>
    <n v="2014"/>
    <s v="KY T3 Negot "/>
    <x v="1"/>
    <x v="1"/>
  </r>
  <r>
    <s v="KY"/>
    <x v="14"/>
    <n v="0"/>
    <x v="26"/>
    <s v="Y00056"/>
    <x v="0"/>
    <s v="MMBTU"/>
    <n v="-1682"/>
    <s v="Z00031"/>
    <s v="Y00056"/>
    <m/>
    <m/>
    <n v="-6994.43"/>
    <n v="12"/>
    <n v="2014"/>
    <x v="2"/>
    <n v="2014"/>
    <s v="KY T3 Negot "/>
    <x v="1"/>
    <x v="1"/>
  </r>
  <r>
    <s v="KY"/>
    <x v="14"/>
    <n v="0"/>
    <x v="26"/>
    <s v="Y00056"/>
    <x v="1"/>
    <s v="MMBTU"/>
    <n v="-1682"/>
    <s v="Z00031"/>
    <s v="Y00056"/>
    <m/>
    <m/>
    <n v="-6294.99"/>
    <n v="12"/>
    <n v="2014"/>
    <x v="2"/>
    <n v="2014"/>
    <s v="KY T3 Negot "/>
    <x v="1"/>
    <x v="1"/>
  </r>
  <r>
    <s v="KY"/>
    <x v="14"/>
    <n v="0"/>
    <x v="26"/>
    <s v="Y00056"/>
    <x v="2"/>
    <s v="MMBTU"/>
    <n v="-2511"/>
    <s v="Z00031"/>
    <s v="Y00056"/>
    <m/>
    <m/>
    <n v="-8353.39"/>
    <n v="12"/>
    <n v="2014"/>
    <x v="2"/>
    <n v="2014"/>
    <s v="KY T3 Negot "/>
    <x v="1"/>
    <x v="1"/>
  </r>
  <r>
    <s v="KY"/>
    <x v="14"/>
    <n v="0"/>
    <x v="26"/>
    <s v="Y00056"/>
    <x v="0"/>
    <s v="MMBTU"/>
    <n v="273"/>
    <s v="Z00031"/>
    <s v="Y00056"/>
    <m/>
    <m/>
    <n v="740.38"/>
    <n v="9"/>
    <n v="2015"/>
    <x v="8"/>
    <n v="2015"/>
    <s v="KY T3 Negot "/>
    <x v="0"/>
    <x v="1"/>
  </r>
  <r>
    <s v="KY"/>
    <x v="14"/>
    <s v=""/>
    <x v="26"/>
    <s v="Y00056"/>
    <x v="0"/>
    <s v="MMBTU"/>
    <n v="-867"/>
    <s v="Z00031"/>
    <s v="Y00056"/>
    <m/>
    <m/>
    <n v="-2535.4499999999998"/>
    <s v="03"/>
    <s v="2015"/>
    <x v="10"/>
    <n v="2015"/>
    <s v="KY T3 Negot "/>
    <x v="1"/>
    <x v="1"/>
  </r>
  <r>
    <s v="KY"/>
    <x v="15"/>
    <n v="0"/>
    <x v="27"/>
    <s v="Y00056"/>
    <x v="0"/>
    <s v="MMBTU"/>
    <n v="11953"/>
    <s v="Z00031"/>
    <s v="Y00056"/>
    <m/>
    <m/>
    <n v="48188.52"/>
    <n v="10"/>
    <n v="2014"/>
    <x v="0"/>
    <n v="2014"/>
    <s v="KY T3 Negot "/>
    <x v="0"/>
    <x v="1"/>
  </r>
  <r>
    <s v="KY"/>
    <x v="15"/>
    <n v="0"/>
    <x v="27"/>
    <s v="Y00056"/>
    <x v="1"/>
    <s v="MMBTU"/>
    <n v="11953"/>
    <s v="Z00031"/>
    <s v="Y00056"/>
    <m/>
    <m/>
    <n v="53007.97"/>
    <n v="10"/>
    <n v="2014"/>
    <x v="0"/>
    <n v="2014"/>
    <s v="KY T3 Negot "/>
    <x v="0"/>
    <x v="1"/>
  </r>
  <r>
    <s v="KY"/>
    <x v="15"/>
    <n v="0"/>
    <x v="27"/>
    <s v="Y00056"/>
    <x v="2"/>
    <s v="MMBTU"/>
    <n v="3544"/>
    <s v="Z00031"/>
    <s v="Y00056"/>
    <m/>
    <m/>
    <n v="16430.689999999999"/>
    <n v="10"/>
    <n v="2014"/>
    <x v="0"/>
    <n v="2014"/>
    <s v="KY T3 Negot "/>
    <x v="0"/>
    <x v="1"/>
  </r>
  <r>
    <s v="KY"/>
    <x v="15"/>
    <n v="0"/>
    <x v="27"/>
    <s v="Y00056"/>
    <x v="0"/>
    <s v="MMBTU"/>
    <n v="-13229"/>
    <s v="Z00031"/>
    <s v="Y00056"/>
    <m/>
    <m/>
    <n v="-37823.03"/>
    <n v="6"/>
    <n v="2015"/>
    <x v="5"/>
    <n v="2015"/>
    <s v="KY T3 Negot "/>
    <x v="1"/>
    <x v="1"/>
  </r>
  <r>
    <s v="KY"/>
    <x v="15"/>
    <n v="0"/>
    <x v="27"/>
    <s v="Y00056"/>
    <x v="1"/>
    <s v="MMBTU"/>
    <n v="-13229"/>
    <s v="Z00031"/>
    <s v="Y00056"/>
    <m/>
    <m/>
    <n v="-34040.86"/>
    <n v="6"/>
    <n v="2015"/>
    <x v="5"/>
    <n v="2015"/>
    <s v="KY T3 Negot "/>
    <x v="1"/>
    <x v="1"/>
  </r>
  <r>
    <s v="KY"/>
    <x v="15"/>
    <n v="0"/>
    <x v="27"/>
    <s v="Y00056"/>
    <x v="2"/>
    <s v="MMBTU"/>
    <n v="-30204"/>
    <s v="Z00031"/>
    <s v="Y00056"/>
    <m/>
    <m/>
    <n v="-69082.59"/>
    <n v="6"/>
    <n v="2015"/>
    <x v="5"/>
    <n v="2015"/>
    <s v="KY T3 Negot "/>
    <x v="1"/>
    <x v="1"/>
  </r>
  <r>
    <s v="KY"/>
    <x v="16"/>
    <n v="0"/>
    <x v="28"/>
    <s v="Y00056"/>
    <x v="0"/>
    <s v="MMBTU"/>
    <n v="-44"/>
    <s v="Z00031"/>
    <s v="Y00056"/>
    <m/>
    <m/>
    <n v="-170.86"/>
    <n v="11"/>
    <n v="2014"/>
    <x v="1"/>
    <n v="2014"/>
    <s v="KY T4       "/>
    <x v="1"/>
    <x v="1"/>
  </r>
  <r>
    <s v="KY"/>
    <x v="16"/>
    <n v="0"/>
    <x v="28"/>
    <s v="Y00056"/>
    <x v="1"/>
    <s v="MMBTU"/>
    <n v="-44"/>
    <s v="Z00031"/>
    <s v="Y00056"/>
    <m/>
    <m/>
    <n v="-153.77000000000001"/>
    <n v="11"/>
    <n v="2014"/>
    <x v="1"/>
    <n v="2014"/>
    <s v="KY T4       "/>
    <x v="1"/>
    <x v="1"/>
  </r>
  <r>
    <s v="KY"/>
    <x v="16"/>
    <n v="0"/>
    <x v="28"/>
    <s v="Y00056"/>
    <x v="2"/>
    <s v="MMBTU"/>
    <n v="-47"/>
    <s v="Z00031"/>
    <s v="Y00056"/>
    <m/>
    <m/>
    <n v="-146"/>
    <n v="11"/>
    <n v="2014"/>
    <x v="1"/>
    <n v="2014"/>
    <s v="KY T4       "/>
    <x v="1"/>
    <x v="1"/>
  </r>
  <r>
    <s v="KY"/>
    <x v="16"/>
    <n v="0"/>
    <x v="28"/>
    <s v="Y00056"/>
    <x v="0"/>
    <s v="MMBTU"/>
    <n v="49"/>
    <s v="Z00031"/>
    <s v="Y00056"/>
    <m/>
    <m/>
    <n v="203.76"/>
    <n v="12"/>
    <n v="2014"/>
    <x v="2"/>
    <n v="2014"/>
    <s v="KY T4       "/>
    <x v="0"/>
    <x v="1"/>
  </r>
  <r>
    <s v="KY"/>
    <x v="16"/>
    <n v="0"/>
    <x v="28"/>
    <s v="Y00056"/>
    <x v="1"/>
    <s v="MMBTU"/>
    <n v="49"/>
    <s v="Z00031"/>
    <s v="Y00056"/>
    <m/>
    <m/>
    <n v="224.14"/>
    <n v="12"/>
    <n v="2014"/>
    <x v="2"/>
    <n v="2014"/>
    <s v="KY T4       "/>
    <x v="0"/>
    <x v="1"/>
  </r>
  <r>
    <s v="KY"/>
    <x v="16"/>
    <n v="0"/>
    <x v="28"/>
    <s v="Y00056"/>
    <x v="2"/>
    <s v="MMBTU"/>
    <n v="191"/>
    <s v="Z00031"/>
    <s v="Y00056"/>
    <m/>
    <m/>
    <n v="953.11"/>
    <n v="12"/>
    <n v="2014"/>
    <x v="2"/>
    <n v="2014"/>
    <s v="KY T4       "/>
    <x v="0"/>
    <x v="1"/>
  </r>
  <r>
    <s v="KY"/>
    <x v="16"/>
    <n v="0"/>
    <x v="28"/>
    <s v="Y00056"/>
    <x v="0"/>
    <s v="MMBTU"/>
    <n v="50"/>
    <s v="Z00031"/>
    <s v="Y00056"/>
    <m/>
    <m/>
    <n v="131.84"/>
    <n v="5"/>
    <n v="2015"/>
    <x v="4"/>
    <n v="2015"/>
    <s v="KY T4       "/>
    <x v="0"/>
    <x v="1"/>
  </r>
  <r>
    <s v="KY"/>
    <x v="16"/>
    <n v="0"/>
    <x v="28"/>
    <s v="Y00056"/>
    <x v="0"/>
    <s v="MMBTU"/>
    <n v="7"/>
    <s v="Z00031"/>
    <s v="Y00056"/>
    <m/>
    <m/>
    <n v="20.100000000000001"/>
    <n v="6"/>
    <n v="2015"/>
    <x v="5"/>
    <n v="2015"/>
    <s v="KY T4       "/>
    <x v="0"/>
    <x v="1"/>
  </r>
  <r>
    <s v="KY"/>
    <x v="16"/>
    <n v="0"/>
    <x v="28"/>
    <s v="Y00056"/>
    <x v="2"/>
    <s v="MMBTU"/>
    <n v="441"/>
    <s v="Z00031"/>
    <s v="Y00056"/>
    <m/>
    <m/>
    <n v="1473.82"/>
    <n v="7"/>
    <n v="2015"/>
    <x v="6"/>
    <n v="2015"/>
    <s v="KY T4       "/>
    <x v="0"/>
    <x v="1"/>
  </r>
  <r>
    <s v="KY"/>
    <x v="16"/>
    <n v="0"/>
    <x v="28"/>
    <s v="Y00056"/>
    <x v="0"/>
    <s v="MMBTU"/>
    <n v="19"/>
    <s v="Z00031"/>
    <s v="Y00056"/>
    <m/>
    <m/>
    <n v="52.92"/>
    <n v="7"/>
    <n v="2015"/>
    <x v="6"/>
    <n v="2015"/>
    <s v="KY T4       "/>
    <x v="0"/>
    <x v="1"/>
  </r>
  <r>
    <s v="KY"/>
    <x v="16"/>
    <n v="0"/>
    <x v="28"/>
    <s v="Y00056"/>
    <x v="1"/>
    <s v="MMBTU"/>
    <n v="19"/>
    <s v="Z00031"/>
    <s v="Y00056"/>
    <m/>
    <m/>
    <n v="58.21"/>
    <n v="7"/>
    <n v="2015"/>
    <x v="6"/>
    <n v="2015"/>
    <s v="KY T4       "/>
    <x v="0"/>
    <x v="1"/>
  </r>
  <r>
    <s v="KY"/>
    <x v="16"/>
    <n v="0"/>
    <x v="28"/>
    <s v="Y00056"/>
    <x v="0"/>
    <s v="MMBTU"/>
    <n v="41"/>
    <s v="Z00031"/>
    <s v="Y00056"/>
    <m/>
    <m/>
    <n v="118.37"/>
    <n v="8"/>
    <n v="2015"/>
    <x v="7"/>
    <n v="2015"/>
    <s v="KY T4       "/>
    <x v="0"/>
    <x v="1"/>
  </r>
  <r>
    <s v="KY"/>
    <x v="16"/>
    <n v="0"/>
    <x v="28"/>
    <s v="Y00056"/>
    <x v="1"/>
    <s v="MMBTU"/>
    <n v="3"/>
    <s v="Z00031"/>
    <s v="Y00056"/>
    <m/>
    <m/>
    <n v="9.5299999999999994"/>
    <n v="8"/>
    <n v="2015"/>
    <x v="7"/>
    <n v="2015"/>
    <s v="KY T4       "/>
    <x v="0"/>
    <x v="1"/>
  </r>
  <r>
    <s v="KY"/>
    <x v="16"/>
    <n v="0"/>
    <x v="28"/>
    <s v="Y00056"/>
    <x v="0"/>
    <s v="MMBTU"/>
    <n v="29"/>
    <s v="Z00031"/>
    <s v="Y00056"/>
    <m/>
    <m/>
    <n v="78.650000000000006"/>
    <n v="9"/>
    <n v="2015"/>
    <x v="8"/>
    <n v="2015"/>
    <s v="KY T4       "/>
    <x v="0"/>
    <x v="1"/>
  </r>
  <r>
    <s v="KY"/>
    <x v="16"/>
    <n v="0"/>
    <x v="28"/>
    <s v="Y00056"/>
    <x v="1"/>
    <s v="MMBTU"/>
    <n v="28"/>
    <s v="Z00031"/>
    <s v="Y00056"/>
    <m/>
    <m/>
    <n v="83.53"/>
    <n v="9"/>
    <n v="2015"/>
    <x v="8"/>
    <n v="2015"/>
    <s v="KY T4       "/>
    <x v="0"/>
    <x v="1"/>
  </r>
  <r>
    <s v="KY"/>
    <x v="16"/>
    <s v=""/>
    <x v="28"/>
    <s v="Y00056"/>
    <x v="0"/>
    <s v="MMBTU"/>
    <n v="39"/>
    <s v="Z00031"/>
    <s v="Y00056"/>
    <m/>
    <m/>
    <n v="119.18"/>
    <s v="02"/>
    <s v="2015"/>
    <x v="9"/>
    <n v="2015"/>
    <s v="KY T4       "/>
    <x v="0"/>
    <x v="1"/>
  </r>
  <r>
    <s v="KY"/>
    <x v="16"/>
    <s v=""/>
    <x v="28"/>
    <s v="Y00056"/>
    <x v="1"/>
    <s v="MMBTU"/>
    <n v="39"/>
    <s v="Z00031"/>
    <s v="Y00056"/>
    <m/>
    <m/>
    <n v="131.1"/>
    <s v="02"/>
    <s v="2015"/>
    <x v="9"/>
    <n v="2015"/>
    <s v="KY T4       "/>
    <x v="0"/>
    <x v="1"/>
  </r>
  <r>
    <s v="KY"/>
    <x v="16"/>
    <s v=""/>
    <x v="28"/>
    <s v="Y00056"/>
    <x v="2"/>
    <s v="MMBTU"/>
    <n v="729"/>
    <s v="Z00031"/>
    <s v="Y00056"/>
    <m/>
    <m/>
    <n v="2673.39"/>
    <s v="02"/>
    <s v="2015"/>
    <x v="9"/>
    <n v="2015"/>
    <s v="KY T4       "/>
    <x v="0"/>
    <x v="1"/>
  </r>
  <r>
    <s v="KY"/>
    <x v="16"/>
    <s v=""/>
    <x v="28"/>
    <s v="Y00056"/>
    <x v="0"/>
    <s v="MMBTU"/>
    <n v="73"/>
    <s v="Z00031"/>
    <s v="Y00056"/>
    <m/>
    <m/>
    <n v="213.48"/>
    <s v="03"/>
    <s v="2015"/>
    <x v="10"/>
    <n v="2015"/>
    <s v="KY T4       "/>
    <x v="0"/>
    <x v="1"/>
  </r>
  <r>
    <s v="KY"/>
    <x v="16"/>
    <s v=""/>
    <x v="28"/>
    <s v="Y00056"/>
    <x v="1"/>
    <s v="MMBTU"/>
    <n v="73"/>
    <s v="Z00031"/>
    <s v="Y00056"/>
    <m/>
    <m/>
    <n v="234.83"/>
    <s v="03"/>
    <s v="2015"/>
    <x v="10"/>
    <n v="2015"/>
    <s v="KY T4       "/>
    <x v="0"/>
    <x v="1"/>
  </r>
  <r>
    <s v="KY"/>
    <x v="16"/>
    <s v=""/>
    <x v="28"/>
    <s v="Y00056"/>
    <x v="2"/>
    <s v="MMBTU"/>
    <n v="200"/>
    <s v="Z00031"/>
    <s v="Y00056"/>
    <m/>
    <m/>
    <n v="701.86"/>
    <s v="03"/>
    <s v="2015"/>
    <x v="10"/>
    <n v="2015"/>
    <s v="KY T4       "/>
    <x v="0"/>
    <x v="1"/>
  </r>
  <r>
    <s v="KY"/>
    <x v="17"/>
    <n v="0"/>
    <x v="29"/>
    <s v="Y00056"/>
    <x v="0"/>
    <s v="MMBTU"/>
    <n v="-1080"/>
    <s v="Z00031"/>
    <s v="Y00056"/>
    <m/>
    <m/>
    <n v="-4472.28"/>
    <n v="12"/>
    <n v="2014"/>
    <x v="2"/>
    <n v="2014"/>
    <s v="KY T3 Negot "/>
    <x v="1"/>
    <x v="1"/>
  </r>
  <r>
    <s v="KY"/>
    <x v="17"/>
    <n v="0"/>
    <x v="29"/>
    <s v="Y00056"/>
    <x v="0"/>
    <s v="MMBTU"/>
    <n v="-2890"/>
    <s v="Z00031"/>
    <s v="Y00056"/>
    <m/>
    <m/>
    <n v="-10118.469999999999"/>
    <n v="1"/>
    <n v="2015"/>
    <x v="3"/>
    <n v="2014"/>
    <s v="KY T3 Negot "/>
    <x v="1"/>
    <x v="1"/>
  </r>
  <r>
    <s v="KY"/>
    <x v="17"/>
    <n v="0"/>
    <x v="29"/>
    <s v="Y00056"/>
    <x v="0"/>
    <s v="MMBTU"/>
    <n v="-1607"/>
    <s v="Z00031"/>
    <s v="Y00056"/>
    <m/>
    <m/>
    <n v="-4218.8599999999997"/>
    <n v="5"/>
    <n v="2015"/>
    <x v="4"/>
    <n v="2015"/>
    <s v="KY T3 Negot "/>
    <x v="1"/>
    <x v="1"/>
  </r>
  <r>
    <s v="KY"/>
    <x v="17"/>
    <n v="0"/>
    <x v="29"/>
    <s v="Y00056"/>
    <x v="0"/>
    <s v="MMBTU"/>
    <n v="-1200"/>
    <s v="Z00031"/>
    <s v="Y00056"/>
    <m/>
    <m/>
    <n v="-3347.4"/>
    <n v="7"/>
    <n v="2015"/>
    <x v="6"/>
    <n v="2015"/>
    <s v="KY T3 Negot "/>
    <x v="1"/>
    <x v="1"/>
  </r>
  <r>
    <s v="KY"/>
    <x v="17"/>
    <n v="0"/>
    <x v="29"/>
    <s v="Y00056"/>
    <x v="0"/>
    <s v="MMBTU"/>
    <n v="-185"/>
    <s v="Z00031"/>
    <s v="Y00056"/>
    <m/>
    <m/>
    <n v="-501.72"/>
    <n v="9"/>
    <n v="2015"/>
    <x v="8"/>
    <n v="2015"/>
    <s v="KY T3 Negot "/>
    <x v="1"/>
    <x v="1"/>
  </r>
  <r>
    <s v="KY"/>
    <x v="17"/>
    <s v=""/>
    <x v="29"/>
    <s v="Y00056"/>
    <x v="0"/>
    <s v="MMBTU"/>
    <n v="-1364"/>
    <s v="Z00031"/>
    <s v="Y00056"/>
    <m/>
    <m/>
    <n v="-4150.5200000000004"/>
    <s v="02"/>
    <s v="2015"/>
    <x v="9"/>
    <n v="2015"/>
    <s v="KY T3 Negot "/>
    <x v="1"/>
    <x v="1"/>
  </r>
  <r>
    <s v="KY"/>
    <x v="17"/>
    <s v=""/>
    <x v="29"/>
    <s v="Y00056"/>
    <x v="0"/>
    <s v="MMBTU"/>
    <n v="-79"/>
    <s v="Z00031"/>
    <s v="Y00056"/>
    <m/>
    <m/>
    <n v="-230.04"/>
    <s v="03"/>
    <s v="2015"/>
    <x v="10"/>
    <n v="2015"/>
    <s v="KY T3 Negot "/>
    <x v="1"/>
    <x v="1"/>
  </r>
  <r>
    <s v="KY"/>
    <x v="17"/>
    <s v=""/>
    <x v="29"/>
    <s v="Y00056"/>
    <x v="0"/>
    <s v="MMBTU"/>
    <n v="-2932"/>
    <s v="Z00031"/>
    <s v="Y00056"/>
    <m/>
    <m/>
    <n v="-8346.82"/>
    <s v="04"/>
    <s v="2015"/>
    <x v="11"/>
    <n v="2015"/>
    <s v="KY T3 Negot "/>
    <x v="1"/>
    <x v="1"/>
  </r>
  <r>
    <s v="KY"/>
    <x v="18"/>
    <n v="0"/>
    <x v="30"/>
    <s v="Y00056"/>
    <x v="0"/>
    <s v="MMBTU"/>
    <n v="511"/>
    <s v="Z00031"/>
    <s v="Y00056"/>
    <m/>
    <m/>
    <n v="2065.5100000000002"/>
    <n v="10"/>
    <n v="2014"/>
    <x v="0"/>
    <n v="2014"/>
    <s v="KY-POOL-TG  "/>
    <x v="0"/>
    <x v="1"/>
  </r>
  <r>
    <s v="KY"/>
    <x v="18"/>
    <n v="0"/>
    <x v="30"/>
    <s v="Y00056"/>
    <x v="1"/>
    <s v="MMBTU"/>
    <n v="25"/>
    <s v="Z00031"/>
    <s v="Y00056"/>
    <m/>
    <m/>
    <n v="111.16"/>
    <n v="10"/>
    <n v="2014"/>
    <x v="0"/>
    <n v="2014"/>
    <s v="KY-POOL-TG  "/>
    <x v="0"/>
    <x v="1"/>
  </r>
  <r>
    <s v="KY"/>
    <x v="18"/>
    <n v="0"/>
    <x v="30"/>
    <s v="Y00056"/>
    <x v="0"/>
    <s v="MMBTU"/>
    <n v="151"/>
    <s v="Z00031"/>
    <s v="Y00056"/>
    <m/>
    <m/>
    <n v="585.35"/>
    <n v="11"/>
    <n v="2014"/>
    <x v="1"/>
    <n v="2014"/>
    <s v="KY-POOL-TG  "/>
    <x v="0"/>
    <x v="1"/>
  </r>
  <r>
    <s v="KY"/>
    <x v="18"/>
    <n v="0"/>
    <x v="30"/>
    <s v="Y00056"/>
    <x v="0"/>
    <s v="MMBTU"/>
    <n v="582"/>
    <s v="Z00031"/>
    <s v="Y00056"/>
    <m/>
    <m/>
    <n v="2427.23"/>
    <n v="12"/>
    <n v="2014"/>
    <x v="2"/>
    <n v="2014"/>
    <s v="KY-POOL-TG  "/>
    <x v="0"/>
    <x v="1"/>
  </r>
  <r>
    <s v="KY"/>
    <x v="18"/>
    <n v="0"/>
    <x v="30"/>
    <s v="Y00056"/>
    <x v="1"/>
    <s v="MMBTU"/>
    <n v="582"/>
    <s v="Z00031"/>
    <s v="Y00056"/>
    <m/>
    <m/>
    <n v="2669.95"/>
    <n v="12"/>
    <n v="2014"/>
    <x v="2"/>
    <n v="2014"/>
    <s v="KY-POOL-TG  "/>
    <x v="0"/>
    <x v="1"/>
  </r>
  <r>
    <s v="KY"/>
    <x v="18"/>
    <n v="0"/>
    <x v="30"/>
    <s v="Y00056"/>
    <x v="2"/>
    <s v="MMBTU"/>
    <n v="2124"/>
    <s v="Z00031"/>
    <s v="Y00056"/>
    <m/>
    <m/>
    <n v="10629.77"/>
    <n v="12"/>
    <n v="2014"/>
    <x v="2"/>
    <n v="2014"/>
    <s v="KY-POOL-TG  "/>
    <x v="0"/>
    <x v="1"/>
  </r>
  <r>
    <s v="KY"/>
    <x v="18"/>
    <n v="0"/>
    <x v="30"/>
    <s v="Y00056"/>
    <x v="0"/>
    <s v="MMBTU"/>
    <n v="984"/>
    <s v="Z00031"/>
    <s v="Y00056"/>
    <m/>
    <m/>
    <n v="2603.4699999999998"/>
    <n v="5"/>
    <n v="2015"/>
    <x v="4"/>
    <n v="2015"/>
    <s v="KY-POOL-TG  "/>
    <x v="0"/>
    <x v="1"/>
  </r>
  <r>
    <s v="KY"/>
    <x v="18"/>
    <n v="0"/>
    <x v="30"/>
    <s v="Y00056"/>
    <x v="1"/>
    <s v="MMBTU"/>
    <n v="573"/>
    <s v="Z00031"/>
    <s v="Y00056"/>
    <m/>
    <m/>
    <n v="1667.65"/>
    <n v="5"/>
    <n v="2015"/>
    <x v="4"/>
    <n v="2015"/>
    <s v="KY-POOL-TG  "/>
    <x v="0"/>
    <x v="1"/>
  </r>
  <r>
    <s v="KY"/>
    <x v="18"/>
    <n v="0"/>
    <x v="31"/>
    <s v="Y00056"/>
    <x v="0"/>
    <s v="MMBTU"/>
    <n v="-980"/>
    <s v="Z00031"/>
    <s v="Y00056"/>
    <m/>
    <m/>
    <n v="-2592.88"/>
    <n v="5"/>
    <n v="2015"/>
    <x v="4"/>
    <n v="2015"/>
    <s v="KY-POOL-TG  "/>
    <x v="1"/>
    <x v="1"/>
  </r>
  <r>
    <s v="KY"/>
    <x v="18"/>
    <n v="0"/>
    <x v="31"/>
    <s v="Y00056"/>
    <x v="1"/>
    <s v="MMBTU"/>
    <n v="-980"/>
    <s v="Z00031"/>
    <s v="Y00056"/>
    <m/>
    <m/>
    <n v="-2333.6"/>
    <n v="5"/>
    <n v="2015"/>
    <x v="4"/>
    <n v="2015"/>
    <s v="KY-POOL-TG  "/>
    <x v="1"/>
    <x v="1"/>
  </r>
  <r>
    <s v="KY"/>
    <x v="18"/>
    <n v="0"/>
    <x v="31"/>
    <s v="Y00056"/>
    <x v="2"/>
    <s v="MMBTU"/>
    <n v="-139"/>
    <s v="Z00031"/>
    <s v="Y00056"/>
    <m/>
    <m/>
    <n v="-294.20999999999998"/>
    <n v="5"/>
    <n v="2015"/>
    <x v="4"/>
    <n v="2015"/>
    <s v="KY-POOL-TG  "/>
    <x v="1"/>
    <x v="1"/>
  </r>
  <r>
    <s v="KY"/>
    <x v="18"/>
    <n v="0"/>
    <x v="31"/>
    <s v="Y00056"/>
    <x v="0"/>
    <s v="MMBTU"/>
    <n v="-719"/>
    <s v="Z00031"/>
    <s v="Y00056"/>
    <m/>
    <m/>
    <n v="-2071.44"/>
    <n v="6"/>
    <n v="2015"/>
    <x v="5"/>
    <n v="2015"/>
    <s v="KY-POOL-TG  "/>
    <x v="1"/>
    <x v="1"/>
  </r>
  <r>
    <s v="KY"/>
    <x v="18"/>
    <n v="0"/>
    <x v="30"/>
    <s v="Y00056"/>
    <x v="0"/>
    <s v="MMBTU"/>
    <n v="-498"/>
    <s v="Z00031"/>
    <s v="Y00056"/>
    <m/>
    <m/>
    <n v="-1402.57"/>
    <n v="7"/>
    <n v="2015"/>
    <x v="6"/>
    <n v="2015"/>
    <s v="KY-POOL-TG  "/>
    <x v="1"/>
    <x v="1"/>
  </r>
  <r>
    <s v="KY"/>
    <x v="18"/>
    <n v="0"/>
    <x v="30"/>
    <s v="Y00056"/>
    <x v="0"/>
    <s v="MMBTU"/>
    <n v="352"/>
    <s v="Z00031"/>
    <s v="Y00056"/>
    <m/>
    <m/>
    <n v="954.62"/>
    <n v="9"/>
    <n v="2015"/>
    <x v="8"/>
    <n v="2015"/>
    <s v="KY-POOL-TG  "/>
    <x v="0"/>
    <x v="1"/>
  </r>
  <r>
    <s v="KY"/>
    <x v="18"/>
    <s v=""/>
    <x v="30"/>
    <s v="Y00056"/>
    <x v="0"/>
    <s v="MMBTU"/>
    <n v="662"/>
    <s v="Z00031"/>
    <s v="Y00056"/>
    <m/>
    <m/>
    <n v="1942.31"/>
    <s v="03"/>
    <s v="2015"/>
    <x v="10"/>
    <n v="2015"/>
    <s v="KY-POOL-TG  "/>
    <x v="0"/>
    <x v="1"/>
  </r>
  <r>
    <s v="KY"/>
    <x v="18"/>
    <s v=""/>
    <x v="30"/>
    <s v="Y00056"/>
    <x v="0"/>
    <s v="MMBTU"/>
    <n v="603"/>
    <s v="Z00031"/>
    <s v="Y00056"/>
    <m/>
    <m/>
    <n v="1729.77"/>
    <s v="04"/>
    <s v="2015"/>
    <x v="11"/>
    <n v="2015"/>
    <s v="KY-POOL-TG  "/>
    <x v="0"/>
    <x v="1"/>
  </r>
  <r>
    <s v="KY"/>
    <x v="19"/>
    <n v="0"/>
    <x v="32"/>
    <s v="Y00056"/>
    <x v="0"/>
    <s v="MMBTU"/>
    <n v="37"/>
    <s v="Z00031"/>
    <s v="Y00056"/>
    <m/>
    <m/>
    <n v="71.67"/>
    <n v="8"/>
    <n v="2015"/>
    <x v="7"/>
    <n v="2015"/>
    <s v="KY T4       "/>
    <x v="0"/>
    <x v="0"/>
  </r>
  <r>
    <s v="KY"/>
    <x v="19"/>
    <n v="0"/>
    <x v="32"/>
    <s v="Y00056"/>
    <x v="1"/>
    <s v="MMBTU"/>
    <n v="37"/>
    <s v="Z00031"/>
    <s v="Y00056"/>
    <m/>
    <m/>
    <n v="78.84"/>
    <n v="8"/>
    <n v="2015"/>
    <x v="7"/>
    <n v="2015"/>
    <s v="KY T4       "/>
    <x v="0"/>
    <x v="0"/>
  </r>
  <r>
    <s v="KY"/>
    <x v="19"/>
    <n v="0"/>
    <x v="32"/>
    <s v="Y00056"/>
    <x v="2"/>
    <s v="MMBTU"/>
    <n v="3"/>
    <s v="Z00031"/>
    <s v="Y00056"/>
    <m/>
    <m/>
    <n v="6.97"/>
    <n v="8"/>
    <n v="2015"/>
    <x v="7"/>
    <n v="2015"/>
    <s v="KY T4       "/>
    <x v="0"/>
    <x v="0"/>
  </r>
  <r>
    <s v="KY"/>
    <x v="19"/>
    <n v="0"/>
    <x v="32"/>
    <s v="Y00056"/>
    <x v="0"/>
    <s v="MMBTU"/>
    <n v="-1"/>
    <s v="Z00031"/>
    <s v="Y00056"/>
    <m/>
    <m/>
    <n v="-1.98"/>
    <n v="9"/>
    <n v="2015"/>
    <x v="8"/>
    <n v="2015"/>
    <s v="KY T4       "/>
    <x v="1"/>
    <x v="0"/>
  </r>
  <r>
    <s v="KY"/>
    <x v="20"/>
    <n v="0"/>
    <x v="33"/>
    <s v="Y00056"/>
    <x v="0"/>
    <s v="MMBTU"/>
    <n v="36"/>
    <s v="Z00031"/>
    <s v="Y00056"/>
    <m/>
    <m/>
    <n v="145.13"/>
    <n v="10"/>
    <n v="2014"/>
    <x v="0"/>
    <n v="2014"/>
    <s v="KY-POOL-TG  "/>
    <x v="0"/>
    <x v="1"/>
  </r>
  <r>
    <s v="KY"/>
    <x v="20"/>
    <n v="0"/>
    <x v="34"/>
    <s v="Y00056"/>
    <x v="0"/>
    <s v="MMBTU"/>
    <n v="10"/>
    <s v="Z00031"/>
    <s v="Y00056"/>
    <m/>
    <m/>
    <n v="40.49"/>
    <n v="10"/>
    <n v="2014"/>
    <x v="0"/>
    <n v="2014"/>
    <s v="KY-POOL-TG  "/>
    <x v="0"/>
    <x v="1"/>
  </r>
  <r>
    <s v="KY"/>
    <x v="20"/>
    <n v="0"/>
    <x v="35"/>
    <s v="Y00056"/>
    <x v="0"/>
    <s v="MMBTU"/>
    <n v="225"/>
    <s v="Z00031"/>
    <s v="Y00056"/>
    <m/>
    <m/>
    <n v="869.87"/>
    <n v="11"/>
    <n v="2014"/>
    <x v="1"/>
    <n v="2014"/>
    <s v="KY-POOL-TG  "/>
    <x v="0"/>
    <x v="1"/>
  </r>
  <r>
    <s v="KY"/>
    <x v="20"/>
    <n v="0"/>
    <x v="33"/>
    <s v="Y00056"/>
    <x v="0"/>
    <s v="MMBTU"/>
    <n v="49"/>
    <s v="Z00031"/>
    <s v="Y00056"/>
    <m/>
    <m/>
    <n v="189.44"/>
    <n v="11"/>
    <n v="2014"/>
    <x v="1"/>
    <n v="2014"/>
    <s v="KY-POOL-TG  "/>
    <x v="0"/>
    <x v="1"/>
  </r>
  <r>
    <s v="KY"/>
    <x v="20"/>
    <n v="0"/>
    <x v="36"/>
    <s v="Y00056"/>
    <x v="0"/>
    <s v="MMBTU"/>
    <n v="350"/>
    <s v="Z00031"/>
    <s v="Y00056"/>
    <m/>
    <m/>
    <n v="1069.95"/>
    <n v="11"/>
    <n v="2014"/>
    <x v="1"/>
    <n v="2014"/>
    <s v="KY-POOL-TGP "/>
    <x v="0"/>
    <x v="0"/>
  </r>
  <r>
    <s v="KY"/>
    <x v="20"/>
    <n v="0"/>
    <x v="35"/>
    <s v="Y00056"/>
    <x v="0"/>
    <s v="MMBTU"/>
    <n v="666"/>
    <s v="Z00031"/>
    <s v="Y00056"/>
    <m/>
    <m/>
    <n v="2331.8000000000002"/>
    <n v="1"/>
    <n v="2015"/>
    <x v="3"/>
    <n v="2014"/>
    <s v="KY-POOL-TG  "/>
    <x v="0"/>
    <x v="1"/>
  </r>
  <r>
    <s v="KY"/>
    <x v="20"/>
    <n v="0"/>
    <x v="35"/>
    <s v="Y00056"/>
    <x v="1"/>
    <s v="MMBTU"/>
    <n v="74"/>
    <s v="Z00031"/>
    <s v="Y00056"/>
    <m/>
    <m/>
    <n v="285"/>
    <n v="1"/>
    <n v="2015"/>
    <x v="3"/>
    <n v="2014"/>
    <s v="KY-POOL-TG  "/>
    <x v="0"/>
    <x v="1"/>
  </r>
  <r>
    <s v="KY"/>
    <x v="20"/>
    <n v="0"/>
    <x v="36"/>
    <s v="Y00056"/>
    <x v="0"/>
    <s v="MMBTU"/>
    <n v="2520"/>
    <s v="Z00031"/>
    <s v="Y00056"/>
    <m/>
    <m/>
    <n v="8803.6200000000008"/>
    <n v="1"/>
    <n v="2015"/>
    <x v="3"/>
    <n v="2014"/>
    <s v="KY-POOL-TGP "/>
    <x v="0"/>
    <x v="0"/>
  </r>
  <r>
    <s v="KY"/>
    <x v="20"/>
    <n v="0"/>
    <x v="36"/>
    <s v="Y00056"/>
    <x v="1"/>
    <s v="MMBTU"/>
    <n v="1094"/>
    <s v="Z00031"/>
    <s v="Y00056"/>
    <m/>
    <m/>
    <n v="4204.08"/>
    <n v="1"/>
    <n v="2015"/>
    <x v="3"/>
    <n v="2014"/>
    <s v="KY-POOL-TGP "/>
    <x v="0"/>
    <x v="0"/>
  </r>
  <r>
    <s v="KY"/>
    <x v="20"/>
    <n v="0"/>
    <x v="33"/>
    <s v="Y00056"/>
    <x v="0"/>
    <s v="MMBTU"/>
    <n v="10"/>
    <s v="Z00031"/>
    <s v="Y00056"/>
    <m/>
    <m/>
    <n v="26.25"/>
    <n v="5"/>
    <n v="2015"/>
    <x v="4"/>
    <n v="2015"/>
    <s v="KY-POOL-TG  "/>
    <x v="0"/>
    <x v="1"/>
  </r>
  <r>
    <s v="KY"/>
    <x v="20"/>
    <n v="0"/>
    <x v="34"/>
    <s v="Y00056"/>
    <x v="0"/>
    <s v="MMBTU"/>
    <n v="-68"/>
    <s v="Z00031"/>
    <s v="Y00056"/>
    <m/>
    <m/>
    <n v="-179.3"/>
    <n v="5"/>
    <n v="2015"/>
    <x v="4"/>
    <n v="2015"/>
    <s v="KY-POOL-TG  "/>
    <x v="1"/>
    <x v="1"/>
  </r>
  <r>
    <s v="KY"/>
    <x v="20"/>
    <n v="0"/>
    <x v="36"/>
    <s v="Y00056"/>
    <x v="0"/>
    <s v="MMBTU"/>
    <n v="2431"/>
    <s v="Z00031"/>
    <s v="Y00056"/>
    <m/>
    <m/>
    <n v="5274.3"/>
    <n v="5"/>
    <n v="2015"/>
    <x v="4"/>
    <n v="2015"/>
    <s v="KY-POOL-TGP "/>
    <x v="0"/>
    <x v="0"/>
  </r>
  <r>
    <s v="KY"/>
    <x v="20"/>
    <n v="0"/>
    <x v="36"/>
    <s v="Y00056"/>
    <x v="1"/>
    <s v="MMBTU"/>
    <n v="2431"/>
    <s v="Z00031"/>
    <s v="Y00056"/>
    <m/>
    <m/>
    <n v="5801.73"/>
    <n v="5"/>
    <n v="2015"/>
    <x v="4"/>
    <n v="2015"/>
    <s v="KY-POOL-TGP "/>
    <x v="0"/>
    <x v="0"/>
  </r>
  <r>
    <s v="KY"/>
    <x v="20"/>
    <n v="0"/>
    <x v="36"/>
    <s v="Y00056"/>
    <x v="2"/>
    <s v="MMBTU"/>
    <n v="1361"/>
    <s v="Z00031"/>
    <s v="Y00056"/>
    <m/>
    <m/>
    <n v="3543.39"/>
    <n v="5"/>
    <n v="2015"/>
    <x v="4"/>
    <n v="2015"/>
    <s v="KY-POOL-TGP "/>
    <x v="0"/>
    <x v="0"/>
  </r>
  <r>
    <s v="KY"/>
    <x v="20"/>
    <n v="0"/>
    <x v="35"/>
    <s v="Y00056"/>
    <x v="0"/>
    <s v="MMBTU"/>
    <n v="-139"/>
    <s v="Z00031"/>
    <s v="Y00056"/>
    <m/>
    <m/>
    <n v="-397.41"/>
    <n v="6"/>
    <n v="2015"/>
    <x v="5"/>
    <n v="2015"/>
    <s v="KY-POOL-TG  "/>
    <x v="1"/>
    <x v="1"/>
  </r>
  <r>
    <s v="KY"/>
    <x v="20"/>
    <n v="0"/>
    <x v="35"/>
    <s v="Y00056"/>
    <x v="1"/>
    <s v="MMBTU"/>
    <n v="-139"/>
    <s v="Z00031"/>
    <s v="Y00056"/>
    <m/>
    <m/>
    <n v="-357.67"/>
    <n v="6"/>
    <n v="2015"/>
    <x v="5"/>
    <n v="2015"/>
    <s v="KY-POOL-TG  "/>
    <x v="1"/>
    <x v="1"/>
  </r>
  <r>
    <s v="KY"/>
    <x v="20"/>
    <n v="0"/>
    <x v="35"/>
    <s v="Y00056"/>
    <x v="2"/>
    <s v="MMBTU"/>
    <n v="-919"/>
    <s v="Z00031"/>
    <s v="Y00056"/>
    <m/>
    <m/>
    <n v="-2102.0100000000002"/>
    <n v="6"/>
    <n v="2015"/>
    <x v="5"/>
    <n v="2015"/>
    <s v="KY-POOL-TG  "/>
    <x v="1"/>
    <x v="1"/>
  </r>
  <r>
    <s v="KY"/>
    <x v="20"/>
    <n v="0"/>
    <x v="33"/>
    <s v="Y00056"/>
    <x v="1"/>
    <s v="MMBTU"/>
    <n v="195"/>
    <s v="Z00031"/>
    <s v="Y00056"/>
    <m/>
    <m/>
    <n v="613.28"/>
    <n v="6"/>
    <n v="2015"/>
    <x v="5"/>
    <n v="2015"/>
    <s v="KY-POOL-TG  "/>
    <x v="0"/>
    <x v="1"/>
  </r>
  <r>
    <s v="KY"/>
    <x v="20"/>
    <n v="0"/>
    <x v="33"/>
    <s v="Y00056"/>
    <x v="2"/>
    <s v="MMBTU"/>
    <n v="113"/>
    <s v="Z00031"/>
    <s v="Y00056"/>
    <m/>
    <m/>
    <n v="387.69"/>
    <n v="6"/>
    <n v="2015"/>
    <x v="5"/>
    <n v="2015"/>
    <s v="KY-POOL-TG  "/>
    <x v="0"/>
    <x v="1"/>
  </r>
  <r>
    <s v="KY"/>
    <x v="20"/>
    <n v="0"/>
    <x v="33"/>
    <s v="Y00056"/>
    <x v="0"/>
    <s v="MMBTU"/>
    <n v="195"/>
    <s v="Z00031"/>
    <s v="Y00056"/>
    <m/>
    <m/>
    <n v="557.52"/>
    <n v="6"/>
    <n v="2015"/>
    <x v="5"/>
    <n v="2015"/>
    <s v="KY-POOL-TG  "/>
    <x v="0"/>
    <x v="1"/>
  </r>
  <r>
    <s v="KY"/>
    <x v="20"/>
    <n v="0"/>
    <x v="34"/>
    <s v="Y00056"/>
    <x v="0"/>
    <s v="MMBTU"/>
    <n v="-88"/>
    <s v="Z00031"/>
    <s v="Y00056"/>
    <m/>
    <m/>
    <n v="-252.69"/>
    <n v="6"/>
    <n v="2015"/>
    <x v="5"/>
    <n v="2015"/>
    <s v="KY-POOL-TG  "/>
    <x v="1"/>
    <x v="1"/>
  </r>
  <r>
    <s v="KY"/>
    <x v="20"/>
    <n v="0"/>
    <x v="35"/>
    <s v="Y00056"/>
    <x v="0"/>
    <s v="MMBTU"/>
    <n v="-46"/>
    <s v="Z00031"/>
    <s v="Y00056"/>
    <m/>
    <m/>
    <n v="-128.32"/>
    <n v="7"/>
    <n v="2015"/>
    <x v="6"/>
    <n v="2015"/>
    <s v="KY-POOL-TG  "/>
    <x v="1"/>
    <x v="1"/>
  </r>
  <r>
    <s v="KY"/>
    <x v="20"/>
    <n v="0"/>
    <x v="35"/>
    <s v="Y00056"/>
    <x v="1"/>
    <s v="MMBTU"/>
    <n v="-46"/>
    <s v="Z00031"/>
    <s v="Y00056"/>
    <m/>
    <m/>
    <n v="-115.49"/>
    <n v="7"/>
    <n v="2015"/>
    <x v="6"/>
    <n v="2015"/>
    <s v="KY-POOL-TG  "/>
    <x v="1"/>
    <x v="1"/>
  </r>
  <r>
    <s v="KY"/>
    <x v="20"/>
    <n v="0"/>
    <x v="35"/>
    <s v="Y00056"/>
    <x v="2"/>
    <s v="MMBTU"/>
    <n v="-559"/>
    <s v="Z00031"/>
    <s v="Y00056"/>
    <m/>
    <m/>
    <n v="-1247.46"/>
    <n v="7"/>
    <n v="2015"/>
    <x v="6"/>
    <n v="2015"/>
    <s v="KY-POOL-TG  "/>
    <x v="1"/>
    <x v="1"/>
  </r>
  <r>
    <s v="KY"/>
    <x v="20"/>
    <n v="0"/>
    <x v="34"/>
    <s v="Y00056"/>
    <x v="0"/>
    <s v="MMBTU"/>
    <n v="0"/>
    <s v="Z00031"/>
    <s v="Y00056"/>
    <m/>
    <m/>
    <n v="0"/>
    <n v="7"/>
    <n v="2015"/>
    <x v="6"/>
    <n v="2015"/>
    <s v="KY-POOL-TG  "/>
    <x v="0"/>
    <x v="1"/>
  </r>
  <r>
    <s v="KY"/>
    <x v="20"/>
    <n v="0"/>
    <x v="34"/>
    <s v="Y00056"/>
    <x v="1"/>
    <s v="MMBTU"/>
    <n v="0"/>
    <s v="Z00031"/>
    <s v="Y00056"/>
    <m/>
    <m/>
    <n v="0"/>
    <n v="7"/>
    <n v="2015"/>
    <x v="6"/>
    <n v="2015"/>
    <s v="KY-POOL-TG  "/>
    <x v="0"/>
    <x v="1"/>
  </r>
  <r>
    <s v="KY"/>
    <x v="20"/>
    <n v="0"/>
    <x v="34"/>
    <s v="Y00056"/>
    <x v="2"/>
    <s v="MMBTU"/>
    <n v="-199"/>
    <s v="Z00031"/>
    <s v="Y00056"/>
    <m/>
    <m/>
    <n v="-443.37"/>
    <n v="7"/>
    <n v="2015"/>
    <x v="6"/>
    <n v="2015"/>
    <s v="KY-POOL-TG  "/>
    <x v="1"/>
    <x v="1"/>
  </r>
  <r>
    <s v="KY"/>
    <x v="20"/>
    <n v="0"/>
    <x v="36"/>
    <s v="Y00056"/>
    <x v="0"/>
    <s v="MMBTU"/>
    <n v="113"/>
    <s v="Z00031"/>
    <s v="Y00056"/>
    <m/>
    <m/>
    <n v="218.93"/>
    <n v="7"/>
    <n v="2015"/>
    <x v="6"/>
    <n v="2015"/>
    <s v="KY-POOL-TGP "/>
    <x v="0"/>
    <x v="0"/>
  </r>
  <r>
    <s v="KY"/>
    <x v="20"/>
    <n v="0"/>
    <x v="35"/>
    <s v="Y00056"/>
    <x v="0"/>
    <s v="MMBTU"/>
    <n v="-6"/>
    <s v="Z00031"/>
    <s v="Y00056"/>
    <m/>
    <m/>
    <n v="-16.27"/>
    <n v="9"/>
    <n v="2015"/>
    <x v="8"/>
    <n v="2015"/>
    <s v="KY-POOL-TG  "/>
    <x v="1"/>
    <x v="1"/>
  </r>
  <r>
    <s v="KY"/>
    <x v="20"/>
    <s v=""/>
    <x v="35"/>
    <s v="Y00056"/>
    <x v="0"/>
    <s v="MMBTU"/>
    <n v="346"/>
    <s v="Z00031"/>
    <s v="Y00056"/>
    <m/>
    <m/>
    <n v="1052.8399999999999"/>
    <s v="02"/>
    <s v="2015"/>
    <x v="9"/>
    <n v="2015"/>
    <s v="KY-POOL-TG  "/>
    <x v="0"/>
    <x v="1"/>
  </r>
  <r>
    <s v="KY"/>
    <x v="20"/>
    <s v=""/>
    <x v="36"/>
    <s v="Y00056"/>
    <x v="0"/>
    <s v="MMBTU"/>
    <n v="3058"/>
    <s v="Z00031"/>
    <s v="Y00056"/>
    <m/>
    <m/>
    <n v="11395.94"/>
    <s v="02"/>
    <s v="2015"/>
    <x v="9"/>
    <n v="2015"/>
    <s v="KY-POOL-TGP "/>
    <x v="0"/>
    <x v="0"/>
  </r>
  <r>
    <s v="KY"/>
    <x v="20"/>
    <s v=""/>
    <x v="36"/>
    <s v="Y00056"/>
    <x v="1"/>
    <s v="MMBTU"/>
    <n v="3058"/>
    <s v="Z00031"/>
    <s v="Y00056"/>
    <m/>
    <m/>
    <n v="12535.54"/>
    <s v="02"/>
    <s v="2015"/>
    <x v="9"/>
    <n v="2015"/>
    <s v="KY-POOL-TGP "/>
    <x v="0"/>
    <x v="0"/>
  </r>
  <r>
    <s v="KY"/>
    <x v="20"/>
    <s v=""/>
    <x v="36"/>
    <s v="Y00056"/>
    <x v="2"/>
    <s v="MMBTU"/>
    <n v="2865"/>
    <s v="Z00031"/>
    <s v="Y00056"/>
    <m/>
    <m/>
    <n v="12812.05"/>
    <s v="02"/>
    <s v="2015"/>
    <x v="9"/>
    <n v="2015"/>
    <s v="KY-POOL-TGP "/>
    <x v="0"/>
    <x v="0"/>
  </r>
  <r>
    <s v="KY"/>
    <x v="20"/>
    <s v=""/>
    <x v="35"/>
    <s v="Y00056"/>
    <x v="0"/>
    <s v="MMBTU"/>
    <n v="184"/>
    <s v="Z00031"/>
    <s v="Y00056"/>
    <m/>
    <m/>
    <n v="535.79"/>
    <s v="03"/>
    <s v="2015"/>
    <x v="10"/>
    <n v="2015"/>
    <s v="KY-POOL-TG  "/>
    <x v="0"/>
    <x v="1"/>
  </r>
  <r>
    <s v="KY"/>
    <x v="20"/>
    <s v=""/>
    <x v="33"/>
    <s v="Y00056"/>
    <x v="0"/>
    <s v="MMBTU"/>
    <n v="43"/>
    <s v="Z00031"/>
    <s v="Y00056"/>
    <m/>
    <m/>
    <n v="125.21"/>
    <s v="03"/>
    <s v="2015"/>
    <x v="10"/>
    <n v="2015"/>
    <s v="KY-POOL-TG  "/>
    <x v="0"/>
    <x v="1"/>
  </r>
  <r>
    <s v="KY"/>
    <x v="21"/>
    <n v="0"/>
    <x v="37"/>
    <s v="Y00056"/>
    <x v="0"/>
    <s v="MMBTU"/>
    <n v="-2479"/>
    <s v="Z00031"/>
    <s v="Y00056"/>
    <m/>
    <m/>
    <n v="-9994.09"/>
    <n v="10"/>
    <n v="2014"/>
    <x v="0"/>
    <n v="2014"/>
    <s v="KY T4 Negot "/>
    <x v="1"/>
    <x v="1"/>
  </r>
  <r>
    <s v="KY"/>
    <x v="21"/>
    <n v="0"/>
    <x v="37"/>
    <s v="Y00056"/>
    <x v="0"/>
    <s v="MMBTU"/>
    <n v="324"/>
    <s v="Z00031"/>
    <s v="Y00056"/>
    <m/>
    <m/>
    <n v="1134.3900000000001"/>
    <n v="1"/>
    <n v="2015"/>
    <x v="3"/>
    <n v="2014"/>
    <s v="KY T4 Negot "/>
    <x v="0"/>
    <x v="1"/>
  </r>
  <r>
    <s v="KY"/>
    <x v="21"/>
    <n v="0"/>
    <x v="37"/>
    <s v="Y00056"/>
    <x v="0"/>
    <s v="MMBTU"/>
    <n v="73"/>
    <s v="Z00031"/>
    <s v="Y00056"/>
    <m/>
    <m/>
    <n v="191.65"/>
    <n v="5"/>
    <n v="2015"/>
    <x v="4"/>
    <n v="2015"/>
    <s v="KY T4 Negot "/>
    <x v="0"/>
    <x v="1"/>
  </r>
  <r>
    <s v="KY"/>
    <x v="21"/>
    <n v="0"/>
    <x v="37"/>
    <s v="Y00056"/>
    <x v="0"/>
    <s v="MMBTU"/>
    <n v="-778"/>
    <s v="Z00031"/>
    <s v="Y00056"/>
    <m/>
    <m/>
    <n v="-2170.23"/>
    <n v="7"/>
    <n v="2015"/>
    <x v="6"/>
    <n v="2015"/>
    <s v="KY T4 Negot "/>
    <x v="1"/>
    <x v="1"/>
  </r>
  <r>
    <s v="KY"/>
    <x v="21"/>
    <n v="0"/>
    <x v="37"/>
    <s v="Y00056"/>
    <x v="0"/>
    <s v="MMBTU"/>
    <n v="957"/>
    <s v="Z00031"/>
    <s v="Y00056"/>
    <m/>
    <m/>
    <n v="2765.73"/>
    <n v="8"/>
    <n v="2015"/>
    <x v="7"/>
    <n v="2015"/>
    <s v="KY T4 Negot "/>
    <x v="0"/>
    <x v="1"/>
  </r>
  <r>
    <s v="KY"/>
    <x v="21"/>
    <n v="0"/>
    <x v="37"/>
    <s v="Y00056"/>
    <x v="0"/>
    <s v="MMBTU"/>
    <n v="1129"/>
    <s v="Z00031"/>
    <s v="Y00056"/>
    <m/>
    <m/>
    <n v="3061.85"/>
    <n v="9"/>
    <n v="2015"/>
    <x v="8"/>
    <n v="2015"/>
    <s v="KY T4 Negot "/>
    <x v="0"/>
    <x v="1"/>
  </r>
  <r>
    <s v="KY"/>
    <x v="21"/>
    <s v=""/>
    <x v="37"/>
    <s v="Y00056"/>
    <x v="0"/>
    <s v="MMBTU"/>
    <n v="25"/>
    <s v="Z00031"/>
    <s v="Y00056"/>
    <m/>
    <m/>
    <n v="76.069999999999993"/>
    <s v="02"/>
    <s v="2015"/>
    <x v="9"/>
    <n v="2015"/>
    <s v="KY T4 Negot "/>
    <x v="0"/>
    <x v="1"/>
  </r>
  <r>
    <s v="KY"/>
    <x v="21"/>
    <s v=""/>
    <x v="37"/>
    <s v="Y00056"/>
    <x v="0"/>
    <s v="MMBTU"/>
    <n v="555"/>
    <s v="Z00031"/>
    <s v="Y00056"/>
    <m/>
    <m/>
    <n v="1579.97"/>
    <s v="04"/>
    <s v="2015"/>
    <x v="11"/>
    <n v="2015"/>
    <s v="KY T4 Negot "/>
    <x v="0"/>
    <x v="1"/>
  </r>
  <r>
    <s v="KY"/>
    <x v="22"/>
    <n v="0"/>
    <x v="38"/>
    <s v="Y00056"/>
    <x v="0"/>
    <s v="MMBTU"/>
    <n v="-151"/>
    <s v="Z00031"/>
    <s v="Y00056"/>
    <m/>
    <m/>
    <n v="-583.78"/>
    <n v="11"/>
    <n v="2014"/>
    <x v="1"/>
    <n v="2014"/>
    <s v="KY T4       "/>
    <x v="1"/>
    <x v="1"/>
  </r>
  <r>
    <s v="KY"/>
    <x v="22"/>
    <n v="0"/>
    <x v="38"/>
    <s v="Y00056"/>
    <x v="1"/>
    <s v="MMBTU"/>
    <n v="-57"/>
    <s v="Z00031"/>
    <s v="Y00056"/>
    <m/>
    <m/>
    <n v="-198.33"/>
    <n v="11"/>
    <n v="2014"/>
    <x v="1"/>
    <n v="2014"/>
    <s v="KY T4       "/>
    <x v="1"/>
    <x v="1"/>
  </r>
  <r>
    <s v="KY"/>
    <x v="22"/>
    <n v="0"/>
    <x v="38"/>
    <s v="Y00056"/>
    <x v="0"/>
    <s v="MMBTU"/>
    <n v="-107"/>
    <s v="Z00031"/>
    <s v="Y00056"/>
    <m/>
    <m/>
    <n v="-374.63"/>
    <n v="1"/>
    <n v="2015"/>
    <x v="3"/>
    <n v="2014"/>
    <s v="KY T4       "/>
    <x v="1"/>
    <x v="1"/>
  </r>
  <r>
    <s v="KY"/>
    <x v="22"/>
    <n v="0"/>
    <x v="38"/>
    <s v="Y00056"/>
    <x v="0"/>
    <s v="MMBTU"/>
    <n v="-6"/>
    <s v="Z00031"/>
    <s v="Y00056"/>
    <m/>
    <m/>
    <n v="-15.75"/>
    <n v="5"/>
    <n v="2015"/>
    <x v="4"/>
    <n v="2015"/>
    <s v="KY T4       "/>
    <x v="1"/>
    <x v="1"/>
  </r>
  <r>
    <s v="KY"/>
    <x v="22"/>
    <n v="0"/>
    <x v="38"/>
    <s v="Y00056"/>
    <x v="0"/>
    <s v="MMBTU"/>
    <n v="-16"/>
    <s v="Z00031"/>
    <s v="Y00056"/>
    <m/>
    <m/>
    <n v="-46.24"/>
    <n v="8"/>
    <n v="2015"/>
    <x v="7"/>
    <n v="2015"/>
    <s v="KY T4       "/>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A4:G77" firstHeaderRow="1" firstDataRow="2" firstDataCol="3" rowPageCount="2" colPageCount="1"/>
  <pivotFields count="20">
    <pivotField compact="0" outline="0" showAll="0"/>
    <pivotField axis="axisRow" compact="0" outline="0" showAll="0" defaultSubtotal="0">
      <items count="42">
        <item m="1" x="38"/>
        <item m="1" x="37"/>
        <item m="1" x="26"/>
        <item x="4"/>
        <item m="1" x="36"/>
        <item m="1" x="27"/>
        <item m="1" x="31"/>
        <item m="1" x="34"/>
        <item m="1" x="35"/>
        <item m="1" x="30"/>
        <item x="10"/>
        <item x="11"/>
        <item m="1" x="23"/>
        <item m="1" x="32"/>
        <item m="1" x="24"/>
        <item m="1" x="39"/>
        <item x="16"/>
        <item m="1" x="33"/>
        <item m="1" x="29"/>
        <item m="1" x="40"/>
        <item m="1" x="25"/>
        <item m="1" x="28"/>
        <item m="1" x="41"/>
        <item x="0"/>
        <item x="1"/>
        <item x="2"/>
        <item x="3"/>
        <item x="5"/>
        <item x="6"/>
        <item x="7"/>
        <item x="8"/>
        <item x="9"/>
        <item x="12"/>
        <item x="13"/>
        <item x="14"/>
        <item x="15"/>
        <item x="17"/>
        <item x="18"/>
        <item x="19"/>
        <item x="20"/>
        <item x="21"/>
        <item x="22"/>
      </items>
      <extLst>
        <ext xmlns:x14="http://schemas.microsoft.com/office/spreadsheetml/2009/9/main" uri="{2946ED86-A175-432a-8AC1-64E0C546D7DE}">
          <x14:pivotField fillDownLabels="1"/>
        </ext>
      </extLst>
    </pivotField>
    <pivotField compact="0" outline="0" showAll="0"/>
    <pivotField axis="axisRow" compact="0" outline="0" showAll="0">
      <items count="40">
        <item x="9"/>
        <item x="10"/>
        <item x="17"/>
        <item x="16"/>
        <item x="19"/>
        <item x="18"/>
        <item x="20"/>
        <item x="1"/>
        <item x="2"/>
        <item x="3"/>
        <item x="4"/>
        <item x="0"/>
        <item x="30"/>
        <item x="31"/>
        <item x="24"/>
        <item x="23"/>
        <item x="25"/>
        <item x="37"/>
        <item x="26"/>
        <item x="38"/>
        <item x="22"/>
        <item x="6"/>
        <item x="27"/>
        <item x="28"/>
        <item x="8"/>
        <item x="5"/>
        <item x="29"/>
        <item x="14"/>
        <item x="11"/>
        <item x="7"/>
        <item x="32"/>
        <item x="21"/>
        <item x="15"/>
        <item x="35"/>
        <item x="33"/>
        <item x="34"/>
        <item x="36"/>
        <item x="12"/>
        <item x="13"/>
        <item t="default"/>
      </items>
    </pivotField>
    <pivotField compact="0" outline="0" showAll="0"/>
    <pivotField axis="axisCol" compact="0" outline="0" showAll="0">
      <items count="4">
        <item x="0"/>
        <item x="1"/>
        <item x="2"/>
        <item t="default"/>
      </items>
    </pivotField>
    <pivotField compact="0" outline="0" showAll="0"/>
    <pivotField dataField="1"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defaultSubtotal="0">
      <items count="12">
        <item x="0"/>
        <item x="1"/>
        <item x="2"/>
        <item x="3"/>
        <item x="9"/>
        <item x="10"/>
        <item x="11"/>
        <item x="4"/>
        <item x="5"/>
        <item x="6"/>
        <item x="7"/>
        <item x="8"/>
      </items>
      <extLst>
        <ext xmlns:x14="http://schemas.microsoft.com/office/spreadsheetml/2009/9/main" uri="{2946ED86-A175-432a-8AC1-64E0C546D7DE}">
          <x14:pivotField fillDownLabels="1"/>
        </ext>
      </extLst>
    </pivotField>
    <pivotField compact="0" outline="0" showAll="0"/>
    <pivotField compact="0" outline="0" showAll="0"/>
    <pivotField axis="axisPage" compact="0" outline="0" showAll="0">
      <items count="3">
        <item x="0"/>
        <item x="1"/>
        <item t="default"/>
      </items>
    </pivotField>
    <pivotField axis="axisPage" compact="0" outline="0" showAll="0" defaultSubtotal="0">
      <items count="3">
        <item x="0"/>
        <item m="1" x="2"/>
        <item x="1"/>
      </items>
    </pivotField>
  </pivotFields>
  <rowFields count="3">
    <field x="15"/>
    <field x="1"/>
    <field x="3"/>
  </rowFields>
  <rowItems count="72">
    <i>
      <x/>
      <x v="3"/>
      <x v="24"/>
    </i>
    <i r="1">
      <x v="26"/>
      <x v="29"/>
    </i>
    <i r="1">
      <x v="27"/>
      <x/>
    </i>
    <i r="1">
      <x v="40"/>
      <x v="17"/>
    </i>
    <i>
      <x v="1"/>
      <x v="10"/>
      <x v="2"/>
    </i>
    <i r="1">
      <x v="16"/>
      <x v="23"/>
    </i>
    <i r="1">
      <x v="23"/>
      <x v="10"/>
    </i>
    <i r="1">
      <x v="34"/>
      <x v="18"/>
    </i>
    <i r="1">
      <x v="41"/>
      <x v="19"/>
    </i>
    <i>
      <x v="2"/>
      <x v="3"/>
      <x v="24"/>
    </i>
    <i r="1">
      <x v="23"/>
      <x v="11"/>
    </i>
    <i r="1">
      <x v="24"/>
      <x v="25"/>
    </i>
    <i r="1">
      <x v="26"/>
      <x v="29"/>
    </i>
    <i r="1">
      <x v="27"/>
      <x/>
    </i>
    <i r="2">
      <x v="1"/>
    </i>
    <i r="1">
      <x v="34"/>
      <x v="18"/>
    </i>
    <i r="1">
      <x v="36"/>
      <x v="26"/>
    </i>
    <i>
      <x v="3"/>
      <x v="3"/>
      <x v="24"/>
    </i>
    <i r="1">
      <x v="11"/>
      <x v="31"/>
    </i>
    <i r="1">
      <x v="23"/>
      <x v="8"/>
    </i>
    <i r="2">
      <x v="9"/>
    </i>
    <i r="1">
      <x v="28"/>
      <x v="28"/>
    </i>
    <i r="1">
      <x v="31"/>
      <x v="32"/>
    </i>
    <i r="1">
      <x v="36"/>
      <x v="26"/>
    </i>
    <i r="1">
      <x v="41"/>
      <x v="19"/>
    </i>
    <i>
      <x v="4"/>
      <x v="36"/>
      <x v="26"/>
    </i>
    <i>
      <x v="5"/>
      <x v="3"/>
      <x v="24"/>
    </i>
    <i r="1">
      <x v="10"/>
      <x v="6"/>
    </i>
    <i r="1">
      <x v="33"/>
      <x v="15"/>
    </i>
    <i r="1">
      <x v="34"/>
      <x v="18"/>
    </i>
    <i r="1">
      <x v="36"/>
      <x v="26"/>
    </i>
    <i>
      <x v="6"/>
      <x v="3"/>
      <x v="24"/>
    </i>
    <i r="1">
      <x v="29"/>
      <x v="38"/>
    </i>
    <i r="1">
      <x v="36"/>
      <x v="26"/>
    </i>
    <i>
      <x v="7"/>
      <x v="11"/>
      <x v="31"/>
    </i>
    <i r="1">
      <x v="32"/>
      <x v="20"/>
    </i>
    <i r="1">
      <x v="33"/>
      <x v="15"/>
    </i>
    <i r="1">
      <x v="36"/>
      <x v="26"/>
    </i>
    <i r="1">
      <x v="37"/>
      <x v="13"/>
    </i>
    <i r="1">
      <x v="39"/>
      <x v="35"/>
    </i>
    <i r="1">
      <x v="41"/>
      <x v="19"/>
    </i>
    <i>
      <x v="8"/>
      <x v="31"/>
      <x v="32"/>
    </i>
    <i r="1">
      <x v="33"/>
      <x v="15"/>
    </i>
    <i r="1">
      <x v="35"/>
      <x v="22"/>
    </i>
    <i r="1">
      <x v="37"/>
      <x v="13"/>
    </i>
    <i r="1">
      <x v="39"/>
      <x v="33"/>
    </i>
    <i r="2">
      <x v="35"/>
    </i>
    <i>
      <x v="9"/>
      <x v="11"/>
      <x v="31"/>
    </i>
    <i r="1">
      <x v="26"/>
      <x v="29"/>
    </i>
    <i r="1">
      <x v="31"/>
      <x v="32"/>
    </i>
    <i r="1">
      <x v="32"/>
      <x v="20"/>
    </i>
    <i r="1">
      <x v="33"/>
      <x v="15"/>
    </i>
    <i r="1">
      <x v="36"/>
      <x v="26"/>
    </i>
    <i r="1">
      <x v="37"/>
      <x v="12"/>
    </i>
    <i r="1">
      <x v="39"/>
      <x v="33"/>
    </i>
    <i r="2">
      <x v="35"/>
    </i>
    <i r="1">
      <x v="40"/>
      <x v="17"/>
    </i>
    <i>
      <x v="10"/>
      <x v="26"/>
      <x v="29"/>
    </i>
    <i r="1">
      <x v="28"/>
      <x v="28"/>
    </i>
    <i r="1">
      <x v="31"/>
      <x v="32"/>
    </i>
    <i r="1">
      <x v="33"/>
      <x v="14"/>
    </i>
    <i r="1">
      <x v="41"/>
      <x v="19"/>
    </i>
    <i>
      <x v="11"/>
      <x v="28"/>
      <x v="28"/>
    </i>
    <i r="1">
      <x v="30"/>
      <x v="27"/>
    </i>
    <i r="1">
      <x v="31"/>
      <x v="32"/>
    </i>
    <i r="1">
      <x v="33"/>
      <x v="14"/>
    </i>
    <i r="2">
      <x v="15"/>
    </i>
    <i r="2">
      <x v="16"/>
    </i>
    <i r="1">
      <x v="36"/>
      <x v="26"/>
    </i>
    <i r="1">
      <x v="38"/>
      <x v="30"/>
    </i>
    <i r="1">
      <x v="39"/>
      <x v="33"/>
    </i>
    <i t="grand">
      <x/>
    </i>
  </rowItems>
  <colFields count="1">
    <field x="5"/>
  </colFields>
  <colItems count="4">
    <i>
      <x/>
    </i>
    <i>
      <x v="1"/>
    </i>
    <i>
      <x v="2"/>
    </i>
    <i t="grand">
      <x/>
    </i>
  </colItems>
  <pageFields count="2">
    <pageField fld="18" item="1" hier="-1"/>
    <pageField fld="19" hier="-1"/>
  </pageFields>
  <dataFields count="1">
    <dataField name="Sum of BILLEDVOLUME" fld="7" baseField="3" baseItem="11" numFmtId="38"/>
  </dataFields>
  <formats count="3">
    <format dxfId="8">
      <pivotArea outline="0" collapsedLevelsAreSubtotals="1" fieldPosition="0">
        <references count="4">
          <reference field="1" count="1" selected="0">
            <x v="10"/>
          </reference>
          <reference field="3" count="1" selected="0">
            <x v="6"/>
          </reference>
          <reference field="5" count="0" selected="0"/>
          <reference field="15" count="1" selected="0">
            <x v="5"/>
          </reference>
        </references>
      </pivotArea>
    </format>
    <format dxfId="7">
      <pivotArea outline="0" collapsedLevelsAreSubtotals="1" fieldPosition="0">
        <references count="4">
          <reference field="1" count="1" selected="0">
            <x v="28"/>
          </reference>
          <reference field="3" count="1" selected="0">
            <x v="28"/>
          </reference>
          <reference field="5" count="0" selected="0"/>
          <reference field="15" count="1" selected="0">
            <x v="11"/>
          </reference>
        </references>
      </pivotArea>
    </format>
    <format dxfId="6">
      <pivotArea outline="0" collapsedLevelsAreSubtotals="1" fieldPosition="0">
        <references count="4">
          <reference field="1" count="1" selected="0">
            <x v="39"/>
          </reference>
          <reference field="3" count="1" selected="0">
            <x v="35"/>
          </reference>
          <reference field="5" count="0" selected="0"/>
          <reference field="15" count="1" selected="0">
            <x v="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O4:U108" firstHeaderRow="1" firstDataRow="2" firstDataCol="3" rowPageCount="2" colPageCount="1"/>
  <pivotFields count="20">
    <pivotField compact="0" outline="0" showAll="0"/>
    <pivotField axis="axisRow" compact="0" outline="0" showAll="0" defaultSubtotal="0">
      <items count="42">
        <item m="1" x="38"/>
        <item m="1" x="37"/>
        <item m="1" x="26"/>
        <item x="4"/>
        <item m="1" x="36"/>
        <item m="1" x="27"/>
        <item m="1" x="31"/>
        <item m="1" x="34"/>
        <item m="1" x="35"/>
        <item m="1" x="30"/>
        <item x="10"/>
        <item x="11"/>
        <item m="1" x="23"/>
        <item m="1" x="32"/>
        <item m="1" x="24"/>
        <item m="1" x="39"/>
        <item x="16"/>
        <item m="1" x="33"/>
        <item m="1" x="29"/>
        <item m="1" x="40"/>
        <item m="1" x="25"/>
        <item m="1" x="28"/>
        <item m="1" x="41"/>
        <item x="0"/>
        <item x="1"/>
        <item x="2"/>
        <item x="3"/>
        <item x="5"/>
        <item x="6"/>
        <item x="7"/>
        <item x="8"/>
        <item x="9"/>
        <item x="12"/>
        <item x="13"/>
        <item x="14"/>
        <item x="15"/>
        <item x="17"/>
        <item x="18"/>
        <item x="19"/>
        <item x="20"/>
        <item x="21"/>
        <item x="22"/>
      </items>
      <extLst>
        <ext xmlns:x14="http://schemas.microsoft.com/office/spreadsheetml/2009/9/main" uri="{2946ED86-A175-432a-8AC1-64E0C546D7DE}">
          <x14:pivotField fillDownLabels="1"/>
        </ext>
      </extLst>
    </pivotField>
    <pivotField compact="0" outline="0" showAll="0"/>
    <pivotField axis="axisRow" compact="0" outline="0" showAll="0">
      <items count="40">
        <item x="9"/>
        <item x="10"/>
        <item x="17"/>
        <item x="16"/>
        <item x="19"/>
        <item x="18"/>
        <item x="20"/>
        <item x="1"/>
        <item x="2"/>
        <item x="3"/>
        <item x="4"/>
        <item x="0"/>
        <item x="30"/>
        <item x="31"/>
        <item x="24"/>
        <item x="23"/>
        <item x="25"/>
        <item x="37"/>
        <item x="26"/>
        <item x="38"/>
        <item x="22"/>
        <item x="6"/>
        <item x="27"/>
        <item x="28"/>
        <item x="8"/>
        <item x="5"/>
        <item x="29"/>
        <item x="14"/>
        <item x="11"/>
        <item x="7"/>
        <item x="32"/>
        <item x="21"/>
        <item x="15"/>
        <item x="35"/>
        <item x="33"/>
        <item x="34"/>
        <item x="36"/>
        <item x="12"/>
        <item x="13"/>
        <item t="default"/>
      </items>
    </pivotField>
    <pivotField compact="0" outline="0" showAll="0"/>
    <pivotField axis="axisCol" compact="0" outline="0" showAll="0">
      <items count="4">
        <item x="0"/>
        <item x="1"/>
        <item x="2"/>
        <item t="default"/>
      </items>
    </pivotField>
    <pivotField compact="0" outline="0" showAll="0"/>
    <pivotField dataField="1"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defaultSubtotal="0">
      <items count="12">
        <item x="0"/>
        <item x="1"/>
        <item x="2"/>
        <item x="3"/>
        <item x="9"/>
        <item x="10"/>
        <item x="11"/>
        <item x="4"/>
        <item x="5"/>
        <item x="6"/>
        <item x="7"/>
        <item x="8"/>
      </items>
      <extLst>
        <ext xmlns:x14="http://schemas.microsoft.com/office/spreadsheetml/2009/9/main" uri="{2946ED86-A175-432a-8AC1-64E0C546D7DE}">
          <x14:pivotField fillDownLabels="1"/>
        </ext>
      </extLst>
    </pivotField>
    <pivotField compact="0" outline="0" showAll="0"/>
    <pivotField compact="0" outline="0" showAll="0"/>
    <pivotField axis="axisPage" compact="0" outline="0" showAll="0">
      <items count="3">
        <item x="0"/>
        <item x="1"/>
        <item t="default"/>
      </items>
    </pivotField>
    <pivotField axis="axisPage" compact="0" outline="0" showAll="0" defaultSubtotal="0">
      <items count="3">
        <item x="1"/>
        <item x="0"/>
        <item m="1" x="2"/>
      </items>
    </pivotField>
  </pivotFields>
  <rowFields count="3">
    <field x="15"/>
    <field x="1"/>
    <field x="3"/>
  </rowFields>
  <rowItems count="103">
    <i>
      <x/>
      <x v="10"/>
      <x v="3"/>
    </i>
    <i r="1">
      <x v="23"/>
      <x v="11"/>
    </i>
    <i r="1">
      <x v="29"/>
      <x v="37"/>
    </i>
    <i r="1">
      <x v="31"/>
      <x v="32"/>
    </i>
    <i r="1">
      <x v="33"/>
      <x v="15"/>
    </i>
    <i r="1">
      <x v="34"/>
      <x v="18"/>
    </i>
    <i r="1">
      <x v="35"/>
      <x v="22"/>
    </i>
    <i r="1">
      <x v="37"/>
      <x v="12"/>
    </i>
    <i r="1">
      <x v="39"/>
      <x v="34"/>
    </i>
    <i r="2">
      <x v="35"/>
    </i>
    <i>
      <x v="1"/>
      <x v="10"/>
      <x v="5"/>
    </i>
    <i r="1">
      <x v="23"/>
      <x v="7"/>
    </i>
    <i r="2">
      <x v="8"/>
    </i>
    <i r="2">
      <x v="9"/>
    </i>
    <i r="2">
      <x v="11"/>
    </i>
    <i r="1">
      <x v="25"/>
      <x v="21"/>
    </i>
    <i r="1">
      <x v="27"/>
      <x/>
    </i>
    <i r="1">
      <x v="28"/>
      <x v="28"/>
    </i>
    <i r="1">
      <x v="29"/>
      <x v="37"/>
    </i>
    <i r="2">
      <x v="38"/>
    </i>
    <i r="1">
      <x v="31"/>
      <x v="32"/>
    </i>
    <i r="1">
      <x v="33"/>
      <x v="14"/>
    </i>
    <i r="2">
      <x v="15"/>
    </i>
    <i r="1">
      <x v="37"/>
      <x v="12"/>
    </i>
    <i r="1">
      <x v="39"/>
      <x v="33"/>
    </i>
    <i r="2">
      <x v="34"/>
    </i>
    <i r="2">
      <x v="36"/>
    </i>
    <i>
      <x v="2"/>
      <x v="10"/>
      <x v="4"/>
    </i>
    <i r="2">
      <x v="5"/>
    </i>
    <i r="1">
      <x v="16"/>
      <x v="23"/>
    </i>
    <i r="1">
      <x v="37"/>
      <x v="12"/>
    </i>
    <i>
      <x v="3"/>
      <x v="10"/>
      <x v="4"/>
    </i>
    <i r="2">
      <x v="6"/>
    </i>
    <i r="1">
      <x v="23"/>
      <x v="11"/>
    </i>
    <i r="1">
      <x v="39"/>
      <x v="33"/>
    </i>
    <i r="2">
      <x v="36"/>
    </i>
    <i r="1">
      <x v="40"/>
      <x v="17"/>
    </i>
    <i>
      <x v="4"/>
      <x v="16"/>
      <x v="23"/>
    </i>
    <i r="1">
      <x v="23"/>
      <x v="11"/>
    </i>
    <i r="1">
      <x v="25"/>
      <x v="21"/>
    </i>
    <i r="1">
      <x v="26"/>
      <x v="29"/>
    </i>
    <i r="1">
      <x v="39"/>
      <x v="33"/>
    </i>
    <i r="2">
      <x v="36"/>
    </i>
    <i r="1">
      <x v="40"/>
      <x v="17"/>
    </i>
    <i>
      <x v="5"/>
      <x v="10"/>
      <x v="6"/>
    </i>
    <i r="1">
      <x v="16"/>
      <x v="23"/>
    </i>
    <i r="1">
      <x v="23"/>
      <x v="11"/>
    </i>
    <i r="1">
      <x v="26"/>
      <x v="29"/>
    </i>
    <i r="1">
      <x v="30"/>
      <x v="27"/>
    </i>
    <i r="1">
      <x v="31"/>
      <x v="32"/>
    </i>
    <i r="1">
      <x v="37"/>
      <x v="12"/>
    </i>
    <i r="1">
      <x v="39"/>
      <x v="33"/>
    </i>
    <i r="2">
      <x v="34"/>
    </i>
    <i>
      <x v="6"/>
      <x v="23"/>
      <x v="11"/>
    </i>
    <i r="1">
      <x v="27"/>
      <x/>
    </i>
    <i r="2">
      <x v="1"/>
    </i>
    <i r="1">
      <x v="31"/>
      <x v="32"/>
    </i>
    <i r="1">
      <x v="33"/>
      <x v="15"/>
    </i>
    <i r="1">
      <x v="37"/>
      <x v="12"/>
    </i>
    <i r="1">
      <x v="40"/>
      <x v="17"/>
    </i>
    <i>
      <x v="7"/>
      <x v="10"/>
      <x v="4"/>
    </i>
    <i r="1">
      <x v="16"/>
      <x v="23"/>
    </i>
    <i r="1">
      <x v="23"/>
      <x v="9"/>
    </i>
    <i r="2">
      <x v="10"/>
    </i>
    <i r="2">
      <x v="11"/>
    </i>
    <i r="1">
      <x v="26"/>
      <x v="29"/>
    </i>
    <i r="1">
      <x v="28"/>
      <x v="28"/>
    </i>
    <i r="1">
      <x v="31"/>
      <x v="32"/>
    </i>
    <i r="1">
      <x v="37"/>
      <x v="12"/>
    </i>
    <i r="1">
      <x v="39"/>
      <x v="34"/>
    </i>
    <i r="2">
      <x v="36"/>
    </i>
    <i r="1">
      <x v="40"/>
      <x v="17"/>
    </i>
    <i>
      <x v="8"/>
      <x v="10"/>
      <x v="4"/>
    </i>
    <i r="1">
      <x v="16"/>
      <x v="23"/>
    </i>
    <i r="1">
      <x v="23"/>
      <x v="9"/>
    </i>
    <i r="2">
      <x v="11"/>
    </i>
    <i r="1">
      <x v="27"/>
      <x v="1"/>
    </i>
    <i r="1">
      <x v="33"/>
      <x v="16"/>
    </i>
    <i r="1">
      <x v="39"/>
      <x v="34"/>
    </i>
    <i>
      <x v="9"/>
      <x v="10"/>
      <x v="3"/>
    </i>
    <i r="2">
      <x v="6"/>
    </i>
    <i r="1">
      <x v="16"/>
      <x v="23"/>
    </i>
    <i r="1">
      <x v="23"/>
      <x v="7"/>
    </i>
    <i r="2">
      <x v="10"/>
    </i>
    <i r="1">
      <x v="39"/>
      <x v="35"/>
    </i>
    <i r="2">
      <x v="36"/>
    </i>
    <i>
      <x v="10"/>
      <x v="10"/>
      <x v="3"/>
    </i>
    <i r="2">
      <x v="4"/>
    </i>
    <i r="2">
      <x v="5"/>
    </i>
    <i r="1">
      <x v="11"/>
      <x v="31"/>
    </i>
    <i r="1">
      <x v="16"/>
      <x v="23"/>
    </i>
    <i r="1">
      <x v="23"/>
      <x v="11"/>
    </i>
    <i r="1">
      <x v="25"/>
      <x v="21"/>
    </i>
    <i r="1">
      <x v="27"/>
      <x v="1"/>
    </i>
    <i r="1">
      <x v="38"/>
      <x v="30"/>
    </i>
    <i r="1">
      <x v="40"/>
      <x v="17"/>
    </i>
    <i>
      <x v="11"/>
      <x v="16"/>
      <x v="23"/>
    </i>
    <i r="1">
      <x v="23"/>
      <x v="11"/>
    </i>
    <i r="1">
      <x v="28"/>
      <x v="28"/>
    </i>
    <i r="1">
      <x v="34"/>
      <x v="18"/>
    </i>
    <i r="1">
      <x v="37"/>
      <x v="12"/>
    </i>
    <i r="1">
      <x v="40"/>
      <x v="17"/>
    </i>
    <i t="grand">
      <x/>
    </i>
  </rowItems>
  <colFields count="1">
    <field x="5"/>
  </colFields>
  <colItems count="4">
    <i>
      <x/>
    </i>
    <i>
      <x v="1"/>
    </i>
    <i>
      <x v="2"/>
    </i>
    <i t="grand">
      <x/>
    </i>
  </colItems>
  <pageFields count="2">
    <pageField fld="18" item="0" hier="-1"/>
    <pageField fld="19" hier="-1"/>
  </pageFields>
  <dataFields count="1">
    <dataField name="Sum of BILLEDVOLUME" fld="7" baseField="3" baseItem="11" numFmtId="38"/>
  </dataFields>
  <formats count="3">
    <format dxfId="11">
      <pivotArea outline="0" collapsedLevelsAreSubtotals="1" fieldPosition="0">
        <references count="4">
          <reference field="1" count="1" selected="0">
            <x v="23"/>
          </reference>
          <reference field="3" count="1" selected="0">
            <x v="7"/>
          </reference>
          <reference field="5" count="0" selected="0"/>
          <reference field="15" count="1" selected="0">
            <x v="1"/>
          </reference>
        </references>
      </pivotArea>
    </format>
    <format dxfId="10">
      <pivotArea outline="0" collapsedLevelsAreSubtotals="1" fieldPosition="0">
        <references count="4">
          <reference field="1" count="1" selected="0">
            <x v="23"/>
          </reference>
          <reference field="3" count="1" selected="0">
            <x v="9"/>
          </reference>
          <reference field="5" count="0" selected="0"/>
          <reference field="15" count="1" selected="0">
            <x v="1"/>
          </reference>
        </references>
      </pivotArea>
    </format>
    <format dxfId="9">
      <pivotArea outline="0" collapsedLevelsAreSubtotals="1" fieldPosition="0">
        <references count="4">
          <reference field="1" count="1" selected="0">
            <x v="33"/>
          </reference>
          <reference field="3" count="1" selected="0">
            <x v="16"/>
          </reference>
          <reference field="5" count="0" selected="0"/>
          <reference field="15" count="1" selected="0">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A4:G63" firstHeaderRow="1" firstDataRow="2" firstDataCol="3" rowPageCount="2" colPageCount="1"/>
  <pivotFields count="20">
    <pivotField compact="0" outline="0" showAll="0"/>
    <pivotField axis="axisRow" compact="0" outline="0" showAll="0" defaultSubtotal="0">
      <items count="42">
        <item m="1" x="38"/>
        <item m="1" x="37"/>
        <item m="1" x="26"/>
        <item x="4"/>
        <item m="1" x="36"/>
        <item m="1" x="27"/>
        <item m="1" x="31"/>
        <item m="1" x="34"/>
        <item m="1" x="35"/>
        <item m="1" x="30"/>
        <item x="10"/>
        <item x="11"/>
        <item m="1" x="23"/>
        <item m="1" x="32"/>
        <item m="1" x="24"/>
        <item m="1" x="39"/>
        <item x="16"/>
        <item m="1" x="33"/>
        <item m="1" x="29"/>
        <item m="1" x="40"/>
        <item m="1" x="25"/>
        <item m="1" x="28"/>
        <item m="1" x="41"/>
        <item x="0"/>
        <item x="1"/>
        <item x="2"/>
        <item x="3"/>
        <item x="5"/>
        <item x="6"/>
        <item x="7"/>
        <item x="8"/>
        <item x="9"/>
        <item x="12"/>
        <item x="13"/>
        <item x="14"/>
        <item x="15"/>
        <item x="17"/>
        <item x="18"/>
        <item x="19"/>
        <item x="20"/>
        <item x="21"/>
        <item x="22"/>
      </items>
      <extLst>
        <ext xmlns:x14="http://schemas.microsoft.com/office/spreadsheetml/2009/9/main" uri="{2946ED86-A175-432a-8AC1-64E0C546D7DE}">
          <x14:pivotField fillDownLabels="1"/>
        </ext>
      </extLst>
    </pivotField>
    <pivotField compact="0" outline="0" showAll="0"/>
    <pivotField axis="axisRow" compact="0" outline="0" showAll="0">
      <items count="40">
        <item x="9"/>
        <item x="10"/>
        <item x="17"/>
        <item x="16"/>
        <item x="19"/>
        <item x="18"/>
        <item x="20"/>
        <item x="1"/>
        <item x="2"/>
        <item x="3"/>
        <item x="4"/>
        <item x="0"/>
        <item x="30"/>
        <item x="31"/>
        <item x="24"/>
        <item x="23"/>
        <item x="25"/>
        <item x="37"/>
        <item x="26"/>
        <item x="38"/>
        <item x="22"/>
        <item x="6"/>
        <item x="27"/>
        <item x="28"/>
        <item x="8"/>
        <item x="5"/>
        <item x="29"/>
        <item x="14"/>
        <item x="11"/>
        <item x="7"/>
        <item x="32"/>
        <item x="21"/>
        <item x="15"/>
        <item x="35"/>
        <item x="33"/>
        <item x="34"/>
        <item x="36"/>
        <item x="12"/>
        <item x="13"/>
        <item t="default"/>
      </items>
    </pivotField>
    <pivotField compact="0" outline="0" showAll="0"/>
    <pivotField axis="axisCol" compact="0" outline="0" showAll="0">
      <items count="4">
        <item x="0"/>
        <item x="1"/>
        <item x="2"/>
        <item t="default"/>
      </items>
    </pivotField>
    <pivotField compact="0" outline="0" showAll="0"/>
    <pivotField dataField="1"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defaultSubtotal="0">
      <items count="12">
        <item x="0"/>
        <item x="1"/>
        <item x="2"/>
        <item x="3"/>
        <item x="9"/>
        <item x="10"/>
        <item x="11"/>
        <item x="4"/>
        <item x="5"/>
        <item x="6"/>
        <item x="7"/>
        <item x="8"/>
      </items>
      <extLst>
        <ext xmlns:x14="http://schemas.microsoft.com/office/spreadsheetml/2009/9/main" uri="{2946ED86-A175-432a-8AC1-64E0C546D7DE}">
          <x14:pivotField fillDownLabels="1"/>
        </ext>
      </extLst>
    </pivotField>
    <pivotField compact="0" outline="0" showAll="0"/>
    <pivotField compact="0" outline="0" showAll="0"/>
    <pivotField axis="axisPage" compact="0" outline="0" showAll="0">
      <items count="3">
        <item x="0"/>
        <item x="1"/>
        <item t="default"/>
      </items>
    </pivotField>
    <pivotField axis="axisPage" compact="0" outline="0" showAll="0" defaultSubtotal="0">
      <items count="3">
        <item x="0"/>
        <item m="1" x="2"/>
        <item x="1"/>
      </items>
    </pivotField>
  </pivotFields>
  <rowFields count="3">
    <field x="15"/>
    <field x="1"/>
    <field x="3"/>
  </rowFields>
  <rowItems count="58">
    <i>
      <x/>
      <x v="3"/>
      <x v="24"/>
    </i>
    <i r="1">
      <x v="27"/>
      <x/>
    </i>
    <i r="1">
      <x v="40"/>
      <x v="17"/>
    </i>
    <i>
      <x v="1"/>
      <x v="10"/>
      <x v="2"/>
    </i>
    <i r="1">
      <x v="16"/>
      <x v="23"/>
    </i>
    <i r="1">
      <x v="23"/>
      <x v="10"/>
    </i>
    <i r="1">
      <x v="34"/>
      <x v="18"/>
    </i>
    <i r="1">
      <x v="41"/>
      <x v="19"/>
    </i>
    <i>
      <x v="2"/>
      <x v="3"/>
      <x v="24"/>
    </i>
    <i r="1">
      <x v="24"/>
      <x v="25"/>
    </i>
    <i r="1">
      <x v="27"/>
      <x/>
    </i>
    <i r="2">
      <x v="1"/>
    </i>
    <i r="1">
      <x v="34"/>
      <x v="18"/>
    </i>
    <i r="1">
      <x v="36"/>
      <x v="26"/>
    </i>
    <i>
      <x v="3"/>
      <x v="3"/>
      <x v="24"/>
    </i>
    <i r="1">
      <x v="11"/>
      <x v="31"/>
    </i>
    <i r="1">
      <x v="23"/>
      <x v="8"/>
    </i>
    <i r="2">
      <x v="9"/>
    </i>
    <i r="1">
      <x v="31"/>
      <x v="32"/>
    </i>
    <i r="1">
      <x v="36"/>
      <x v="26"/>
    </i>
    <i r="1">
      <x v="41"/>
      <x v="19"/>
    </i>
    <i>
      <x v="4"/>
      <x v="36"/>
      <x v="26"/>
    </i>
    <i>
      <x v="5"/>
      <x v="3"/>
      <x v="24"/>
    </i>
    <i r="1">
      <x v="10"/>
      <x v="6"/>
    </i>
    <i r="1">
      <x v="34"/>
      <x v="18"/>
    </i>
    <i r="1">
      <x v="36"/>
      <x v="26"/>
    </i>
    <i>
      <x v="6"/>
      <x v="3"/>
      <x v="24"/>
    </i>
    <i r="1">
      <x v="29"/>
      <x v="38"/>
    </i>
    <i r="1">
      <x v="36"/>
      <x v="26"/>
    </i>
    <i>
      <x v="7"/>
      <x v="11"/>
      <x v="31"/>
    </i>
    <i r="1">
      <x v="32"/>
      <x v="20"/>
    </i>
    <i r="1">
      <x v="36"/>
      <x v="26"/>
    </i>
    <i r="1">
      <x v="37"/>
      <x v="13"/>
    </i>
    <i r="1">
      <x v="39"/>
      <x v="35"/>
    </i>
    <i r="1">
      <x v="41"/>
      <x v="19"/>
    </i>
    <i>
      <x v="8"/>
      <x v="31"/>
      <x v="32"/>
    </i>
    <i r="1">
      <x v="35"/>
      <x v="22"/>
    </i>
    <i r="1">
      <x v="37"/>
      <x v="13"/>
    </i>
    <i r="1">
      <x v="39"/>
      <x v="33"/>
    </i>
    <i r="2">
      <x v="35"/>
    </i>
    <i>
      <x v="9"/>
      <x v="11"/>
      <x v="31"/>
    </i>
    <i r="1">
      <x v="31"/>
      <x v="32"/>
    </i>
    <i r="1">
      <x v="32"/>
      <x v="20"/>
    </i>
    <i r="1">
      <x v="36"/>
      <x v="26"/>
    </i>
    <i r="1">
      <x v="37"/>
      <x v="12"/>
    </i>
    <i r="1">
      <x v="39"/>
      <x v="33"/>
    </i>
    <i r="2">
      <x v="35"/>
    </i>
    <i r="1">
      <x v="40"/>
      <x v="17"/>
    </i>
    <i>
      <x v="10"/>
      <x v="31"/>
      <x v="32"/>
    </i>
    <i r="1">
      <x v="33"/>
      <x v="14"/>
    </i>
    <i r="1">
      <x v="41"/>
      <x v="19"/>
    </i>
    <i>
      <x v="11"/>
      <x v="30"/>
      <x v="27"/>
    </i>
    <i r="1">
      <x v="31"/>
      <x v="32"/>
    </i>
    <i r="1">
      <x v="33"/>
      <x v="14"/>
    </i>
    <i r="2">
      <x v="16"/>
    </i>
    <i r="1">
      <x v="36"/>
      <x v="26"/>
    </i>
    <i r="1">
      <x v="39"/>
      <x v="33"/>
    </i>
    <i t="grand">
      <x/>
    </i>
  </rowItems>
  <colFields count="1">
    <field x="5"/>
  </colFields>
  <colItems count="4">
    <i>
      <x/>
    </i>
    <i>
      <x v="1"/>
    </i>
    <i>
      <x v="2"/>
    </i>
    <i t="grand">
      <x/>
    </i>
  </colItems>
  <pageFields count="2">
    <pageField fld="18" item="1" hier="-1"/>
    <pageField fld="19" item="2" hier="-1"/>
  </pageFields>
  <dataFields count="1">
    <dataField name="Sum of BILLEDVOLUME" fld="7" baseField="3" baseItem="11" numFmtId="38"/>
  </dataFields>
  <formats count="2">
    <format dxfId="2">
      <pivotArea outline="0" collapsedLevelsAreSubtotals="1" fieldPosition="0">
        <references count="4">
          <reference field="1" count="1" selected="0">
            <x v="10"/>
          </reference>
          <reference field="3" count="1" selected="0">
            <x v="6"/>
          </reference>
          <reference field="5" count="0" selected="0"/>
          <reference field="15" count="1" selected="0">
            <x v="5"/>
          </reference>
        </references>
      </pivotArea>
    </format>
    <format dxfId="1">
      <pivotArea outline="0" collapsedLevelsAreSubtotals="1" fieldPosition="0">
        <references count="4">
          <reference field="1" count="1" selected="0">
            <x v="39"/>
          </reference>
          <reference field="3" count="1" selected="0">
            <x v="35"/>
          </reference>
          <reference field="5" count="0" selected="0"/>
          <reference field="15" count="1" selected="0">
            <x v="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O4:U80" firstHeaderRow="1" firstDataRow="2" firstDataCol="3" rowPageCount="2" colPageCount="1"/>
  <pivotFields count="20">
    <pivotField compact="0" outline="0" showAll="0"/>
    <pivotField axis="axisRow" compact="0" outline="0" showAll="0" defaultSubtotal="0">
      <items count="42">
        <item m="1" x="38"/>
        <item m="1" x="37"/>
        <item m="1" x="26"/>
        <item x="4"/>
        <item m="1" x="36"/>
        <item m="1" x="27"/>
        <item m="1" x="31"/>
        <item m="1" x="34"/>
        <item m="1" x="35"/>
        <item m="1" x="30"/>
        <item x="10"/>
        <item x="11"/>
        <item m="1" x="23"/>
        <item m="1" x="32"/>
        <item m="1" x="24"/>
        <item m="1" x="39"/>
        <item x="16"/>
        <item m="1" x="33"/>
        <item m="1" x="29"/>
        <item m="1" x="40"/>
        <item m="1" x="25"/>
        <item m="1" x="28"/>
        <item m="1" x="41"/>
        <item x="0"/>
        <item x="1"/>
        <item x="2"/>
        <item x="3"/>
        <item x="5"/>
        <item x="6"/>
        <item x="7"/>
        <item x="8"/>
        <item x="9"/>
        <item x="12"/>
        <item x="13"/>
        <item x="14"/>
        <item x="15"/>
        <item x="17"/>
        <item x="18"/>
        <item x="19"/>
        <item x="20"/>
        <item x="21"/>
        <item x="22"/>
      </items>
      <extLst>
        <ext xmlns:x14="http://schemas.microsoft.com/office/spreadsheetml/2009/9/main" uri="{2946ED86-A175-432a-8AC1-64E0C546D7DE}">
          <x14:pivotField fillDownLabels="1"/>
        </ext>
      </extLst>
    </pivotField>
    <pivotField compact="0" outline="0" showAll="0"/>
    <pivotField axis="axisRow" compact="0" outline="0" showAll="0">
      <items count="40">
        <item x="9"/>
        <item x="10"/>
        <item x="17"/>
        <item x="16"/>
        <item x="19"/>
        <item x="18"/>
        <item x="20"/>
        <item x="1"/>
        <item x="2"/>
        <item x="3"/>
        <item x="4"/>
        <item x="0"/>
        <item x="30"/>
        <item x="31"/>
        <item x="24"/>
        <item x="23"/>
        <item x="25"/>
        <item x="37"/>
        <item x="26"/>
        <item x="38"/>
        <item x="22"/>
        <item x="6"/>
        <item x="27"/>
        <item x="28"/>
        <item x="8"/>
        <item x="5"/>
        <item x="29"/>
        <item x="14"/>
        <item x="11"/>
        <item x="7"/>
        <item x="32"/>
        <item x="21"/>
        <item x="15"/>
        <item x="35"/>
        <item x="33"/>
        <item x="34"/>
        <item x="36"/>
        <item x="12"/>
        <item x="13"/>
        <item t="default"/>
      </items>
    </pivotField>
    <pivotField compact="0" outline="0" showAll="0"/>
    <pivotField axis="axisCol" compact="0" outline="0" showAll="0">
      <items count="4">
        <item x="0"/>
        <item x="1"/>
        <item x="2"/>
        <item t="default"/>
      </items>
    </pivotField>
    <pivotField compact="0" outline="0" showAll="0"/>
    <pivotField dataField="1"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defaultSubtotal="0">
      <items count="12">
        <item x="0"/>
        <item x="1"/>
        <item x="2"/>
        <item x="3"/>
        <item x="9"/>
        <item x="10"/>
        <item x="11"/>
        <item x="4"/>
        <item x="5"/>
        <item x="6"/>
        <item x="7"/>
        <item x="8"/>
      </items>
      <extLst>
        <ext xmlns:x14="http://schemas.microsoft.com/office/spreadsheetml/2009/9/main" uri="{2946ED86-A175-432a-8AC1-64E0C546D7DE}">
          <x14:pivotField fillDownLabels="1"/>
        </ext>
      </extLst>
    </pivotField>
    <pivotField compact="0" outline="0" showAll="0"/>
    <pivotField compact="0" outline="0" showAll="0"/>
    <pivotField axis="axisPage" compact="0" outline="0" showAll="0">
      <items count="3">
        <item x="0"/>
        <item x="1"/>
        <item t="default"/>
      </items>
    </pivotField>
    <pivotField axis="axisPage" compact="0" outline="0" showAll="0" defaultSubtotal="0">
      <items count="3">
        <item x="1"/>
        <item x="0"/>
        <item m="1" x="2"/>
      </items>
    </pivotField>
  </pivotFields>
  <rowFields count="3">
    <field x="15"/>
    <field x="1"/>
    <field x="3"/>
  </rowFields>
  <rowItems count="75">
    <i>
      <x/>
      <x v="10"/>
      <x v="3"/>
    </i>
    <i r="1">
      <x v="29"/>
      <x v="37"/>
    </i>
    <i r="1">
      <x v="31"/>
      <x v="32"/>
    </i>
    <i r="1">
      <x v="34"/>
      <x v="18"/>
    </i>
    <i r="1">
      <x v="35"/>
      <x v="22"/>
    </i>
    <i r="1">
      <x v="37"/>
      <x v="12"/>
    </i>
    <i r="1">
      <x v="39"/>
      <x v="34"/>
    </i>
    <i r="2">
      <x v="35"/>
    </i>
    <i>
      <x v="1"/>
      <x v="23"/>
      <x v="7"/>
    </i>
    <i r="2">
      <x v="8"/>
    </i>
    <i r="2">
      <x v="9"/>
    </i>
    <i r="1">
      <x v="25"/>
      <x v="21"/>
    </i>
    <i r="1">
      <x v="27"/>
      <x/>
    </i>
    <i r="1">
      <x v="29"/>
      <x v="37"/>
    </i>
    <i r="2">
      <x v="38"/>
    </i>
    <i r="1">
      <x v="31"/>
      <x v="32"/>
    </i>
    <i r="1">
      <x v="33"/>
      <x v="14"/>
    </i>
    <i r="1">
      <x v="37"/>
      <x v="12"/>
    </i>
    <i r="1">
      <x v="39"/>
      <x v="33"/>
    </i>
    <i r="2">
      <x v="34"/>
    </i>
    <i>
      <x v="2"/>
      <x v="10"/>
      <x v="4"/>
    </i>
    <i r="1">
      <x v="16"/>
      <x v="23"/>
    </i>
    <i r="1">
      <x v="37"/>
      <x v="12"/>
    </i>
    <i>
      <x v="3"/>
      <x v="10"/>
      <x v="4"/>
    </i>
    <i r="2">
      <x v="6"/>
    </i>
    <i r="1">
      <x v="39"/>
      <x v="33"/>
    </i>
    <i r="1">
      <x v="40"/>
      <x v="17"/>
    </i>
    <i>
      <x v="4"/>
      <x v="16"/>
      <x v="23"/>
    </i>
    <i r="1">
      <x v="25"/>
      <x v="21"/>
    </i>
    <i r="1">
      <x v="39"/>
      <x v="33"/>
    </i>
    <i r="1">
      <x v="40"/>
      <x v="17"/>
    </i>
    <i>
      <x v="5"/>
      <x v="10"/>
      <x v="6"/>
    </i>
    <i r="1">
      <x v="16"/>
      <x v="23"/>
    </i>
    <i r="1">
      <x v="30"/>
      <x v="27"/>
    </i>
    <i r="1">
      <x v="31"/>
      <x v="32"/>
    </i>
    <i r="1">
      <x v="37"/>
      <x v="12"/>
    </i>
    <i r="1">
      <x v="39"/>
      <x v="33"/>
    </i>
    <i r="2">
      <x v="34"/>
    </i>
    <i>
      <x v="6"/>
      <x v="27"/>
      <x/>
    </i>
    <i r="2">
      <x v="1"/>
    </i>
    <i r="1">
      <x v="31"/>
      <x v="32"/>
    </i>
    <i r="1">
      <x v="37"/>
      <x v="12"/>
    </i>
    <i r="1">
      <x v="40"/>
      <x v="17"/>
    </i>
    <i>
      <x v="7"/>
      <x v="10"/>
      <x v="4"/>
    </i>
    <i r="1">
      <x v="16"/>
      <x v="23"/>
    </i>
    <i r="1">
      <x v="23"/>
      <x v="9"/>
    </i>
    <i r="2">
      <x v="10"/>
    </i>
    <i r="1">
      <x v="31"/>
      <x v="32"/>
    </i>
    <i r="1">
      <x v="37"/>
      <x v="12"/>
    </i>
    <i r="1">
      <x v="39"/>
      <x v="34"/>
    </i>
    <i r="1">
      <x v="40"/>
      <x v="17"/>
    </i>
    <i>
      <x v="8"/>
      <x v="10"/>
      <x v="4"/>
    </i>
    <i r="1">
      <x v="16"/>
      <x v="23"/>
    </i>
    <i r="1">
      <x v="23"/>
      <x v="9"/>
    </i>
    <i r="1">
      <x v="27"/>
      <x v="1"/>
    </i>
    <i r="1">
      <x v="33"/>
      <x v="16"/>
    </i>
    <i r="1">
      <x v="39"/>
      <x v="34"/>
    </i>
    <i>
      <x v="9"/>
      <x v="10"/>
      <x v="3"/>
    </i>
    <i r="2">
      <x v="6"/>
    </i>
    <i r="1">
      <x v="16"/>
      <x v="23"/>
    </i>
    <i r="1">
      <x v="23"/>
      <x v="7"/>
    </i>
    <i r="2">
      <x v="10"/>
    </i>
    <i r="1">
      <x v="39"/>
      <x v="35"/>
    </i>
    <i>
      <x v="10"/>
      <x v="10"/>
      <x v="3"/>
    </i>
    <i r="2">
      <x v="4"/>
    </i>
    <i r="1">
      <x v="11"/>
      <x v="31"/>
    </i>
    <i r="1">
      <x v="16"/>
      <x v="23"/>
    </i>
    <i r="1">
      <x v="25"/>
      <x v="21"/>
    </i>
    <i r="1">
      <x v="27"/>
      <x v="1"/>
    </i>
    <i r="1">
      <x v="40"/>
      <x v="17"/>
    </i>
    <i>
      <x v="11"/>
      <x v="16"/>
      <x v="23"/>
    </i>
    <i r="1">
      <x v="34"/>
      <x v="18"/>
    </i>
    <i r="1">
      <x v="37"/>
      <x v="12"/>
    </i>
    <i r="1">
      <x v="40"/>
      <x v="17"/>
    </i>
    <i t="grand">
      <x/>
    </i>
  </rowItems>
  <colFields count="1">
    <field x="5"/>
  </colFields>
  <colItems count="4">
    <i>
      <x/>
    </i>
    <i>
      <x v="1"/>
    </i>
    <i>
      <x v="2"/>
    </i>
    <i t="grand">
      <x/>
    </i>
  </colItems>
  <pageFields count="2">
    <pageField fld="18" item="0" hier="-1"/>
    <pageField fld="19" item="0" hier="-1"/>
  </pageFields>
  <dataFields count="1">
    <dataField name="Sum of BILLEDVOLUME" fld="7" baseField="3" baseItem="11" numFmtId="38"/>
  </dataFields>
  <formats count="3">
    <format dxfId="5">
      <pivotArea outline="0" collapsedLevelsAreSubtotals="1" fieldPosition="0">
        <references count="3">
          <reference field="1" count="1" selected="0">
            <x v="23"/>
          </reference>
          <reference field="3" count="1" selected="0">
            <x v="7"/>
          </reference>
          <reference field="15" count="1" selected="0">
            <x v="1"/>
          </reference>
        </references>
      </pivotArea>
    </format>
    <format dxfId="4">
      <pivotArea outline="0" collapsedLevelsAreSubtotals="1" fieldPosition="0">
        <references count="3">
          <reference field="1" count="1" selected="0">
            <x v="23"/>
          </reference>
          <reference field="3" count="1" selected="0">
            <x v="9"/>
          </reference>
          <reference field="15" count="1" selected="0">
            <x v="1"/>
          </reference>
        </references>
      </pivotArea>
    </format>
    <format dxfId="3">
      <pivotArea outline="0" collapsedLevelsAreSubtotals="1" fieldPosition="0">
        <references count="4">
          <reference field="1" count="1" selected="0">
            <x v="33"/>
          </reference>
          <reference field="3" count="1" selected="0">
            <x v="16"/>
          </reference>
          <reference field="5" count="0" selected="0"/>
          <reference field="15" count="1" selected="0">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A4:G20" firstHeaderRow="1" firstDataRow="2" firstDataCol="3" rowPageCount="2" colPageCount="1"/>
  <pivotFields count="20">
    <pivotField compact="0" outline="0" showAll="0"/>
    <pivotField axis="axisRow" compact="0" outline="0" showAll="0" defaultSubtotal="0">
      <items count="42">
        <item m="1" x="38"/>
        <item m="1" x="37"/>
        <item m="1" x="26"/>
        <item x="4"/>
        <item m="1" x="36"/>
        <item m="1" x="27"/>
        <item m="1" x="31"/>
        <item m="1" x="34"/>
        <item m="1" x="35"/>
        <item m="1" x="30"/>
        <item x="10"/>
        <item x="11"/>
        <item m="1" x="23"/>
        <item m="1" x="32"/>
        <item m="1" x="24"/>
        <item m="1" x="39"/>
        <item x="16"/>
        <item m="1" x="33"/>
        <item m="1" x="29"/>
        <item m="1" x="40"/>
        <item m="1" x="25"/>
        <item m="1" x="28"/>
        <item m="1" x="41"/>
        <item x="0"/>
        <item x="1"/>
        <item x="2"/>
        <item x="3"/>
        <item x="5"/>
        <item x="6"/>
        <item x="7"/>
        <item x="8"/>
        <item x="9"/>
        <item x="12"/>
        <item x="13"/>
        <item x="14"/>
        <item x="15"/>
        <item x="17"/>
        <item x="18"/>
        <item x="19"/>
        <item x="20"/>
        <item x="21"/>
        <item x="22"/>
      </items>
      <extLst>
        <ext xmlns:x14="http://schemas.microsoft.com/office/spreadsheetml/2009/9/main" uri="{2946ED86-A175-432a-8AC1-64E0C546D7DE}">
          <x14:pivotField fillDownLabels="1"/>
        </ext>
      </extLst>
    </pivotField>
    <pivotField compact="0" outline="0" showAll="0"/>
    <pivotField axis="axisRow" compact="0" outline="0" showAll="0">
      <items count="40">
        <item x="9"/>
        <item x="10"/>
        <item x="17"/>
        <item x="16"/>
        <item x="19"/>
        <item x="18"/>
        <item x="20"/>
        <item x="1"/>
        <item x="2"/>
        <item x="3"/>
        <item x="4"/>
        <item x="0"/>
        <item x="30"/>
        <item x="31"/>
        <item x="24"/>
        <item x="23"/>
        <item x="25"/>
        <item x="37"/>
        <item x="26"/>
        <item x="38"/>
        <item x="22"/>
        <item x="6"/>
        <item x="27"/>
        <item x="28"/>
        <item x="8"/>
        <item x="5"/>
        <item x="29"/>
        <item x="14"/>
        <item x="11"/>
        <item x="7"/>
        <item x="32"/>
        <item x="21"/>
        <item x="15"/>
        <item x="35"/>
        <item x="33"/>
        <item x="34"/>
        <item x="36"/>
        <item x="12"/>
        <item x="13"/>
        <item t="default"/>
      </items>
    </pivotField>
    <pivotField compact="0" outline="0" showAll="0"/>
    <pivotField axis="axisCol" compact="0" outline="0" showAll="0">
      <items count="4">
        <item x="0"/>
        <item x="1"/>
        <item x="2"/>
        <item t="default"/>
      </items>
    </pivotField>
    <pivotField compact="0" outline="0" showAll="0"/>
    <pivotField dataField="1"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defaultSubtotal="0">
      <items count="12">
        <item x="0"/>
        <item x="1"/>
        <item x="2"/>
        <item x="3"/>
        <item x="9"/>
        <item x="10"/>
        <item x="11"/>
        <item x="4"/>
        <item x="5"/>
        <item x="6"/>
        <item x="7"/>
        <item x="8"/>
      </items>
      <extLst>
        <ext xmlns:x14="http://schemas.microsoft.com/office/spreadsheetml/2009/9/main" uri="{2946ED86-A175-432a-8AC1-64E0C546D7DE}">
          <x14:pivotField fillDownLabels="1"/>
        </ext>
      </extLst>
    </pivotField>
    <pivotField compact="0" outline="0" showAll="0"/>
    <pivotField compact="0" outline="0" showAll="0"/>
    <pivotField axis="axisPage" compact="0" outline="0" showAll="0">
      <items count="3">
        <item x="0"/>
        <item x="1"/>
        <item t="default"/>
      </items>
    </pivotField>
    <pivotField axis="axisPage" compact="0" outline="0" showAll="0" defaultSubtotal="0">
      <items count="3">
        <item x="0"/>
        <item m="1" x="2"/>
        <item x="1"/>
      </items>
    </pivotField>
  </pivotFields>
  <rowFields count="3">
    <field x="15"/>
    <field x="1"/>
    <field x="3"/>
  </rowFields>
  <rowItems count="15">
    <i>
      <x/>
      <x v="26"/>
      <x v="29"/>
    </i>
    <i>
      <x v="2"/>
      <x v="23"/>
      <x v="11"/>
    </i>
    <i r="1">
      <x v="26"/>
      <x v="29"/>
    </i>
    <i>
      <x v="3"/>
      <x v="28"/>
      <x v="28"/>
    </i>
    <i>
      <x v="5"/>
      <x v="33"/>
      <x v="15"/>
    </i>
    <i>
      <x v="7"/>
      <x v="33"/>
      <x v="15"/>
    </i>
    <i>
      <x v="8"/>
      <x v="33"/>
      <x v="15"/>
    </i>
    <i>
      <x v="9"/>
      <x v="26"/>
      <x v="29"/>
    </i>
    <i r="1">
      <x v="33"/>
      <x v="15"/>
    </i>
    <i>
      <x v="10"/>
      <x v="26"/>
      <x v="29"/>
    </i>
    <i r="1">
      <x v="28"/>
      <x v="28"/>
    </i>
    <i>
      <x v="11"/>
      <x v="28"/>
      <x v="28"/>
    </i>
    <i r="1">
      <x v="33"/>
      <x v="15"/>
    </i>
    <i r="1">
      <x v="38"/>
      <x v="30"/>
    </i>
    <i t="grand">
      <x/>
    </i>
  </rowItems>
  <colFields count="1">
    <field x="5"/>
  </colFields>
  <colItems count="4">
    <i>
      <x/>
    </i>
    <i>
      <x v="1"/>
    </i>
    <i>
      <x v="2"/>
    </i>
    <i t="grand">
      <x/>
    </i>
  </colItems>
  <pageFields count="2">
    <pageField fld="18" item="1" hier="-1"/>
    <pageField fld="19" item="0" hier="-1"/>
  </pageFields>
  <dataFields count="1">
    <dataField name="Sum of BILLEDVOLUME" fld="7" baseField="3" baseItem="11" numFmtId="38"/>
  </dataFields>
  <formats count="1">
    <format dxfId="0">
      <pivotArea outline="0" collapsedLevelsAreSubtotals="1" fieldPosition="0">
        <references count="4">
          <reference field="1" count="1" selected="0">
            <x v="28"/>
          </reference>
          <reference field="3" count="1" selected="0">
            <x v="28"/>
          </reference>
          <reference field="5" count="0" selected="0"/>
          <reference field="15" count="1" selected="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compact="0" compactData="0" multipleFieldFilters="0">
  <location ref="O4:U34" firstHeaderRow="1" firstDataRow="2" firstDataCol="3" rowPageCount="2" colPageCount="1"/>
  <pivotFields count="20">
    <pivotField compact="0" outline="0" showAll="0"/>
    <pivotField axis="axisRow" compact="0" outline="0" showAll="0" defaultSubtotal="0">
      <items count="42">
        <item m="1" x="38"/>
        <item m="1" x="37"/>
        <item m="1" x="26"/>
        <item x="4"/>
        <item m="1" x="36"/>
        <item m="1" x="27"/>
        <item m="1" x="31"/>
        <item m="1" x="34"/>
        <item m="1" x="35"/>
        <item m="1" x="30"/>
        <item x="10"/>
        <item x="11"/>
        <item m="1" x="23"/>
        <item m="1" x="32"/>
        <item m="1" x="24"/>
        <item m="1" x="39"/>
        <item x="16"/>
        <item m="1" x="33"/>
        <item m="1" x="29"/>
        <item m="1" x="40"/>
        <item m="1" x="25"/>
        <item m="1" x="28"/>
        <item m="1" x="41"/>
        <item x="0"/>
        <item x="1"/>
        <item x="2"/>
        <item x="3"/>
        <item x="5"/>
        <item x="6"/>
        <item x="7"/>
        <item x="8"/>
        <item x="9"/>
        <item x="12"/>
        <item x="13"/>
        <item x="14"/>
        <item x="15"/>
        <item x="17"/>
        <item x="18"/>
        <item x="19"/>
        <item x="20"/>
        <item x="21"/>
        <item x="22"/>
      </items>
      <extLst>
        <ext xmlns:x14="http://schemas.microsoft.com/office/spreadsheetml/2009/9/main" uri="{2946ED86-A175-432a-8AC1-64E0C546D7DE}">
          <x14:pivotField fillDownLabels="1"/>
        </ext>
      </extLst>
    </pivotField>
    <pivotField compact="0" outline="0" showAll="0"/>
    <pivotField axis="axisRow" compact="0" outline="0" showAll="0">
      <items count="40">
        <item x="9"/>
        <item x="10"/>
        <item x="17"/>
        <item x="16"/>
        <item x="19"/>
        <item x="18"/>
        <item x="20"/>
        <item x="1"/>
        <item x="2"/>
        <item x="3"/>
        <item x="4"/>
        <item x="0"/>
        <item x="30"/>
        <item x="31"/>
        <item x="24"/>
        <item x="23"/>
        <item x="25"/>
        <item x="37"/>
        <item x="26"/>
        <item x="38"/>
        <item x="22"/>
        <item x="6"/>
        <item x="27"/>
        <item x="28"/>
        <item x="8"/>
        <item x="5"/>
        <item x="29"/>
        <item x="14"/>
        <item x="11"/>
        <item x="7"/>
        <item x="32"/>
        <item x="21"/>
        <item x="15"/>
        <item x="35"/>
        <item x="33"/>
        <item x="34"/>
        <item x="36"/>
        <item x="12"/>
        <item x="13"/>
        <item t="default"/>
      </items>
    </pivotField>
    <pivotField compact="0" outline="0" showAll="0"/>
    <pivotField axis="axisCol" compact="0" outline="0" showAll="0">
      <items count="4">
        <item x="0"/>
        <item x="1"/>
        <item x="2"/>
        <item t="default"/>
      </items>
    </pivotField>
    <pivotField compact="0" outline="0" showAll="0"/>
    <pivotField dataField="1"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axis="axisRow" compact="0" outline="0" showAll="0" defaultSubtotal="0">
      <items count="12">
        <item x="0"/>
        <item x="1"/>
        <item x="2"/>
        <item x="3"/>
        <item x="9"/>
        <item x="10"/>
        <item x="11"/>
        <item x="4"/>
        <item x="5"/>
        <item x="6"/>
        <item x="7"/>
        <item x="8"/>
      </items>
      <extLst>
        <ext xmlns:x14="http://schemas.microsoft.com/office/spreadsheetml/2009/9/main" uri="{2946ED86-A175-432a-8AC1-64E0C546D7DE}">
          <x14:pivotField fillDownLabels="1"/>
        </ext>
      </extLst>
    </pivotField>
    <pivotField compact="0" outline="0" showAll="0"/>
    <pivotField compact="0" outline="0" showAll="0"/>
    <pivotField axis="axisPage" compact="0" outline="0" showAll="0">
      <items count="3">
        <item x="0"/>
        <item x="1"/>
        <item t="default"/>
      </items>
    </pivotField>
    <pivotField axis="axisPage" compact="0" outline="0" showAll="0" defaultSubtotal="0">
      <items count="3">
        <item x="1"/>
        <item x="0"/>
        <item m="1" x="2"/>
      </items>
    </pivotField>
  </pivotFields>
  <rowFields count="3">
    <field x="15"/>
    <field x="1"/>
    <field x="3"/>
  </rowFields>
  <rowItems count="29">
    <i>
      <x/>
      <x v="23"/>
      <x v="11"/>
    </i>
    <i r="1">
      <x v="33"/>
      <x v="15"/>
    </i>
    <i>
      <x v="1"/>
      <x v="10"/>
      <x v="5"/>
    </i>
    <i r="1">
      <x v="23"/>
      <x v="11"/>
    </i>
    <i r="1">
      <x v="28"/>
      <x v="28"/>
    </i>
    <i r="1">
      <x v="33"/>
      <x v="15"/>
    </i>
    <i r="1">
      <x v="39"/>
      <x v="36"/>
    </i>
    <i>
      <x v="2"/>
      <x v="10"/>
      <x v="5"/>
    </i>
    <i>
      <x v="3"/>
      <x v="23"/>
      <x v="11"/>
    </i>
    <i r="1">
      <x v="39"/>
      <x v="36"/>
    </i>
    <i>
      <x v="4"/>
      <x v="23"/>
      <x v="11"/>
    </i>
    <i r="1">
      <x v="26"/>
      <x v="29"/>
    </i>
    <i r="1">
      <x v="39"/>
      <x v="36"/>
    </i>
    <i>
      <x v="5"/>
      <x v="23"/>
      <x v="11"/>
    </i>
    <i r="1">
      <x v="26"/>
      <x v="29"/>
    </i>
    <i>
      <x v="6"/>
      <x v="23"/>
      <x v="11"/>
    </i>
    <i r="1">
      <x v="33"/>
      <x v="15"/>
    </i>
    <i>
      <x v="7"/>
      <x v="23"/>
      <x v="11"/>
    </i>
    <i r="1">
      <x v="26"/>
      <x v="29"/>
    </i>
    <i r="1">
      <x v="28"/>
      <x v="28"/>
    </i>
    <i r="1">
      <x v="39"/>
      <x v="36"/>
    </i>
    <i>
      <x v="8"/>
      <x v="23"/>
      <x v="11"/>
    </i>
    <i>
      <x v="9"/>
      <x v="39"/>
      <x v="36"/>
    </i>
    <i>
      <x v="10"/>
      <x v="10"/>
      <x v="5"/>
    </i>
    <i r="1">
      <x v="23"/>
      <x v="11"/>
    </i>
    <i r="1">
      <x v="38"/>
      <x v="30"/>
    </i>
    <i>
      <x v="11"/>
      <x v="23"/>
      <x v="11"/>
    </i>
    <i r="1">
      <x v="28"/>
      <x v="28"/>
    </i>
    <i t="grand">
      <x/>
    </i>
  </rowItems>
  <colFields count="1">
    <field x="5"/>
  </colFields>
  <colItems count="4">
    <i>
      <x/>
    </i>
    <i>
      <x v="1"/>
    </i>
    <i>
      <x v="2"/>
    </i>
    <i t="grand">
      <x/>
    </i>
  </colItems>
  <pageFields count="2">
    <pageField fld="18" item="0" hier="-1"/>
    <pageField fld="19" item="1" hier="-1"/>
  </pageFields>
  <dataFields count="1">
    <dataField name="Sum of BILLEDVOLUME" fld="7" baseField="3" baseItem="11" numFmtId="3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6.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114"/>
  <sheetViews>
    <sheetView tabSelected="1" zoomScaleNormal="100" workbookViewId="0"/>
  </sheetViews>
  <sheetFormatPr defaultRowHeight="15" x14ac:dyDescent="0.25"/>
  <cols>
    <col min="1" max="1" width="12.28515625" customWidth="1"/>
    <col min="3" max="7" width="9.7109375" customWidth="1"/>
    <col min="8" max="8" width="3" customWidth="1"/>
    <col min="9" max="13" width="9.7109375" customWidth="1"/>
    <col min="14" max="14" width="3" customWidth="1"/>
    <col min="15" max="15" width="12" customWidth="1"/>
    <col min="17" max="21" width="9.7109375" customWidth="1"/>
    <col min="22" max="22" width="3.7109375" customWidth="1"/>
    <col min="23" max="27" width="9.7109375" customWidth="1"/>
  </cols>
  <sheetData>
    <row r="1" spans="1:27" ht="14.65" x14ac:dyDescent="0.35">
      <c r="A1" s="45" t="s">
        <v>113</v>
      </c>
      <c r="B1" s="46"/>
      <c r="C1" s="46"/>
      <c r="D1" s="46"/>
      <c r="E1" s="46"/>
      <c r="F1" s="46"/>
      <c r="G1" s="68" t="s">
        <v>112</v>
      </c>
      <c r="H1" s="68"/>
      <c r="I1" s="68"/>
      <c r="J1" s="46"/>
      <c r="K1" s="46"/>
      <c r="L1" s="46"/>
      <c r="M1" s="47"/>
      <c r="N1" s="64"/>
      <c r="O1" s="45" t="s">
        <v>113</v>
      </c>
      <c r="P1" s="46"/>
      <c r="Q1" s="46"/>
      <c r="R1" s="46"/>
      <c r="S1" s="46"/>
      <c r="T1" s="46"/>
      <c r="U1" s="68" t="s">
        <v>118</v>
      </c>
      <c r="V1" s="68"/>
      <c r="W1" s="68"/>
      <c r="X1" s="46"/>
      <c r="Y1" s="46"/>
      <c r="Z1" s="46"/>
      <c r="AA1" s="47"/>
    </row>
    <row r="2" spans="1:27" ht="14.65" x14ac:dyDescent="0.35">
      <c r="A2" s="48" t="s">
        <v>109</v>
      </c>
      <c r="B2" s="10"/>
      <c r="C2" s="10"/>
      <c r="D2" s="10"/>
      <c r="E2" s="10"/>
      <c r="F2" s="10"/>
      <c r="G2" s="10"/>
      <c r="H2" s="10"/>
      <c r="I2" s="10"/>
      <c r="J2" s="10"/>
      <c r="K2" s="10"/>
      <c r="L2" s="10"/>
      <c r="M2" s="49"/>
      <c r="O2" s="48" t="s">
        <v>109</v>
      </c>
      <c r="P2" s="10"/>
      <c r="Q2" s="10"/>
      <c r="R2" s="10"/>
      <c r="S2" s="10"/>
      <c r="T2" s="10"/>
      <c r="U2" s="10"/>
      <c r="V2" s="10"/>
      <c r="W2" s="10"/>
      <c r="X2" s="10"/>
      <c r="Y2" s="10"/>
      <c r="Z2" s="10"/>
      <c r="AA2" s="49"/>
    </row>
    <row r="3" spans="1:27" ht="14.65" x14ac:dyDescent="0.35">
      <c r="A3" s="50" t="s">
        <v>110</v>
      </c>
      <c r="B3" s="10"/>
      <c r="C3" s="10"/>
      <c r="D3" s="10"/>
      <c r="E3" s="10"/>
      <c r="F3" s="10"/>
      <c r="G3" s="10"/>
      <c r="H3" s="10"/>
      <c r="I3" s="10"/>
      <c r="J3" s="10"/>
      <c r="K3" s="10"/>
      <c r="L3" s="10"/>
      <c r="M3" s="49"/>
      <c r="O3" s="50" t="s">
        <v>110</v>
      </c>
      <c r="P3" s="10"/>
      <c r="Q3" s="10"/>
      <c r="R3" s="10"/>
      <c r="S3" s="10"/>
      <c r="T3" s="10"/>
      <c r="U3" s="10"/>
      <c r="V3" s="10"/>
      <c r="W3" s="10"/>
      <c r="X3" s="10"/>
      <c r="Y3" s="10"/>
      <c r="Z3" s="10"/>
      <c r="AA3" s="49"/>
    </row>
    <row r="4" spans="1:27" ht="14.65" x14ac:dyDescent="0.35">
      <c r="A4" s="50"/>
      <c r="B4" s="10"/>
      <c r="C4" s="67" t="s">
        <v>105</v>
      </c>
      <c r="D4" s="68"/>
      <c r="E4" s="68"/>
      <c r="F4" s="68"/>
      <c r="G4" s="69"/>
      <c r="H4" s="10"/>
      <c r="I4" s="67" t="s">
        <v>107</v>
      </c>
      <c r="J4" s="68"/>
      <c r="K4" s="68"/>
      <c r="L4" s="68"/>
      <c r="M4" s="69"/>
      <c r="O4" s="50"/>
      <c r="P4" s="10"/>
      <c r="Q4" s="67" t="s">
        <v>105</v>
      </c>
      <c r="R4" s="68"/>
      <c r="S4" s="68"/>
      <c r="T4" s="68"/>
      <c r="U4" s="69"/>
      <c r="V4" s="10"/>
      <c r="W4" s="67" t="s">
        <v>107</v>
      </c>
      <c r="X4" s="68"/>
      <c r="Y4" s="68"/>
      <c r="Z4" s="68"/>
      <c r="AA4" s="69"/>
    </row>
    <row r="5" spans="1:27" ht="14.65" x14ac:dyDescent="0.35">
      <c r="A5" s="50" t="s">
        <v>108</v>
      </c>
      <c r="B5" s="11" t="s">
        <v>106</v>
      </c>
      <c r="C5" s="7">
        <v>1</v>
      </c>
      <c r="D5" s="8">
        <v>2</v>
      </c>
      <c r="E5" s="8">
        <v>3</v>
      </c>
      <c r="F5" s="8">
        <v>4</v>
      </c>
      <c r="G5" s="9">
        <v>5</v>
      </c>
      <c r="H5" s="18"/>
      <c r="I5" s="7">
        <v>1</v>
      </c>
      <c r="J5" s="8">
        <v>2</v>
      </c>
      <c r="K5" s="8">
        <v>3</v>
      </c>
      <c r="L5" s="8">
        <v>4</v>
      </c>
      <c r="M5" s="9">
        <v>5</v>
      </c>
      <c r="O5" s="50" t="s">
        <v>108</v>
      </c>
      <c r="P5" s="11" t="s">
        <v>106</v>
      </c>
      <c r="Q5" s="7">
        <v>1</v>
      </c>
      <c r="R5" s="8">
        <v>2</v>
      </c>
      <c r="S5" s="8">
        <v>3</v>
      </c>
      <c r="T5" s="8">
        <v>4</v>
      </c>
      <c r="U5" s="9">
        <v>5</v>
      </c>
      <c r="V5" s="18"/>
      <c r="W5" s="7">
        <v>1</v>
      </c>
      <c r="X5" s="8">
        <v>2</v>
      </c>
      <c r="Y5" s="8">
        <v>3</v>
      </c>
      <c r="Z5" s="8">
        <v>4</v>
      </c>
      <c r="AA5" s="9">
        <v>5</v>
      </c>
    </row>
    <row r="6" spans="1:27" ht="14.65" x14ac:dyDescent="0.35">
      <c r="A6" s="50">
        <v>9</v>
      </c>
      <c r="B6" s="10"/>
      <c r="C6" s="51">
        <f>Indices!J9</f>
        <v>3.8679999999999999</v>
      </c>
      <c r="D6" s="51">
        <f>ROUND((+C6*0.9),3)</f>
        <v>3.4809999999999999</v>
      </c>
      <c r="E6" s="51">
        <f>ROUND((+C6*0.8),3)</f>
        <v>3.0939999999999999</v>
      </c>
      <c r="F6" s="51">
        <f>+E6</f>
        <v>3.0939999999999999</v>
      </c>
      <c r="G6" s="51">
        <f>+F6</f>
        <v>3.0939999999999999</v>
      </c>
      <c r="H6" s="51"/>
      <c r="I6" s="51">
        <f>Indices!F9</f>
        <v>3.1880000000000002</v>
      </c>
      <c r="J6" s="51">
        <f>ROUND((+I6*0.9),3)</f>
        <v>2.8690000000000002</v>
      </c>
      <c r="K6" s="51">
        <f>ROUND((+I6*0.8),3)</f>
        <v>2.5499999999999998</v>
      </c>
      <c r="L6" s="51">
        <f>+K6</f>
        <v>2.5499999999999998</v>
      </c>
      <c r="M6" s="52">
        <f>+L6</f>
        <v>2.5499999999999998</v>
      </c>
      <c r="O6" s="50">
        <v>9</v>
      </c>
      <c r="P6" s="10"/>
      <c r="Q6" s="51">
        <f>Indices!I9</f>
        <v>3.83</v>
      </c>
      <c r="R6" s="51">
        <f>ROUND((+Q6*0.85),3)</f>
        <v>3.2559999999999998</v>
      </c>
      <c r="S6" s="51">
        <f>ROUND((+Q6*0.7),3)</f>
        <v>2.681</v>
      </c>
      <c r="T6" s="51">
        <f>ROUND((+Q6*0.6),3)</f>
        <v>2.298</v>
      </c>
      <c r="U6" s="51">
        <f>ROUND((+Q6*0.5),3)</f>
        <v>1.915</v>
      </c>
      <c r="V6" s="51"/>
      <c r="W6" s="51">
        <f>Indices!E9</f>
        <v>3.75</v>
      </c>
      <c r="X6" s="51">
        <f>ROUND((+W6*0.85),3)</f>
        <v>3.1880000000000002</v>
      </c>
      <c r="Y6" s="51">
        <f>ROUND((+W6*0.7),3)</f>
        <v>2.625</v>
      </c>
      <c r="Z6" s="51">
        <f>ROUND((+W6*0.6),3)</f>
        <v>2.25</v>
      </c>
      <c r="AA6" s="52">
        <f>ROUND((+W6*0.5),3)</f>
        <v>1.875</v>
      </c>
    </row>
    <row r="7" spans="1:27" ht="14.65" x14ac:dyDescent="0.35">
      <c r="A7" s="50">
        <v>10</v>
      </c>
      <c r="B7" s="10"/>
      <c r="C7" s="62">
        <f>Indices!J10</f>
        <v>3.7080000000000002</v>
      </c>
      <c r="D7" s="62">
        <f t="shared" ref="D7:D17" si="0">ROUND((+C7*0.9),3)</f>
        <v>3.3370000000000002</v>
      </c>
      <c r="E7" s="62">
        <f t="shared" ref="E7:E17" si="1">ROUND((+C7*0.8),3)</f>
        <v>2.9660000000000002</v>
      </c>
      <c r="F7" s="62">
        <f t="shared" ref="F7:G7" si="2">+E7</f>
        <v>2.9660000000000002</v>
      </c>
      <c r="G7" s="62">
        <f t="shared" si="2"/>
        <v>2.9660000000000002</v>
      </c>
      <c r="H7" s="62"/>
      <c r="I7" s="62">
        <f>Indices!F10</f>
        <v>3.0072000000000001</v>
      </c>
      <c r="J7" s="62">
        <f t="shared" ref="J7:J17" si="3">ROUND((+I7*0.9),3)</f>
        <v>2.706</v>
      </c>
      <c r="K7" s="62">
        <f t="shared" ref="K7:K17" si="4">ROUND((+I7*0.8),3)</f>
        <v>2.4060000000000001</v>
      </c>
      <c r="L7" s="62">
        <f t="shared" ref="L7:M7" si="5">+K7</f>
        <v>2.4060000000000001</v>
      </c>
      <c r="M7" s="63">
        <f t="shared" si="5"/>
        <v>2.4060000000000001</v>
      </c>
      <c r="O7" s="50">
        <v>10</v>
      </c>
      <c r="P7" s="10"/>
      <c r="Q7" s="58">
        <f>Indices!I10</f>
        <v>3.49</v>
      </c>
      <c r="R7" s="58">
        <f t="shared" ref="R7:R17" si="6">ROUND((+Q7*0.85),3)</f>
        <v>2.9670000000000001</v>
      </c>
      <c r="S7" s="58">
        <f t="shared" ref="S7:S17" si="7">ROUND((+Q7*0.7),3)</f>
        <v>2.4430000000000001</v>
      </c>
      <c r="T7" s="58">
        <f t="shared" ref="T7:T17" si="8">ROUND((+Q7*0.6),3)</f>
        <v>2.0939999999999999</v>
      </c>
      <c r="U7" s="58">
        <f t="shared" ref="U7:U17" si="9">ROUND((+Q7*0.5),3)</f>
        <v>1.7450000000000001</v>
      </c>
      <c r="V7" s="10"/>
      <c r="W7" s="58">
        <f>Indices!E10</f>
        <v>3.43</v>
      </c>
      <c r="X7" s="58">
        <f t="shared" ref="X7:X17" si="10">ROUND((+W7*0.85),3)</f>
        <v>2.9159999999999999</v>
      </c>
      <c r="Y7" s="58">
        <f t="shared" ref="Y7:Y17" si="11">ROUND((+W7*0.7),3)</f>
        <v>2.4009999999999998</v>
      </c>
      <c r="Z7" s="58">
        <f t="shared" ref="Z7:Z17" si="12">ROUND((+W7*0.6),3)</f>
        <v>2.0579999999999998</v>
      </c>
      <c r="AA7" s="59">
        <f t="shared" ref="AA7:AA17" si="13">ROUND((+W7*0.5),3)</f>
        <v>1.7150000000000001</v>
      </c>
    </row>
    <row r="8" spans="1:27" ht="14.65" x14ac:dyDescent="0.35">
      <c r="A8" s="50">
        <v>11</v>
      </c>
      <c r="B8" s="10"/>
      <c r="C8" s="62">
        <f>Indices!J11</f>
        <v>3.9809999999999999</v>
      </c>
      <c r="D8" s="62">
        <f t="shared" si="0"/>
        <v>3.5830000000000002</v>
      </c>
      <c r="E8" s="62">
        <f t="shared" si="1"/>
        <v>3.1850000000000001</v>
      </c>
      <c r="F8" s="62">
        <f t="shared" ref="F8:G8" si="14">+E8</f>
        <v>3.1850000000000001</v>
      </c>
      <c r="G8" s="62">
        <f t="shared" si="14"/>
        <v>3.1850000000000001</v>
      </c>
      <c r="H8" s="62"/>
      <c r="I8" s="62">
        <f>Indices!F11</f>
        <v>3.9601000000000002</v>
      </c>
      <c r="J8" s="62">
        <f t="shared" si="3"/>
        <v>3.5640000000000001</v>
      </c>
      <c r="K8" s="62">
        <f t="shared" si="4"/>
        <v>3.1680000000000001</v>
      </c>
      <c r="L8" s="62">
        <f t="shared" ref="L8:M8" si="15">+K8</f>
        <v>3.1680000000000001</v>
      </c>
      <c r="M8" s="63">
        <f t="shared" si="15"/>
        <v>3.1680000000000001</v>
      </c>
      <c r="O8" s="50">
        <v>11</v>
      </c>
      <c r="P8" s="10"/>
      <c r="Q8" s="58">
        <f>Indices!I11</f>
        <v>3.88</v>
      </c>
      <c r="R8" s="58">
        <f t="shared" si="6"/>
        <v>3.298</v>
      </c>
      <c r="S8" s="58">
        <f t="shared" si="7"/>
        <v>2.7160000000000002</v>
      </c>
      <c r="T8" s="58">
        <f t="shared" si="8"/>
        <v>2.3279999999999998</v>
      </c>
      <c r="U8" s="58">
        <f t="shared" si="9"/>
        <v>1.94</v>
      </c>
      <c r="V8" s="10"/>
      <c r="W8" s="58">
        <f>Indices!E11</f>
        <v>3.76</v>
      </c>
      <c r="X8" s="58">
        <f t="shared" si="10"/>
        <v>3.1960000000000002</v>
      </c>
      <c r="Y8" s="58">
        <f t="shared" si="11"/>
        <v>2.6320000000000001</v>
      </c>
      <c r="Z8" s="58">
        <f t="shared" si="12"/>
        <v>2.2559999999999998</v>
      </c>
      <c r="AA8" s="59">
        <f t="shared" si="13"/>
        <v>1.88</v>
      </c>
    </row>
    <row r="9" spans="1:27" ht="14.65" x14ac:dyDescent="0.35">
      <c r="A9" s="50">
        <v>12</v>
      </c>
      <c r="B9" s="10"/>
      <c r="C9" s="62">
        <f>Indices!J12</f>
        <v>3.3610000000000002</v>
      </c>
      <c r="D9" s="62">
        <f t="shared" si="0"/>
        <v>3.0249999999999999</v>
      </c>
      <c r="E9" s="62">
        <f t="shared" si="1"/>
        <v>2.6890000000000001</v>
      </c>
      <c r="F9" s="62">
        <f t="shared" ref="F9:G9" si="16">+E9</f>
        <v>2.6890000000000001</v>
      </c>
      <c r="G9" s="62">
        <f t="shared" si="16"/>
        <v>2.6890000000000001</v>
      </c>
      <c r="H9" s="62"/>
      <c r="I9" s="62">
        <f>Indices!F12</f>
        <v>3.4152</v>
      </c>
      <c r="J9" s="62">
        <f t="shared" si="3"/>
        <v>3.0739999999999998</v>
      </c>
      <c r="K9" s="62">
        <f t="shared" si="4"/>
        <v>2.7320000000000002</v>
      </c>
      <c r="L9" s="62">
        <f t="shared" ref="L9:M9" si="17">+K9</f>
        <v>2.7320000000000002</v>
      </c>
      <c r="M9" s="63">
        <f t="shared" si="17"/>
        <v>2.7320000000000002</v>
      </c>
      <c r="O9" s="50">
        <v>12</v>
      </c>
      <c r="P9" s="10"/>
      <c r="Q9" s="58">
        <f>Indices!I12</f>
        <v>2.62</v>
      </c>
      <c r="R9" s="58">
        <f t="shared" si="6"/>
        <v>2.2269999999999999</v>
      </c>
      <c r="S9" s="58">
        <f t="shared" si="7"/>
        <v>1.8340000000000001</v>
      </c>
      <c r="T9" s="58">
        <f t="shared" si="8"/>
        <v>1.5720000000000001</v>
      </c>
      <c r="U9" s="58">
        <f t="shared" si="9"/>
        <v>1.31</v>
      </c>
      <c r="V9" s="10"/>
      <c r="W9" s="58">
        <f>Indices!E12</f>
        <v>2.58</v>
      </c>
      <c r="X9" s="58">
        <f t="shared" si="10"/>
        <v>2.1930000000000001</v>
      </c>
      <c r="Y9" s="58">
        <f t="shared" si="11"/>
        <v>1.806</v>
      </c>
      <c r="Z9" s="58">
        <f t="shared" si="12"/>
        <v>1.548</v>
      </c>
      <c r="AA9" s="59">
        <f t="shared" si="13"/>
        <v>1.29</v>
      </c>
    </row>
    <row r="10" spans="1:27" ht="14.65" x14ac:dyDescent="0.35">
      <c r="A10" s="50">
        <v>1</v>
      </c>
      <c r="B10" s="10"/>
      <c r="C10" s="62">
        <f>Indices!J13</f>
        <v>2.9169999999999998</v>
      </c>
      <c r="D10" s="62">
        <f t="shared" si="0"/>
        <v>2.625</v>
      </c>
      <c r="E10" s="62">
        <f t="shared" si="1"/>
        <v>2.3340000000000001</v>
      </c>
      <c r="F10" s="62">
        <f t="shared" ref="F10:G10" si="18">+E10</f>
        <v>2.3340000000000001</v>
      </c>
      <c r="G10" s="62">
        <f t="shared" si="18"/>
        <v>2.3340000000000001</v>
      </c>
      <c r="H10" s="62"/>
      <c r="I10" s="62">
        <f>Indices!F13</f>
        <v>3.6432000000000002</v>
      </c>
      <c r="J10" s="62">
        <f t="shared" si="3"/>
        <v>3.2789999999999999</v>
      </c>
      <c r="K10" s="62">
        <f t="shared" si="4"/>
        <v>2.915</v>
      </c>
      <c r="L10" s="62">
        <f t="shared" ref="L10:M10" si="19">+K10</f>
        <v>2.915</v>
      </c>
      <c r="M10" s="63">
        <f t="shared" si="19"/>
        <v>2.915</v>
      </c>
      <c r="O10" s="50">
        <v>1</v>
      </c>
      <c r="P10" s="10"/>
      <c r="Q10" s="58">
        <f>Indices!I13</f>
        <v>2.73</v>
      </c>
      <c r="R10" s="58">
        <f t="shared" si="6"/>
        <v>2.3210000000000002</v>
      </c>
      <c r="S10" s="58">
        <f t="shared" si="7"/>
        <v>1.911</v>
      </c>
      <c r="T10" s="58">
        <f t="shared" si="8"/>
        <v>1.6379999999999999</v>
      </c>
      <c r="U10" s="58">
        <f t="shared" si="9"/>
        <v>1.365</v>
      </c>
      <c r="V10" s="10"/>
      <c r="W10" s="58">
        <f>Indices!E13</f>
        <v>2.64</v>
      </c>
      <c r="X10" s="58">
        <f t="shared" si="10"/>
        <v>2.2440000000000002</v>
      </c>
      <c r="Y10" s="58">
        <f t="shared" si="11"/>
        <v>1.8480000000000001</v>
      </c>
      <c r="Z10" s="58">
        <f t="shared" si="12"/>
        <v>1.5840000000000001</v>
      </c>
      <c r="AA10" s="59">
        <f t="shared" si="13"/>
        <v>1.32</v>
      </c>
    </row>
    <row r="11" spans="1:27" ht="14.65" x14ac:dyDescent="0.35">
      <c r="A11" s="50">
        <f>A10+1</f>
        <v>2</v>
      </c>
      <c r="B11" s="10"/>
      <c r="C11" s="62">
        <f>Indices!J14</f>
        <v>2.79</v>
      </c>
      <c r="D11" s="62">
        <f t="shared" si="0"/>
        <v>2.5110000000000001</v>
      </c>
      <c r="E11" s="62">
        <f t="shared" si="1"/>
        <v>2.2320000000000002</v>
      </c>
      <c r="F11" s="62">
        <f t="shared" ref="F11:G11" si="20">+E11</f>
        <v>2.2320000000000002</v>
      </c>
      <c r="G11" s="62">
        <f t="shared" si="20"/>
        <v>2.2320000000000002</v>
      </c>
      <c r="H11" s="62"/>
      <c r="I11" s="62">
        <f>Indices!F14</f>
        <v>4.2679999999999998</v>
      </c>
      <c r="J11" s="62">
        <f t="shared" si="3"/>
        <v>3.8410000000000002</v>
      </c>
      <c r="K11" s="62">
        <f t="shared" si="4"/>
        <v>3.4140000000000001</v>
      </c>
      <c r="L11" s="62">
        <f t="shared" ref="L11:M11" si="21">+K11</f>
        <v>3.4140000000000001</v>
      </c>
      <c r="M11" s="63">
        <f t="shared" si="21"/>
        <v>3.4140000000000001</v>
      </c>
      <c r="O11" s="50">
        <f>O10+1</f>
        <v>2</v>
      </c>
      <c r="P11" s="10"/>
      <c r="Q11" s="58">
        <f>Indices!I14</f>
        <v>2.5299999999999998</v>
      </c>
      <c r="R11" s="58">
        <f t="shared" si="6"/>
        <v>2.1509999999999998</v>
      </c>
      <c r="S11" s="58">
        <f t="shared" si="7"/>
        <v>1.7709999999999999</v>
      </c>
      <c r="T11" s="58">
        <f t="shared" si="8"/>
        <v>1.518</v>
      </c>
      <c r="U11" s="58">
        <f t="shared" si="9"/>
        <v>1.2649999999999999</v>
      </c>
      <c r="V11" s="10"/>
      <c r="W11" s="58">
        <f>Indices!E14</f>
        <v>2.5</v>
      </c>
      <c r="X11" s="58">
        <f t="shared" si="10"/>
        <v>2.125</v>
      </c>
      <c r="Y11" s="58">
        <f t="shared" si="11"/>
        <v>1.75</v>
      </c>
      <c r="Z11" s="58">
        <f t="shared" si="12"/>
        <v>1.5</v>
      </c>
      <c r="AA11" s="59">
        <f t="shared" si="13"/>
        <v>1.25</v>
      </c>
    </row>
    <row r="12" spans="1:27" ht="14.65" x14ac:dyDescent="0.35">
      <c r="A12" s="50">
        <f t="shared" ref="A12:A17" si="22">A11+1</f>
        <v>3</v>
      </c>
      <c r="B12" s="10"/>
      <c r="C12" s="62">
        <f>Indices!J15</f>
        <v>2.7450000000000001</v>
      </c>
      <c r="D12" s="62">
        <f t="shared" si="0"/>
        <v>2.4710000000000001</v>
      </c>
      <c r="E12" s="62">
        <f t="shared" si="1"/>
        <v>2.1960000000000002</v>
      </c>
      <c r="F12" s="62">
        <f t="shared" ref="F12:G12" si="23">+E12</f>
        <v>2.1960000000000002</v>
      </c>
      <c r="G12" s="62">
        <f t="shared" si="23"/>
        <v>2.1960000000000002</v>
      </c>
      <c r="H12" s="62"/>
      <c r="I12" s="62">
        <f>Indices!F15</f>
        <v>3.2763</v>
      </c>
      <c r="J12" s="62">
        <f t="shared" si="3"/>
        <v>2.9489999999999998</v>
      </c>
      <c r="K12" s="62">
        <f t="shared" si="4"/>
        <v>2.621</v>
      </c>
      <c r="L12" s="62">
        <f t="shared" ref="L12:M12" si="24">+K12</f>
        <v>2.621</v>
      </c>
      <c r="M12" s="63">
        <f t="shared" si="24"/>
        <v>2.621</v>
      </c>
      <c r="O12" s="50">
        <f t="shared" ref="O12:O17" si="25">O11+1</f>
        <v>3</v>
      </c>
      <c r="P12" s="10"/>
      <c r="Q12" s="58">
        <f>Indices!I15</f>
        <v>2.52</v>
      </c>
      <c r="R12" s="58">
        <f t="shared" si="6"/>
        <v>2.1419999999999999</v>
      </c>
      <c r="S12" s="58">
        <f t="shared" si="7"/>
        <v>1.764</v>
      </c>
      <c r="T12" s="58">
        <f t="shared" si="8"/>
        <v>1.512</v>
      </c>
      <c r="U12" s="58">
        <f t="shared" si="9"/>
        <v>1.26</v>
      </c>
      <c r="V12" s="10"/>
      <c r="W12" s="58">
        <f>Indices!E15</f>
        <v>2.52</v>
      </c>
      <c r="X12" s="58">
        <f t="shared" si="10"/>
        <v>2.1419999999999999</v>
      </c>
      <c r="Y12" s="58">
        <f t="shared" si="11"/>
        <v>1.764</v>
      </c>
      <c r="Z12" s="58">
        <f t="shared" si="12"/>
        <v>1.512</v>
      </c>
      <c r="AA12" s="59">
        <f t="shared" si="13"/>
        <v>1.26</v>
      </c>
    </row>
    <row r="13" spans="1:27" ht="14.65" x14ac:dyDescent="0.35">
      <c r="A13" s="50">
        <f t="shared" si="22"/>
        <v>4</v>
      </c>
      <c r="B13" s="10"/>
      <c r="C13" s="62">
        <f>Indices!J16</f>
        <v>2.5289999999999999</v>
      </c>
      <c r="D13" s="62">
        <f t="shared" si="0"/>
        <v>2.2759999999999998</v>
      </c>
      <c r="E13" s="62">
        <f t="shared" si="1"/>
        <v>2.0230000000000001</v>
      </c>
      <c r="F13" s="62">
        <f t="shared" ref="F13:G13" si="26">+E13</f>
        <v>2.0230000000000001</v>
      </c>
      <c r="G13" s="62">
        <f t="shared" si="26"/>
        <v>2.0230000000000001</v>
      </c>
      <c r="H13" s="62"/>
      <c r="I13" s="62">
        <f>Indices!F16</f>
        <v>2.1333000000000002</v>
      </c>
      <c r="J13" s="62">
        <f t="shared" si="3"/>
        <v>1.92</v>
      </c>
      <c r="K13" s="62">
        <f t="shared" si="4"/>
        <v>1.7070000000000001</v>
      </c>
      <c r="L13" s="62">
        <f t="shared" ref="L13:M13" si="27">+K13</f>
        <v>1.7070000000000001</v>
      </c>
      <c r="M13" s="63">
        <f t="shared" si="27"/>
        <v>1.7070000000000001</v>
      </c>
      <c r="O13" s="50">
        <f t="shared" si="25"/>
        <v>4</v>
      </c>
      <c r="P13" s="10"/>
      <c r="Q13" s="58">
        <f>Indices!I16</f>
        <v>2.48</v>
      </c>
      <c r="R13" s="58">
        <f t="shared" si="6"/>
        <v>2.1080000000000001</v>
      </c>
      <c r="S13" s="58">
        <f t="shared" si="7"/>
        <v>1.736</v>
      </c>
      <c r="T13" s="58">
        <f t="shared" si="8"/>
        <v>1.488</v>
      </c>
      <c r="U13" s="58">
        <f t="shared" si="9"/>
        <v>1.24</v>
      </c>
      <c r="V13" s="10"/>
      <c r="W13" s="58">
        <f>Indices!E16</f>
        <v>2.4700000000000002</v>
      </c>
      <c r="X13" s="58">
        <f t="shared" si="10"/>
        <v>2.1</v>
      </c>
      <c r="Y13" s="58">
        <f t="shared" si="11"/>
        <v>1.7290000000000001</v>
      </c>
      <c r="Z13" s="58">
        <f t="shared" si="12"/>
        <v>1.482</v>
      </c>
      <c r="AA13" s="59">
        <f t="shared" si="13"/>
        <v>1.2350000000000001</v>
      </c>
    </row>
    <row r="14" spans="1:27" ht="14.65" x14ac:dyDescent="0.35">
      <c r="A14" s="50">
        <f t="shared" si="22"/>
        <v>5</v>
      </c>
      <c r="B14" s="10"/>
      <c r="C14" s="62">
        <f>Indices!J17</f>
        <v>2.7570000000000001</v>
      </c>
      <c r="D14" s="62">
        <f t="shared" si="0"/>
        <v>2.4809999999999999</v>
      </c>
      <c r="E14" s="62">
        <f t="shared" si="1"/>
        <v>2.206</v>
      </c>
      <c r="F14" s="62">
        <f t="shared" ref="F14:G14" si="28">+E14</f>
        <v>2.206</v>
      </c>
      <c r="G14" s="62">
        <f t="shared" si="28"/>
        <v>2.206</v>
      </c>
      <c r="H14" s="62"/>
      <c r="I14" s="62">
        <f>Indices!F17</f>
        <v>2.0817000000000001</v>
      </c>
      <c r="J14" s="62">
        <f t="shared" si="3"/>
        <v>1.8740000000000001</v>
      </c>
      <c r="K14" s="62">
        <f t="shared" si="4"/>
        <v>1.665</v>
      </c>
      <c r="L14" s="62">
        <f t="shared" ref="L14:M14" si="29">+K14</f>
        <v>1.665</v>
      </c>
      <c r="M14" s="63">
        <f t="shared" si="29"/>
        <v>1.665</v>
      </c>
      <c r="O14" s="50">
        <f t="shared" si="25"/>
        <v>5</v>
      </c>
      <c r="P14" s="10"/>
      <c r="Q14" s="58">
        <f>Indices!I17</f>
        <v>2.63</v>
      </c>
      <c r="R14" s="58">
        <f t="shared" si="6"/>
        <v>2.2360000000000002</v>
      </c>
      <c r="S14" s="58">
        <f t="shared" si="7"/>
        <v>1.841</v>
      </c>
      <c r="T14" s="58">
        <f t="shared" si="8"/>
        <v>1.5780000000000001</v>
      </c>
      <c r="U14" s="58">
        <f t="shared" si="9"/>
        <v>1.3149999999999999</v>
      </c>
      <c r="V14" s="10"/>
      <c r="W14" s="58">
        <f>Indices!E17</f>
        <v>2.67</v>
      </c>
      <c r="X14" s="58">
        <f t="shared" si="10"/>
        <v>2.27</v>
      </c>
      <c r="Y14" s="58">
        <f t="shared" si="11"/>
        <v>1.869</v>
      </c>
      <c r="Z14" s="58">
        <f t="shared" si="12"/>
        <v>1.6020000000000001</v>
      </c>
      <c r="AA14" s="59">
        <f t="shared" si="13"/>
        <v>1.335</v>
      </c>
    </row>
    <row r="15" spans="1:27" ht="14.65" x14ac:dyDescent="0.35">
      <c r="A15" s="50">
        <f t="shared" si="22"/>
        <v>6</v>
      </c>
      <c r="B15" s="10"/>
      <c r="C15" s="62">
        <f>Indices!J18</f>
        <v>2.6960000000000002</v>
      </c>
      <c r="D15" s="62">
        <f t="shared" si="0"/>
        <v>2.4260000000000002</v>
      </c>
      <c r="E15" s="62">
        <f t="shared" si="1"/>
        <v>2.157</v>
      </c>
      <c r="F15" s="62">
        <f t="shared" ref="F15:G15" si="30">+E15</f>
        <v>2.157</v>
      </c>
      <c r="G15" s="62">
        <f t="shared" si="30"/>
        <v>2.157</v>
      </c>
      <c r="H15" s="62"/>
      <c r="I15" s="62">
        <f>Indices!F18</f>
        <v>1.9066000000000001</v>
      </c>
      <c r="J15" s="62">
        <f t="shared" si="3"/>
        <v>1.716</v>
      </c>
      <c r="K15" s="62">
        <f t="shared" si="4"/>
        <v>1.5249999999999999</v>
      </c>
      <c r="L15" s="62">
        <f t="shared" ref="L15:M15" si="31">+K15</f>
        <v>1.5249999999999999</v>
      </c>
      <c r="M15" s="63">
        <f t="shared" si="31"/>
        <v>1.5249999999999999</v>
      </c>
      <c r="O15" s="50">
        <f t="shared" si="25"/>
        <v>6</v>
      </c>
      <c r="P15" s="10"/>
      <c r="Q15" s="58">
        <f>Indices!I18</f>
        <v>2.5</v>
      </c>
      <c r="R15" s="58">
        <f t="shared" si="6"/>
        <v>2.125</v>
      </c>
      <c r="S15" s="58">
        <f t="shared" si="7"/>
        <v>1.75</v>
      </c>
      <c r="T15" s="58">
        <f t="shared" si="8"/>
        <v>1.5</v>
      </c>
      <c r="U15" s="58">
        <f t="shared" si="9"/>
        <v>1.25</v>
      </c>
      <c r="V15" s="10"/>
      <c r="W15" s="58">
        <f>Indices!E18</f>
        <v>2.4900000000000002</v>
      </c>
      <c r="X15" s="58">
        <f t="shared" si="10"/>
        <v>2.117</v>
      </c>
      <c r="Y15" s="58">
        <f t="shared" si="11"/>
        <v>1.7430000000000001</v>
      </c>
      <c r="Z15" s="58">
        <f t="shared" si="12"/>
        <v>1.494</v>
      </c>
      <c r="AA15" s="59">
        <f t="shared" si="13"/>
        <v>1.2450000000000001</v>
      </c>
    </row>
    <row r="16" spans="1:27" ht="14.65" x14ac:dyDescent="0.35">
      <c r="A16" s="50">
        <f t="shared" si="22"/>
        <v>7</v>
      </c>
      <c r="B16" s="10"/>
      <c r="C16" s="62">
        <f>Indices!J19</f>
        <v>2.7679999999999998</v>
      </c>
      <c r="D16" s="62">
        <f t="shared" si="0"/>
        <v>2.4910000000000001</v>
      </c>
      <c r="E16" s="62">
        <f t="shared" si="1"/>
        <v>2.214</v>
      </c>
      <c r="F16" s="62">
        <f t="shared" ref="F16:G16" si="32">+E16</f>
        <v>2.214</v>
      </c>
      <c r="G16" s="62">
        <f t="shared" si="32"/>
        <v>2.214</v>
      </c>
      <c r="H16" s="62"/>
      <c r="I16" s="62">
        <f>Indices!F19</f>
        <v>1.8596999999999999</v>
      </c>
      <c r="J16" s="62">
        <f t="shared" si="3"/>
        <v>1.6739999999999999</v>
      </c>
      <c r="K16" s="62">
        <f t="shared" si="4"/>
        <v>1.488</v>
      </c>
      <c r="L16" s="62">
        <f t="shared" ref="L16:M16" si="33">+K16</f>
        <v>1.488</v>
      </c>
      <c r="M16" s="63">
        <f t="shared" si="33"/>
        <v>1.488</v>
      </c>
      <c r="O16" s="50">
        <f t="shared" si="25"/>
        <v>7</v>
      </c>
      <c r="P16" s="10"/>
      <c r="Q16" s="58">
        <f>Indices!I19</f>
        <v>2.68</v>
      </c>
      <c r="R16" s="58">
        <f t="shared" si="6"/>
        <v>2.278</v>
      </c>
      <c r="S16" s="58">
        <f t="shared" si="7"/>
        <v>1.8759999999999999</v>
      </c>
      <c r="T16" s="58">
        <f t="shared" si="8"/>
        <v>1.6080000000000001</v>
      </c>
      <c r="U16" s="58">
        <f t="shared" si="9"/>
        <v>1.34</v>
      </c>
      <c r="V16" s="10"/>
      <c r="W16" s="58">
        <f>Indices!E19</f>
        <v>2.65</v>
      </c>
      <c r="X16" s="58">
        <f t="shared" si="10"/>
        <v>2.2530000000000001</v>
      </c>
      <c r="Y16" s="58">
        <f t="shared" si="11"/>
        <v>1.855</v>
      </c>
      <c r="Z16" s="58">
        <f t="shared" si="12"/>
        <v>1.59</v>
      </c>
      <c r="AA16" s="59">
        <f t="shared" si="13"/>
        <v>1.325</v>
      </c>
    </row>
    <row r="17" spans="1:27" ht="14.65" x14ac:dyDescent="0.35">
      <c r="A17" s="50">
        <f t="shared" si="22"/>
        <v>8</v>
      </c>
      <c r="B17" s="10"/>
      <c r="C17" s="51">
        <f>Indices!J20</f>
        <v>2.7120000000000002</v>
      </c>
      <c r="D17" s="51">
        <f t="shared" si="0"/>
        <v>2.4409999999999998</v>
      </c>
      <c r="E17" s="51">
        <f t="shared" si="1"/>
        <v>2.17</v>
      </c>
      <c r="F17" s="51">
        <f t="shared" ref="F17:G17" si="34">+E17</f>
        <v>2.17</v>
      </c>
      <c r="G17" s="51">
        <f t="shared" si="34"/>
        <v>2.17</v>
      </c>
      <c r="H17" s="51"/>
      <c r="I17" s="51">
        <f>Indices!F20</f>
        <v>1.9776</v>
      </c>
      <c r="J17" s="51">
        <f t="shared" si="3"/>
        <v>1.78</v>
      </c>
      <c r="K17" s="51">
        <f t="shared" si="4"/>
        <v>1.5820000000000001</v>
      </c>
      <c r="L17" s="51">
        <f t="shared" ref="L17:M17" si="35">+K17</f>
        <v>1.5820000000000001</v>
      </c>
      <c r="M17" s="52">
        <f t="shared" si="35"/>
        <v>1.5820000000000001</v>
      </c>
      <c r="O17" s="50">
        <f t="shared" si="25"/>
        <v>8</v>
      </c>
      <c r="P17" s="10"/>
      <c r="Q17" s="51">
        <f>Indices!I20</f>
        <v>2.62</v>
      </c>
      <c r="R17" s="51">
        <f t="shared" si="6"/>
        <v>2.2269999999999999</v>
      </c>
      <c r="S17" s="51">
        <f t="shared" si="7"/>
        <v>1.8340000000000001</v>
      </c>
      <c r="T17" s="51">
        <f t="shared" si="8"/>
        <v>1.5720000000000001</v>
      </c>
      <c r="U17" s="51">
        <f t="shared" si="9"/>
        <v>1.31</v>
      </c>
      <c r="V17" s="51"/>
      <c r="W17" s="51">
        <f>Indices!E20</f>
        <v>2.58</v>
      </c>
      <c r="X17" s="51">
        <f t="shared" si="10"/>
        <v>2.1930000000000001</v>
      </c>
      <c r="Y17" s="51">
        <f t="shared" si="11"/>
        <v>1.806</v>
      </c>
      <c r="Z17" s="51">
        <f t="shared" si="12"/>
        <v>1.548</v>
      </c>
      <c r="AA17" s="52">
        <f t="shared" si="13"/>
        <v>1.29</v>
      </c>
    </row>
    <row r="18" spans="1:27" ht="14.65" x14ac:dyDescent="0.35">
      <c r="A18" s="50"/>
      <c r="B18" s="10"/>
      <c r="C18" s="10"/>
      <c r="D18" s="10"/>
      <c r="E18" s="10"/>
      <c r="F18" s="10"/>
      <c r="G18" s="10"/>
      <c r="H18" s="10"/>
      <c r="I18" s="10"/>
      <c r="J18" s="10"/>
      <c r="K18" s="10"/>
      <c r="L18" s="10"/>
      <c r="M18" s="49"/>
      <c r="O18" s="50"/>
      <c r="P18" s="10"/>
      <c r="Q18" s="10"/>
      <c r="R18" s="10"/>
      <c r="S18" s="10"/>
      <c r="T18" s="10"/>
      <c r="U18" s="10"/>
      <c r="V18" s="10"/>
      <c r="W18" s="10"/>
      <c r="X18" s="10"/>
      <c r="Y18" s="10"/>
      <c r="Z18" s="10"/>
      <c r="AA18" s="49"/>
    </row>
    <row r="19" spans="1:27" ht="14.65" x14ac:dyDescent="0.35">
      <c r="A19" s="50" t="s">
        <v>113</v>
      </c>
      <c r="B19" s="10"/>
      <c r="C19" s="10"/>
      <c r="D19" s="10"/>
      <c r="E19" s="10"/>
      <c r="F19" s="10"/>
      <c r="G19" s="10"/>
      <c r="H19" s="10"/>
      <c r="I19" s="10"/>
      <c r="J19" s="10"/>
      <c r="K19" s="10"/>
      <c r="L19" s="10"/>
      <c r="M19" s="49"/>
      <c r="O19" s="50" t="s">
        <v>113</v>
      </c>
      <c r="P19" s="10"/>
      <c r="Q19" s="10"/>
      <c r="R19" s="10"/>
      <c r="S19" s="10"/>
      <c r="T19" s="10"/>
      <c r="U19" s="10"/>
      <c r="V19" s="10"/>
      <c r="W19" s="10"/>
      <c r="X19" s="10"/>
      <c r="Y19" s="10"/>
      <c r="Z19" s="10"/>
      <c r="AA19" s="49"/>
    </row>
    <row r="20" spans="1:27" ht="14.65" x14ac:dyDescent="0.35">
      <c r="A20" s="48" t="s">
        <v>109</v>
      </c>
      <c r="B20" s="10"/>
      <c r="C20" s="10"/>
      <c r="D20" s="10"/>
      <c r="E20" s="10"/>
      <c r="F20" s="10"/>
      <c r="G20" s="10"/>
      <c r="H20" s="10"/>
      <c r="I20" s="10"/>
      <c r="J20" s="10"/>
      <c r="K20" s="10"/>
      <c r="L20" s="10"/>
      <c r="M20" s="49"/>
      <c r="O20" s="48" t="s">
        <v>109</v>
      </c>
      <c r="P20" s="10"/>
      <c r="Q20" s="10"/>
      <c r="R20" s="10"/>
      <c r="S20" s="10"/>
      <c r="T20" s="10"/>
      <c r="U20" s="10"/>
      <c r="V20" s="10"/>
      <c r="W20" s="10"/>
      <c r="X20" s="10"/>
      <c r="Y20" s="10"/>
      <c r="Z20" s="10"/>
      <c r="AA20" s="49"/>
    </row>
    <row r="21" spans="1:27" ht="14.65" x14ac:dyDescent="0.35">
      <c r="A21" s="50" t="s">
        <v>111</v>
      </c>
      <c r="B21" s="10"/>
      <c r="C21" s="10"/>
      <c r="D21" s="10"/>
      <c r="E21" s="10"/>
      <c r="F21" s="10"/>
      <c r="G21" s="10"/>
      <c r="H21" s="10"/>
      <c r="I21" s="10"/>
      <c r="J21" s="10"/>
      <c r="K21" s="10"/>
      <c r="L21" s="10"/>
      <c r="M21" s="49"/>
      <c r="O21" s="50" t="s">
        <v>111</v>
      </c>
      <c r="P21" s="10"/>
      <c r="Q21" s="10"/>
      <c r="R21" s="10"/>
      <c r="S21" s="10"/>
      <c r="T21" s="10"/>
      <c r="U21" s="10"/>
      <c r="V21" s="10"/>
      <c r="W21" s="10"/>
      <c r="X21" s="10"/>
      <c r="Y21" s="10"/>
      <c r="Z21" s="10"/>
      <c r="AA21" s="49"/>
    </row>
    <row r="22" spans="1:27" ht="14.65" x14ac:dyDescent="0.35">
      <c r="A22" s="50"/>
      <c r="B22" s="10"/>
      <c r="C22" s="67" t="s">
        <v>105</v>
      </c>
      <c r="D22" s="68"/>
      <c r="E22" s="68"/>
      <c r="F22" s="68"/>
      <c r="G22" s="69"/>
      <c r="H22" s="10"/>
      <c r="I22" s="67" t="s">
        <v>107</v>
      </c>
      <c r="J22" s="68"/>
      <c r="K22" s="68"/>
      <c r="L22" s="68"/>
      <c r="M22" s="69"/>
      <c r="O22" s="50"/>
      <c r="P22" s="10"/>
      <c r="Q22" s="67" t="s">
        <v>105</v>
      </c>
      <c r="R22" s="68"/>
      <c r="S22" s="68"/>
      <c r="T22" s="68"/>
      <c r="U22" s="69"/>
      <c r="V22" s="10"/>
      <c r="W22" s="67" t="s">
        <v>107</v>
      </c>
      <c r="X22" s="68"/>
      <c r="Y22" s="68"/>
      <c r="Z22" s="68"/>
      <c r="AA22" s="69"/>
    </row>
    <row r="23" spans="1:27" x14ac:dyDescent="0.25">
      <c r="A23" s="50" t="s">
        <v>108</v>
      </c>
      <c r="B23" s="11" t="s">
        <v>106</v>
      </c>
      <c r="C23" s="7">
        <v>1</v>
      </c>
      <c r="D23" s="8">
        <v>2</v>
      </c>
      <c r="E23" s="8">
        <v>3</v>
      </c>
      <c r="F23" s="8">
        <v>4</v>
      </c>
      <c r="G23" s="9">
        <v>5</v>
      </c>
      <c r="H23" s="18"/>
      <c r="I23" s="7">
        <v>1</v>
      </c>
      <c r="J23" s="8">
        <v>2</v>
      </c>
      <c r="K23" s="8">
        <v>3</v>
      </c>
      <c r="L23" s="8">
        <v>4</v>
      </c>
      <c r="M23" s="9">
        <v>5</v>
      </c>
      <c r="O23" s="50" t="s">
        <v>108</v>
      </c>
      <c r="P23" s="11" t="s">
        <v>106</v>
      </c>
      <c r="Q23" s="7">
        <v>1</v>
      </c>
      <c r="R23" s="8">
        <v>2</v>
      </c>
      <c r="S23" s="8">
        <v>3</v>
      </c>
      <c r="T23" s="8">
        <v>4</v>
      </c>
      <c r="U23" s="9">
        <v>5</v>
      </c>
      <c r="V23" s="18"/>
      <c r="W23" s="7">
        <v>1</v>
      </c>
      <c r="X23" s="8">
        <v>2</v>
      </c>
      <c r="Y23" s="8">
        <v>3</v>
      </c>
      <c r="Z23" s="8">
        <v>4</v>
      </c>
      <c r="AA23" s="9">
        <v>5</v>
      </c>
    </row>
    <row r="24" spans="1:27" x14ac:dyDescent="0.25">
      <c r="A24" s="50">
        <v>9</v>
      </c>
      <c r="B24" s="10"/>
      <c r="C24" s="44">
        <f>'Cash Out Piv TG'!H69</f>
        <v>-3680</v>
      </c>
      <c r="D24" s="44">
        <f>'Cash Out Piv TG'!I69</f>
        <v>-48</v>
      </c>
      <c r="E24" s="44">
        <f>'Cash Out Piv TG'!J69</f>
        <v>-37</v>
      </c>
      <c r="F24" s="44">
        <f>'Cash Out Piv TG'!K69</f>
        <v>0</v>
      </c>
      <c r="G24" s="44">
        <f>'Cash Out Piv TG'!L69</f>
        <v>0</v>
      </c>
      <c r="H24" s="10"/>
      <c r="I24" s="44">
        <f>'Cash Out Piv TGP'!H26</f>
        <v>-504</v>
      </c>
      <c r="J24" s="44">
        <f>'Cash Out Piv TGP'!I26</f>
        <v>-239</v>
      </c>
      <c r="K24" s="44">
        <f>'Cash Out Piv TGP'!J26</f>
        <v>0</v>
      </c>
      <c r="L24" s="44">
        <f>'Cash Out Piv TGP'!K26</f>
        <v>0</v>
      </c>
      <c r="M24" s="53">
        <f>'Cash Out Piv TGP'!L26</f>
        <v>0</v>
      </c>
      <c r="O24" s="50">
        <v>9</v>
      </c>
      <c r="P24" s="10"/>
      <c r="Q24" s="60">
        <f>C24</f>
        <v>-3680</v>
      </c>
      <c r="R24" s="60">
        <f t="shared" ref="R24:R35" si="36">D24</f>
        <v>-48</v>
      </c>
      <c r="S24" s="60">
        <f t="shared" ref="S24:S35" si="37">E24</f>
        <v>-37</v>
      </c>
      <c r="T24" s="60">
        <f t="shared" ref="T24:T35" si="38">F24</f>
        <v>0</v>
      </c>
      <c r="U24" s="60">
        <f t="shared" ref="U24:U35" si="39">G24</f>
        <v>0</v>
      </c>
      <c r="V24" s="10"/>
      <c r="W24" s="60">
        <f t="shared" ref="W24:W35" si="40">I24</f>
        <v>-504</v>
      </c>
      <c r="X24" s="60">
        <f t="shared" ref="X24:X35" si="41">J24</f>
        <v>-239</v>
      </c>
      <c r="Y24" s="60">
        <f t="shared" ref="Y24:Y35" si="42">K24</f>
        <v>0</v>
      </c>
      <c r="Z24" s="60">
        <f t="shared" ref="Z24:Z35" si="43">L24</f>
        <v>0</v>
      </c>
      <c r="AA24" s="61">
        <f t="shared" ref="AA24:AA35" si="44">M24</f>
        <v>0</v>
      </c>
    </row>
    <row r="25" spans="1:27" x14ac:dyDescent="0.25">
      <c r="A25" s="50">
        <v>10</v>
      </c>
      <c r="B25" s="10"/>
      <c r="C25" s="44">
        <f>'Cash Out Piv TG'!H70</f>
        <v>-36205</v>
      </c>
      <c r="D25" s="44">
        <f>'Cash Out Piv TG'!I70</f>
        <v>-101</v>
      </c>
      <c r="E25" s="44">
        <f>'Cash Out Piv TG'!J70</f>
        <v>-44</v>
      </c>
      <c r="F25" s="44">
        <f>'Cash Out Piv TG'!K70</f>
        <v>-3</v>
      </c>
      <c r="G25" s="44">
        <f>'Cash Out Piv TG'!L70</f>
        <v>0</v>
      </c>
      <c r="H25" s="10"/>
      <c r="I25" s="44">
        <f>'Cash Out Piv TGP'!H27</f>
        <v>0</v>
      </c>
      <c r="J25" s="44">
        <f>'Cash Out Piv TGP'!I27</f>
        <v>0</v>
      </c>
      <c r="K25" s="44">
        <f>'Cash Out Piv TGP'!J27</f>
        <v>0</v>
      </c>
      <c r="L25" s="44">
        <f>'Cash Out Piv TGP'!K27</f>
        <v>0</v>
      </c>
      <c r="M25" s="53">
        <f>'Cash Out Piv TGP'!L27</f>
        <v>0</v>
      </c>
      <c r="O25" s="50">
        <v>10</v>
      </c>
      <c r="P25" s="10"/>
      <c r="Q25" s="60">
        <f t="shared" ref="Q25:Q35" si="45">C25</f>
        <v>-36205</v>
      </c>
      <c r="R25" s="60">
        <f t="shared" si="36"/>
        <v>-101</v>
      </c>
      <c r="S25" s="60">
        <f t="shared" si="37"/>
        <v>-44</v>
      </c>
      <c r="T25" s="60">
        <f t="shared" si="38"/>
        <v>-3</v>
      </c>
      <c r="U25" s="60">
        <f t="shared" si="39"/>
        <v>0</v>
      </c>
      <c r="V25" s="10"/>
      <c r="W25" s="60">
        <f t="shared" si="40"/>
        <v>0</v>
      </c>
      <c r="X25" s="60">
        <f t="shared" si="41"/>
        <v>0</v>
      </c>
      <c r="Y25" s="60">
        <f t="shared" si="42"/>
        <v>0</v>
      </c>
      <c r="Z25" s="60">
        <f t="shared" si="43"/>
        <v>0</v>
      </c>
      <c r="AA25" s="61">
        <f t="shared" si="44"/>
        <v>0</v>
      </c>
    </row>
    <row r="26" spans="1:27" x14ac:dyDescent="0.25">
      <c r="A26" s="50">
        <v>11</v>
      </c>
      <c r="B26" s="10"/>
      <c r="C26" s="44">
        <f>'Cash Out Piv TG'!H71</f>
        <v>-5251</v>
      </c>
      <c r="D26" s="44">
        <f>'Cash Out Piv TG'!I71</f>
        <v>-1786</v>
      </c>
      <c r="E26" s="44">
        <f>'Cash Out Piv TG'!J71</f>
        <v>-1786</v>
      </c>
      <c r="F26" s="44">
        <f>'Cash Out Piv TG'!K71</f>
        <v>-933</v>
      </c>
      <c r="G26" s="44">
        <f>'Cash Out Piv TG'!L71</f>
        <v>-118</v>
      </c>
      <c r="H26" s="10"/>
      <c r="I26" s="44">
        <f>'Cash Out Piv TGP'!H28</f>
        <v>-2599</v>
      </c>
      <c r="J26" s="44">
        <f>'Cash Out Piv TGP'!I28</f>
        <v>0</v>
      </c>
      <c r="K26" s="44">
        <f>'Cash Out Piv TGP'!J28</f>
        <v>0</v>
      </c>
      <c r="L26" s="44">
        <f>'Cash Out Piv TGP'!K28</f>
        <v>0</v>
      </c>
      <c r="M26" s="53">
        <f>'Cash Out Piv TGP'!L28</f>
        <v>0</v>
      </c>
      <c r="O26" s="50">
        <v>11</v>
      </c>
      <c r="P26" s="10"/>
      <c r="Q26" s="60">
        <f t="shared" si="45"/>
        <v>-5251</v>
      </c>
      <c r="R26" s="60">
        <f t="shared" si="36"/>
        <v>-1786</v>
      </c>
      <c r="S26" s="60">
        <f t="shared" si="37"/>
        <v>-1786</v>
      </c>
      <c r="T26" s="60">
        <f t="shared" si="38"/>
        <v>-933</v>
      </c>
      <c r="U26" s="60">
        <f t="shared" si="39"/>
        <v>-118</v>
      </c>
      <c r="V26" s="10"/>
      <c r="W26" s="60">
        <f t="shared" si="40"/>
        <v>-2599</v>
      </c>
      <c r="X26" s="60">
        <f t="shared" si="41"/>
        <v>0</v>
      </c>
      <c r="Y26" s="60">
        <f t="shared" si="42"/>
        <v>0</v>
      </c>
      <c r="Z26" s="60">
        <f t="shared" si="43"/>
        <v>0</v>
      </c>
      <c r="AA26" s="61">
        <f t="shared" si="44"/>
        <v>0</v>
      </c>
    </row>
    <row r="27" spans="1:27" x14ac:dyDescent="0.25">
      <c r="A27" s="50">
        <v>12</v>
      </c>
      <c r="B27" s="10"/>
      <c r="C27" s="44">
        <f>'Cash Out Piv TG'!H72</f>
        <v>-13816</v>
      </c>
      <c r="D27" s="44">
        <f>'Cash Out Piv TG'!I72</f>
        <v>-2462</v>
      </c>
      <c r="E27" s="44">
        <f>'Cash Out Piv TG'!J72</f>
        <v>-152</v>
      </c>
      <c r="F27" s="44">
        <f>'Cash Out Piv TG'!K72</f>
        <v>0</v>
      </c>
      <c r="G27" s="44">
        <f>'Cash Out Piv TG'!L72</f>
        <v>0</v>
      </c>
      <c r="H27" s="10"/>
      <c r="I27" s="44">
        <f>'Cash Out Piv TGP'!H29</f>
        <v>-173</v>
      </c>
      <c r="J27" s="44">
        <f>'Cash Out Piv TGP'!I29</f>
        <v>-173</v>
      </c>
      <c r="K27" s="44">
        <f>'Cash Out Piv TGP'!J29</f>
        <v>-173</v>
      </c>
      <c r="L27" s="44">
        <f>'Cash Out Piv TGP'!K29</f>
        <v>-65</v>
      </c>
      <c r="M27" s="53">
        <f>'Cash Out Piv TGP'!L29</f>
        <v>0</v>
      </c>
      <c r="O27" s="50">
        <v>12</v>
      </c>
      <c r="P27" s="10"/>
      <c r="Q27" s="60">
        <f t="shared" si="45"/>
        <v>-13816</v>
      </c>
      <c r="R27" s="60">
        <f t="shared" si="36"/>
        <v>-2462</v>
      </c>
      <c r="S27" s="60">
        <f t="shared" si="37"/>
        <v>-152</v>
      </c>
      <c r="T27" s="60">
        <f t="shared" si="38"/>
        <v>0</v>
      </c>
      <c r="U27" s="60">
        <f t="shared" si="39"/>
        <v>0</v>
      </c>
      <c r="V27" s="10"/>
      <c r="W27" s="60">
        <f t="shared" si="40"/>
        <v>-173</v>
      </c>
      <c r="X27" s="60">
        <f t="shared" si="41"/>
        <v>-173</v>
      </c>
      <c r="Y27" s="60">
        <f t="shared" si="42"/>
        <v>-173</v>
      </c>
      <c r="Z27" s="60">
        <f t="shared" si="43"/>
        <v>-65</v>
      </c>
      <c r="AA27" s="61">
        <f t="shared" si="44"/>
        <v>0</v>
      </c>
    </row>
    <row r="28" spans="1:27" x14ac:dyDescent="0.25">
      <c r="A28" s="50">
        <v>1</v>
      </c>
      <c r="B28" s="10"/>
      <c r="C28" s="44">
        <f>'Cash Out Piv TG'!H73</f>
        <v>-1364</v>
      </c>
      <c r="D28" s="44">
        <f>'Cash Out Piv TG'!I73</f>
        <v>0</v>
      </c>
      <c r="E28" s="44">
        <f>'Cash Out Piv TG'!J73</f>
        <v>0</v>
      </c>
      <c r="F28" s="44">
        <f>'Cash Out Piv TG'!K73</f>
        <v>0</v>
      </c>
      <c r="G28" s="44">
        <f>'Cash Out Piv TG'!L73</f>
        <v>0</v>
      </c>
      <c r="H28" s="10"/>
      <c r="I28" s="44">
        <f>'Cash Out Piv TGP'!H30</f>
        <v>0</v>
      </c>
      <c r="J28" s="44">
        <f>'Cash Out Piv TGP'!I30</f>
        <v>0</v>
      </c>
      <c r="K28" s="44">
        <f>'Cash Out Piv TGP'!J30</f>
        <v>0</v>
      </c>
      <c r="L28" s="44">
        <f>'Cash Out Piv TGP'!K30</f>
        <v>0</v>
      </c>
      <c r="M28" s="53">
        <f>'Cash Out Piv TGP'!L30</f>
        <v>0</v>
      </c>
      <c r="O28" s="50">
        <v>1</v>
      </c>
      <c r="P28" s="10"/>
      <c r="Q28" s="60">
        <f t="shared" si="45"/>
        <v>-1364</v>
      </c>
      <c r="R28" s="60">
        <f t="shared" si="36"/>
        <v>0</v>
      </c>
      <c r="S28" s="60">
        <f t="shared" si="37"/>
        <v>0</v>
      </c>
      <c r="T28" s="60">
        <f t="shared" si="38"/>
        <v>0</v>
      </c>
      <c r="U28" s="60">
        <f t="shared" si="39"/>
        <v>0</v>
      </c>
      <c r="V28" s="10"/>
      <c r="W28" s="60">
        <f t="shared" si="40"/>
        <v>0</v>
      </c>
      <c r="X28" s="60">
        <f t="shared" si="41"/>
        <v>0</v>
      </c>
      <c r="Y28" s="60">
        <f t="shared" si="42"/>
        <v>0</v>
      </c>
      <c r="Z28" s="60">
        <f t="shared" si="43"/>
        <v>0</v>
      </c>
      <c r="AA28" s="61">
        <f t="shared" si="44"/>
        <v>0</v>
      </c>
    </row>
    <row r="29" spans="1:27" x14ac:dyDescent="0.25">
      <c r="A29" s="50">
        <f>A28+1</f>
        <v>2</v>
      </c>
      <c r="B29" s="10"/>
      <c r="C29" s="44">
        <f>'Cash Out Piv TG'!H74</f>
        <v>-1089</v>
      </c>
      <c r="D29" s="44">
        <f>'Cash Out Piv TG'!I74</f>
        <v>-143</v>
      </c>
      <c r="E29" s="44">
        <f>'Cash Out Piv TG'!J74</f>
        <v>-143</v>
      </c>
      <c r="F29" s="44">
        <f>'Cash Out Piv TG'!K74</f>
        <v>-143</v>
      </c>
      <c r="G29" s="44">
        <f>'Cash Out Piv TG'!L74</f>
        <v>-560</v>
      </c>
      <c r="H29" s="10"/>
      <c r="I29" s="44">
        <f>'Cash Out Piv TGP'!H31</f>
        <v>-447</v>
      </c>
      <c r="J29" s="44">
        <f>'Cash Out Piv TGP'!I31</f>
        <v>0</v>
      </c>
      <c r="K29" s="44">
        <f>'Cash Out Piv TGP'!J31</f>
        <v>0</v>
      </c>
      <c r="L29" s="44">
        <f>'Cash Out Piv TGP'!K31</f>
        <v>0</v>
      </c>
      <c r="M29" s="53">
        <f>'Cash Out Piv TGP'!L31</f>
        <v>0</v>
      </c>
      <c r="O29" s="50">
        <f>O28+1</f>
        <v>2</v>
      </c>
      <c r="P29" s="10"/>
      <c r="Q29" s="60">
        <f t="shared" si="45"/>
        <v>-1089</v>
      </c>
      <c r="R29" s="60">
        <f t="shared" si="36"/>
        <v>-143</v>
      </c>
      <c r="S29" s="60">
        <f t="shared" si="37"/>
        <v>-143</v>
      </c>
      <c r="T29" s="60">
        <f t="shared" si="38"/>
        <v>-143</v>
      </c>
      <c r="U29" s="60">
        <f t="shared" si="39"/>
        <v>-560</v>
      </c>
      <c r="V29" s="10"/>
      <c r="W29" s="60">
        <f t="shared" si="40"/>
        <v>-447</v>
      </c>
      <c r="X29" s="60">
        <f t="shared" si="41"/>
        <v>0</v>
      </c>
      <c r="Y29" s="60">
        <f t="shared" si="42"/>
        <v>0</v>
      </c>
      <c r="Z29" s="60">
        <f t="shared" si="43"/>
        <v>0</v>
      </c>
      <c r="AA29" s="61">
        <f t="shared" si="44"/>
        <v>0</v>
      </c>
    </row>
    <row r="30" spans="1:27" x14ac:dyDescent="0.25">
      <c r="A30" s="50">
        <f t="shared" ref="A30:A35" si="46">A29+1</f>
        <v>3</v>
      </c>
      <c r="B30" s="10"/>
      <c r="C30" s="44">
        <f>'Cash Out Piv TG'!H75</f>
        <v>-3104</v>
      </c>
      <c r="D30" s="44">
        <f>'Cash Out Piv TG'!I75</f>
        <v>-70</v>
      </c>
      <c r="E30" s="44">
        <f>'Cash Out Piv TG'!J75</f>
        <v>-70</v>
      </c>
      <c r="F30" s="44">
        <f>'Cash Out Piv TG'!K75</f>
        <v>-69</v>
      </c>
      <c r="G30" s="44">
        <f>'Cash Out Piv TG'!L75</f>
        <v>0</v>
      </c>
      <c r="H30" s="10"/>
      <c r="I30" s="44">
        <f>'Cash Out Piv TGP'!H32</f>
        <v>0</v>
      </c>
      <c r="J30" s="44">
        <f>'Cash Out Piv TGP'!I32</f>
        <v>0</v>
      </c>
      <c r="K30" s="44">
        <f>'Cash Out Piv TGP'!J32</f>
        <v>0</v>
      </c>
      <c r="L30" s="44">
        <f>'Cash Out Piv TGP'!K32</f>
        <v>0</v>
      </c>
      <c r="M30" s="53">
        <f>'Cash Out Piv TGP'!L32</f>
        <v>0</v>
      </c>
      <c r="O30" s="50">
        <f t="shared" ref="O30:O35" si="47">O29+1</f>
        <v>3</v>
      </c>
      <c r="P30" s="10"/>
      <c r="Q30" s="60">
        <f t="shared" si="45"/>
        <v>-3104</v>
      </c>
      <c r="R30" s="60">
        <f t="shared" si="36"/>
        <v>-70</v>
      </c>
      <c r="S30" s="60">
        <f t="shared" si="37"/>
        <v>-70</v>
      </c>
      <c r="T30" s="60">
        <f t="shared" si="38"/>
        <v>-69</v>
      </c>
      <c r="U30" s="60">
        <f t="shared" si="39"/>
        <v>0</v>
      </c>
      <c r="V30" s="10"/>
      <c r="W30" s="60">
        <f t="shared" si="40"/>
        <v>0</v>
      </c>
      <c r="X30" s="60">
        <f t="shared" si="41"/>
        <v>0</v>
      </c>
      <c r="Y30" s="60">
        <f t="shared" si="42"/>
        <v>0</v>
      </c>
      <c r="Z30" s="60">
        <f t="shared" si="43"/>
        <v>0</v>
      </c>
      <c r="AA30" s="61">
        <f t="shared" si="44"/>
        <v>0</v>
      </c>
    </row>
    <row r="31" spans="1:27" x14ac:dyDescent="0.25">
      <c r="A31" s="50">
        <f t="shared" si="46"/>
        <v>4</v>
      </c>
      <c r="B31" s="10"/>
      <c r="C31" s="44">
        <f>'Cash Out Piv TG'!H76</f>
        <v>-6807</v>
      </c>
      <c r="D31" s="44">
        <f>'Cash Out Piv TG'!I76</f>
        <v>-2877</v>
      </c>
      <c r="E31" s="44">
        <f>'Cash Out Piv TG'!J76</f>
        <v>-774</v>
      </c>
      <c r="F31" s="44">
        <f>'Cash Out Piv TG'!K76</f>
        <v>0</v>
      </c>
      <c r="G31" s="44">
        <f>'Cash Out Piv TG'!L76</f>
        <v>0</v>
      </c>
      <c r="H31" s="10"/>
      <c r="I31" s="44">
        <f>'Cash Out Piv TGP'!H33</f>
        <v>-383</v>
      </c>
      <c r="J31" s="44">
        <f>'Cash Out Piv TGP'!I33</f>
        <v>-383</v>
      </c>
      <c r="K31" s="44">
        <f>'Cash Out Piv TGP'!J33</f>
        <v>-383</v>
      </c>
      <c r="L31" s="44">
        <f>'Cash Out Piv TGP'!K33</f>
        <v>-383</v>
      </c>
      <c r="M31" s="53">
        <f>'Cash Out Piv TGP'!L33</f>
        <v>-1280</v>
      </c>
      <c r="O31" s="50">
        <f t="shared" si="47"/>
        <v>4</v>
      </c>
      <c r="P31" s="10"/>
      <c r="Q31" s="60">
        <f t="shared" si="45"/>
        <v>-6807</v>
      </c>
      <c r="R31" s="60">
        <f t="shared" si="36"/>
        <v>-2877</v>
      </c>
      <c r="S31" s="60">
        <f t="shared" si="37"/>
        <v>-774</v>
      </c>
      <c r="T31" s="60">
        <f t="shared" si="38"/>
        <v>0</v>
      </c>
      <c r="U31" s="60">
        <f t="shared" si="39"/>
        <v>0</v>
      </c>
      <c r="V31" s="10"/>
      <c r="W31" s="60">
        <f t="shared" si="40"/>
        <v>-383</v>
      </c>
      <c r="X31" s="60">
        <f t="shared" si="41"/>
        <v>-383</v>
      </c>
      <c r="Y31" s="60">
        <f t="shared" si="42"/>
        <v>-383</v>
      </c>
      <c r="Z31" s="60">
        <f t="shared" si="43"/>
        <v>-383</v>
      </c>
      <c r="AA31" s="61">
        <f t="shared" si="44"/>
        <v>-1280</v>
      </c>
    </row>
    <row r="32" spans="1:27" x14ac:dyDescent="0.25">
      <c r="A32" s="50">
        <f t="shared" si="46"/>
        <v>5</v>
      </c>
      <c r="B32" s="10"/>
      <c r="C32" s="44">
        <f>'Cash Out Piv TG'!H77</f>
        <v>-14403</v>
      </c>
      <c r="D32" s="44">
        <f>'Cash Out Piv TG'!I77</f>
        <v>-13596</v>
      </c>
      <c r="E32" s="44">
        <f>'Cash Out Piv TG'!J77</f>
        <v>-13500</v>
      </c>
      <c r="F32" s="44">
        <f>'Cash Out Piv TG'!K77</f>
        <v>-13368</v>
      </c>
      <c r="G32" s="44">
        <f>'Cash Out Piv TG'!L77</f>
        <v>-4387</v>
      </c>
      <c r="H32" s="10"/>
      <c r="I32" s="44">
        <f>'Cash Out Piv TGP'!H34</f>
        <v>-245</v>
      </c>
      <c r="J32" s="44">
        <f>'Cash Out Piv TGP'!I34</f>
        <v>-245</v>
      </c>
      <c r="K32" s="44">
        <f>'Cash Out Piv TGP'!J34</f>
        <v>-245</v>
      </c>
      <c r="L32" s="44">
        <f>'Cash Out Piv TGP'!K34</f>
        <v>-245</v>
      </c>
      <c r="M32" s="53">
        <f>'Cash Out Piv TGP'!L34</f>
        <v>-716</v>
      </c>
      <c r="O32" s="50">
        <f t="shared" si="47"/>
        <v>5</v>
      </c>
      <c r="P32" s="10"/>
      <c r="Q32" s="60">
        <f t="shared" si="45"/>
        <v>-14403</v>
      </c>
      <c r="R32" s="60">
        <f t="shared" si="36"/>
        <v>-13596</v>
      </c>
      <c r="S32" s="60">
        <f t="shared" si="37"/>
        <v>-13500</v>
      </c>
      <c r="T32" s="60">
        <f t="shared" si="38"/>
        <v>-13368</v>
      </c>
      <c r="U32" s="60">
        <f t="shared" si="39"/>
        <v>-4387</v>
      </c>
      <c r="V32" s="10"/>
      <c r="W32" s="60">
        <f t="shared" si="40"/>
        <v>-245</v>
      </c>
      <c r="X32" s="60">
        <f t="shared" si="41"/>
        <v>-245</v>
      </c>
      <c r="Y32" s="60">
        <f t="shared" si="42"/>
        <v>-245</v>
      </c>
      <c r="Z32" s="60">
        <f t="shared" si="43"/>
        <v>-245</v>
      </c>
      <c r="AA32" s="61">
        <f t="shared" si="44"/>
        <v>-716</v>
      </c>
    </row>
    <row r="33" spans="1:27" x14ac:dyDescent="0.25">
      <c r="A33" s="50">
        <f t="shared" si="46"/>
        <v>6</v>
      </c>
      <c r="B33" s="10"/>
      <c r="C33" s="44">
        <f>'Cash Out Piv TG'!H78</f>
        <v>-5398</v>
      </c>
      <c r="D33" s="44">
        <f>'Cash Out Piv TG'!I78</f>
        <v>-46</v>
      </c>
      <c r="E33" s="44">
        <f>'Cash Out Piv TG'!J78</f>
        <v>-46</v>
      </c>
      <c r="F33" s="44">
        <f>'Cash Out Piv TG'!K78</f>
        <v>-46</v>
      </c>
      <c r="G33" s="44">
        <f>'Cash Out Piv TG'!L78</f>
        <v>-666</v>
      </c>
      <c r="H33" s="10"/>
      <c r="I33" s="44">
        <f>'Cash Out Piv TGP'!H35</f>
        <v>-682</v>
      </c>
      <c r="J33" s="44">
        <f>'Cash Out Piv TGP'!I35</f>
        <v>-509</v>
      </c>
      <c r="K33" s="44">
        <f>'Cash Out Piv TGP'!J35</f>
        <v>-497</v>
      </c>
      <c r="L33" s="44">
        <f>'Cash Out Piv TGP'!K35</f>
        <v>-15</v>
      </c>
      <c r="M33" s="53">
        <f>'Cash Out Piv TGP'!L35</f>
        <v>0</v>
      </c>
      <c r="O33" s="50">
        <f t="shared" si="47"/>
        <v>6</v>
      </c>
      <c r="P33" s="10"/>
      <c r="Q33" s="60">
        <f t="shared" si="45"/>
        <v>-5398</v>
      </c>
      <c r="R33" s="60">
        <f t="shared" si="36"/>
        <v>-46</v>
      </c>
      <c r="S33" s="60">
        <f t="shared" si="37"/>
        <v>-46</v>
      </c>
      <c r="T33" s="60">
        <f t="shared" si="38"/>
        <v>-46</v>
      </c>
      <c r="U33" s="60">
        <f t="shared" si="39"/>
        <v>-666</v>
      </c>
      <c r="V33" s="10"/>
      <c r="W33" s="60">
        <f t="shared" si="40"/>
        <v>-682</v>
      </c>
      <c r="X33" s="60">
        <f t="shared" si="41"/>
        <v>-509</v>
      </c>
      <c r="Y33" s="60">
        <f t="shared" si="42"/>
        <v>-497</v>
      </c>
      <c r="Z33" s="60">
        <f t="shared" si="43"/>
        <v>-15</v>
      </c>
      <c r="AA33" s="61">
        <f t="shared" si="44"/>
        <v>0</v>
      </c>
    </row>
    <row r="34" spans="1:27" x14ac:dyDescent="0.25">
      <c r="A34" s="50">
        <f t="shared" si="46"/>
        <v>7</v>
      </c>
      <c r="B34" s="10"/>
      <c r="C34" s="44">
        <f>'Cash Out Piv TG'!H79</f>
        <v>-543</v>
      </c>
      <c r="D34" s="44">
        <f>'Cash Out Piv TG'!I79</f>
        <v>-42</v>
      </c>
      <c r="E34" s="44">
        <f>'Cash Out Piv TG'!J79</f>
        <v>0</v>
      </c>
      <c r="F34" s="44">
        <f>'Cash Out Piv TG'!K79</f>
        <v>0</v>
      </c>
      <c r="G34" s="44">
        <f>'Cash Out Piv TG'!L79</f>
        <v>0</v>
      </c>
      <c r="H34" s="10"/>
      <c r="I34" s="44">
        <f>'Cash Out Piv TGP'!H36</f>
        <v>-325</v>
      </c>
      <c r="J34" s="44">
        <f>'Cash Out Piv TGP'!I36</f>
        <v>-70</v>
      </c>
      <c r="K34" s="44">
        <f>'Cash Out Piv TGP'!J36</f>
        <v>-70</v>
      </c>
      <c r="L34" s="44">
        <f>'Cash Out Piv TGP'!K36</f>
        <v>-70</v>
      </c>
      <c r="M34" s="53">
        <f>'Cash Out Piv TGP'!L36</f>
        <v>-399</v>
      </c>
      <c r="O34" s="50">
        <f t="shared" si="47"/>
        <v>7</v>
      </c>
      <c r="P34" s="10"/>
      <c r="Q34" s="60">
        <f t="shared" si="45"/>
        <v>-543</v>
      </c>
      <c r="R34" s="60">
        <f t="shared" si="36"/>
        <v>-42</v>
      </c>
      <c r="S34" s="60">
        <f t="shared" si="37"/>
        <v>0</v>
      </c>
      <c r="T34" s="60">
        <f t="shared" si="38"/>
        <v>0</v>
      </c>
      <c r="U34" s="60">
        <f t="shared" si="39"/>
        <v>0</v>
      </c>
      <c r="V34" s="10"/>
      <c r="W34" s="60">
        <f t="shared" si="40"/>
        <v>-325</v>
      </c>
      <c r="X34" s="60">
        <f t="shared" si="41"/>
        <v>-70</v>
      </c>
      <c r="Y34" s="60">
        <f t="shared" si="42"/>
        <v>-70</v>
      </c>
      <c r="Z34" s="60">
        <f t="shared" si="43"/>
        <v>-70</v>
      </c>
      <c r="AA34" s="61">
        <f t="shared" si="44"/>
        <v>-399</v>
      </c>
    </row>
    <row r="35" spans="1:27" x14ac:dyDescent="0.25">
      <c r="A35" s="50">
        <f t="shared" si="46"/>
        <v>8</v>
      </c>
      <c r="B35" s="10"/>
      <c r="C35" s="44">
        <f>'Cash Out Piv TG'!H80</f>
        <v>-2048</v>
      </c>
      <c r="D35" s="44">
        <f>'Cash Out Piv TG'!I80</f>
        <v>-56</v>
      </c>
      <c r="E35" s="44">
        <f>'Cash Out Piv TG'!J80</f>
        <v>0</v>
      </c>
      <c r="F35" s="44">
        <f>'Cash Out Piv TG'!K80</f>
        <v>0</v>
      </c>
      <c r="G35" s="44">
        <f>'Cash Out Piv TG'!L80</f>
        <v>0</v>
      </c>
      <c r="H35" s="10"/>
      <c r="I35" s="44">
        <f>'Cash Out Piv TGP'!H37</f>
        <v>-120</v>
      </c>
      <c r="J35" s="44">
        <f>'Cash Out Piv TGP'!I37</f>
        <v>-9</v>
      </c>
      <c r="K35" s="44">
        <f>'Cash Out Piv TGP'!J37</f>
        <v>0</v>
      </c>
      <c r="L35" s="44">
        <f>'Cash Out Piv TGP'!K37</f>
        <v>0</v>
      </c>
      <c r="M35" s="53">
        <f>'Cash Out Piv TGP'!L37</f>
        <v>-127</v>
      </c>
      <c r="O35" s="50">
        <f t="shared" si="47"/>
        <v>8</v>
      </c>
      <c r="P35" s="10"/>
      <c r="Q35" s="60">
        <f t="shared" si="45"/>
        <v>-2048</v>
      </c>
      <c r="R35" s="60">
        <f t="shared" si="36"/>
        <v>-56</v>
      </c>
      <c r="S35" s="60">
        <f t="shared" si="37"/>
        <v>0</v>
      </c>
      <c r="T35" s="60">
        <f t="shared" si="38"/>
        <v>0</v>
      </c>
      <c r="U35" s="60">
        <f t="shared" si="39"/>
        <v>0</v>
      </c>
      <c r="V35" s="10"/>
      <c r="W35" s="60">
        <f t="shared" si="40"/>
        <v>-120</v>
      </c>
      <c r="X35" s="60">
        <f t="shared" si="41"/>
        <v>-9</v>
      </c>
      <c r="Y35" s="60">
        <f t="shared" si="42"/>
        <v>0</v>
      </c>
      <c r="Z35" s="60">
        <f t="shared" si="43"/>
        <v>0</v>
      </c>
      <c r="AA35" s="61">
        <f t="shared" si="44"/>
        <v>-127</v>
      </c>
    </row>
    <row r="36" spans="1:27" x14ac:dyDescent="0.25">
      <c r="A36" s="50"/>
      <c r="B36" s="10"/>
      <c r="C36" s="10"/>
      <c r="D36" s="10"/>
      <c r="E36" s="10"/>
      <c r="F36" s="10"/>
      <c r="G36" s="10"/>
      <c r="H36" s="10"/>
      <c r="I36" s="10"/>
      <c r="J36" s="10"/>
      <c r="K36" s="10"/>
      <c r="L36" s="10"/>
      <c r="M36" s="49"/>
      <c r="O36" s="50"/>
      <c r="P36" s="10"/>
      <c r="Q36" s="10"/>
      <c r="R36" s="10"/>
      <c r="S36" s="10"/>
      <c r="T36" s="10"/>
      <c r="U36" s="10"/>
      <c r="V36" s="10"/>
      <c r="W36" s="10"/>
      <c r="X36" s="10"/>
      <c r="Y36" s="10"/>
      <c r="Z36" s="10"/>
      <c r="AA36" s="49"/>
    </row>
    <row r="37" spans="1:27" x14ac:dyDescent="0.25">
      <c r="A37" s="50" t="s">
        <v>113</v>
      </c>
      <c r="B37" s="10"/>
      <c r="C37" s="10"/>
      <c r="D37" s="10"/>
      <c r="E37" s="10"/>
      <c r="F37" s="10"/>
      <c r="G37" s="10"/>
      <c r="H37" s="10"/>
      <c r="I37" s="10"/>
      <c r="J37" s="10"/>
      <c r="K37" s="10"/>
      <c r="L37" s="10"/>
      <c r="M37" s="49"/>
      <c r="O37" s="50" t="s">
        <v>113</v>
      </c>
      <c r="P37" s="10"/>
      <c r="Q37" s="10"/>
      <c r="R37" s="10"/>
      <c r="S37" s="10"/>
      <c r="T37" s="10"/>
      <c r="U37" s="10"/>
      <c r="V37" s="10"/>
      <c r="W37" s="10"/>
      <c r="X37" s="10"/>
      <c r="Y37" s="10"/>
      <c r="Z37" s="10"/>
      <c r="AA37" s="49"/>
    </row>
    <row r="38" spans="1:27" x14ac:dyDescent="0.25">
      <c r="A38" s="48" t="s">
        <v>109</v>
      </c>
      <c r="B38" s="10"/>
      <c r="C38" s="10"/>
      <c r="D38" s="10"/>
      <c r="E38" s="10"/>
      <c r="F38" s="10"/>
      <c r="G38" s="10"/>
      <c r="H38" s="10"/>
      <c r="I38" s="10"/>
      <c r="J38" s="10"/>
      <c r="K38" s="10"/>
      <c r="L38" s="10"/>
      <c r="M38" s="49"/>
      <c r="O38" s="48" t="s">
        <v>109</v>
      </c>
      <c r="P38" s="10"/>
      <c r="Q38" s="10"/>
      <c r="R38" s="10"/>
      <c r="S38" s="10"/>
      <c r="T38" s="10"/>
      <c r="U38" s="10"/>
      <c r="V38" s="10"/>
      <c r="W38" s="10"/>
      <c r="X38" s="10"/>
      <c r="Y38" s="10"/>
      <c r="Z38" s="10"/>
      <c r="AA38" s="49"/>
    </row>
    <row r="39" spans="1:27" x14ac:dyDescent="0.25">
      <c r="A39" s="50" t="s">
        <v>111</v>
      </c>
      <c r="B39" s="10"/>
      <c r="C39" s="10"/>
      <c r="D39" s="10"/>
      <c r="E39" s="10"/>
      <c r="F39" s="10"/>
      <c r="G39" s="10"/>
      <c r="H39" s="10"/>
      <c r="I39" s="10"/>
      <c r="J39" s="10"/>
      <c r="K39" s="10"/>
      <c r="L39" s="10"/>
      <c r="M39" s="49"/>
      <c r="O39" s="50" t="s">
        <v>111</v>
      </c>
      <c r="P39" s="10"/>
      <c r="Q39" s="10"/>
      <c r="R39" s="10"/>
      <c r="S39" s="10"/>
      <c r="T39" s="10"/>
      <c r="U39" s="10"/>
      <c r="V39" s="10"/>
      <c r="W39" s="10"/>
      <c r="X39" s="10"/>
      <c r="Y39" s="10"/>
      <c r="Z39" s="10"/>
      <c r="AA39" s="49"/>
    </row>
    <row r="40" spans="1:27" x14ac:dyDescent="0.25">
      <c r="A40" s="50"/>
      <c r="B40" s="10"/>
      <c r="C40" s="67" t="s">
        <v>105</v>
      </c>
      <c r="D40" s="68"/>
      <c r="E40" s="68"/>
      <c r="F40" s="68"/>
      <c r="G40" s="69"/>
      <c r="H40" s="10"/>
      <c r="I40" s="67" t="s">
        <v>107</v>
      </c>
      <c r="J40" s="68"/>
      <c r="K40" s="68"/>
      <c r="L40" s="68"/>
      <c r="M40" s="69"/>
      <c r="O40" s="50"/>
      <c r="P40" s="10"/>
      <c r="Q40" s="67" t="s">
        <v>105</v>
      </c>
      <c r="R40" s="68"/>
      <c r="S40" s="68"/>
      <c r="T40" s="68"/>
      <c r="U40" s="69"/>
      <c r="V40" s="10"/>
      <c r="W40" s="67" t="s">
        <v>107</v>
      </c>
      <c r="X40" s="68"/>
      <c r="Y40" s="68"/>
      <c r="Z40" s="68"/>
      <c r="AA40" s="69"/>
    </row>
    <row r="41" spans="1:27" x14ac:dyDescent="0.25">
      <c r="A41" s="50" t="s">
        <v>108</v>
      </c>
      <c r="B41" s="11" t="s">
        <v>106</v>
      </c>
      <c r="C41" s="7">
        <v>1</v>
      </c>
      <c r="D41" s="8">
        <v>2</v>
      </c>
      <c r="E41" s="8">
        <v>3</v>
      </c>
      <c r="F41" s="8">
        <v>4</v>
      </c>
      <c r="G41" s="9">
        <v>5</v>
      </c>
      <c r="H41" s="18"/>
      <c r="I41" s="7">
        <v>1</v>
      </c>
      <c r="J41" s="8">
        <v>2</v>
      </c>
      <c r="K41" s="8">
        <v>3</v>
      </c>
      <c r="L41" s="8">
        <v>4</v>
      </c>
      <c r="M41" s="9">
        <v>5</v>
      </c>
      <c r="O41" s="50" t="s">
        <v>108</v>
      </c>
      <c r="P41" s="11" t="s">
        <v>106</v>
      </c>
      <c r="Q41" s="7">
        <v>1</v>
      </c>
      <c r="R41" s="8">
        <v>2</v>
      </c>
      <c r="S41" s="8">
        <v>3</v>
      </c>
      <c r="T41" s="8">
        <v>4</v>
      </c>
      <c r="U41" s="9">
        <v>5</v>
      </c>
      <c r="V41" s="18"/>
      <c r="W41" s="7">
        <v>1</v>
      </c>
      <c r="X41" s="8">
        <v>2</v>
      </c>
      <c r="Y41" s="8">
        <v>3</v>
      </c>
      <c r="Z41" s="8">
        <v>4</v>
      </c>
      <c r="AA41" s="9">
        <v>5</v>
      </c>
    </row>
    <row r="42" spans="1:27" x14ac:dyDescent="0.25">
      <c r="A42" s="50">
        <v>9</v>
      </c>
      <c r="B42" s="10"/>
      <c r="C42" s="54">
        <f>C6*C24</f>
        <v>-14234.24</v>
      </c>
      <c r="D42" s="54">
        <f t="shared" ref="D42:G42" si="48">D6*D24</f>
        <v>-167.08799999999999</v>
      </c>
      <c r="E42" s="54">
        <f t="shared" si="48"/>
        <v>-114.47799999999999</v>
      </c>
      <c r="F42" s="54">
        <f t="shared" si="48"/>
        <v>0</v>
      </c>
      <c r="G42" s="54">
        <f t="shared" si="48"/>
        <v>0</v>
      </c>
      <c r="H42" s="54"/>
      <c r="I42" s="54">
        <f t="shared" ref="I42:M42" si="49">I6*I24</f>
        <v>-1606.7520000000002</v>
      </c>
      <c r="J42" s="54">
        <f t="shared" si="49"/>
        <v>-685.69100000000003</v>
      </c>
      <c r="K42" s="54">
        <f t="shared" si="49"/>
        <v>0</v>
      </c>
      <c r="L42" s="54">
        <f t="shared" si="49"/>
        <v>0</v>
      </c>
      <c r="M42" s="55">
        <f t="shared" si="49"/>
        <v>0</v>
      </c>
      <c r="O42" s="50">
        <v>9</v>
      </c>
      <c r="P42" s="10"/>
      <c r="Q42" s="54">
        <f>Q6*Q24</f>
        <v>-14094.4</v>
      </c>
      <c r="R42" s="54">
        <f t="shared" ref="R42:U42" si="50">R6*R24</f>
        <v>-156.28799999999998</v>
      </c>
      <c r="S42" s="54">
        <f t="shared" si="50"/>
        <v>-99.197000000000003</v>
      </c>
      <c r="T42" s="54">
        <f t="shared" si="50"/>
        <v>0</v>
      </c>
      <c r="U42" s="54">
        <f t="shared" si="50"/>
        <v>0</v>
      </c>
      <c r="V42" s="54"/>
      <c r="W42" s="54">
        <f t="shared" ref="W42:AA42" si="51">W6*W24</f>
        <v>-1890</v>
      </c>
      <c r="X42" s="54">
        <f t="shared" si="51"/>
        <v>-761.93200000000002</v>
      </c>
      <c r="Y42" s="54">
        <f t="shared" si="51"/>
        <v>0</v>
      </c>
      <c r="Z42" s="54">
        <f t="shared" si="51"/>
        <v>0</v>
      </c>
      <c r="AA42" s="55">
        <f t="shared" si="51"/>
        <v>0</v>
      </c>
    </row>
    <row r="43" spans="1:27" x14ac:dyDescent="0.25">
      <c r="A43" s="50">
        <v>10</v>
      </c>
      <c r="B43" s="10"/>
      <c r="C43" s="44">
        <f t="shared" ref="C43:G43" si="52">C7*C25</f>
        <v>-134248.14000000001</v>
      </c>
      <c r="D43" s="44">
        <f t="shared" si="52"/>
        <v>-337.03700000000003</v>
      </c>
      <c r="E43" s="44">
        <f t="shared" si="52"/>
        <v>-130.50400000000002</v>
      </c>
      <c r="F43" s="44">
        <f t="shared" si="52"/>
        <v>-8.8979999999999997</v>
      </c>
      <c r="G43" s="44">
        <f t="shared" si="52"/>
        <v>0</v>
      </c>
      <c r="H43" s="44"/>
      <c r="I43" s="44">
        <f t="shared" ref="I43:M43" si="53">I7*I25</f>
        <v>0</v>
      </c>
      <c r="J43" s="44">
        <f t="shared" si="53"/>
        <v>0</v>
      </c>
      <c r="K43" s="44">
        <f t="shared" si="53"/>
        <v>0</v>
      </c>
      <c r="L43" s="44">
        <f t="shared" si="53"/>
        <v>0</v>
      </c>
      <c r="M43" s="53">
        <f t="shared" si="53"/>
        <v>0</v>
      </c>
      <c r="O43" s="50">
        <v>10</v>
      </c>
      <c r="P43" s="10"/>
      <c r="Q43" s="44">
        <f t="shared" ref="Q43:U43" si="54">Q7*Q25</f>
        <v>-126355.45000000001</v>
      </c>
      <c r="R43" s="44">
        <f t="shared" si="54"/>
        <v>-299.66700000000003</v>
      </c>
      <c r="S43" s="44">
        <f t="shared" si="54"/>
        <v>-107.492</v>
      </c>
      <c r="T43" s="44">
        <f t="shared" si="54"/>
        <v>-6.282</v>
      </c>
      <c r="U43" s="44">
        <f t="shared" si="54"/>
        <v>0</v>
      </c>
      <c r="V43" s="44"/>
      <c r="W43" s="44">
        <f t="shared" ref="W43:AA43" si="55">W7*W25</f>
        <v>0</v>
      </c>
      <c r="X43" s="44">
        <f t="shared" si="55"/>
        <v>0</v>
      </c>
      <c r="Y43" s="44">
        <f t="shared" si="55"/>
        <v>0</v>
      </c>
      <c r="Z43" s="44">
        <f t="shared" si="55"/>
        <v>0</v>
      </c>
      <c r="AA43" s="53">
        <f t="shared" si="55"/>
        <v>0</v>
      </c>
    </row>
    <row r="44" spans="1:27" x14ac:dyDescent="0.25">
      <c r="A44" s="50">
        <v>11</v>
      </c>
      <c r="B44" s="10"/>
      <c r="C44" s="44">
        <f t="shared" ref="C44:G44" si="56">C8*C26</f>
        <v>-20904.231</v>
      </c>
      <c r="D44" s="44">
        <f t="shared" si="56"/>
        <v>-6399.2380000000003</v>
      </c>
      <c r="E44" s="44">
        <f t="shared" si="56"/>
        <v>-5688.41</v>
      </c>
      <c r="F44" s="44">
        <f t="shared" si="56"/>
        <v>-2971.605</v>
      </c>
      <c r="G44" s="44">
        <f t="shared" si="56"/>
        <v>-375.83</v>
      </c>
      <c r="H44" s="44"/>
      <c r="I44" s="44">
        <f t="shared" ref="I44:M44" si="57">I8*I26</f>
        <v>-10292.2999</v>
      </c>
      <c r="J44" s="44">
        <f t="shared" si="57"/>
        <v>0</v>
      </c>
      <c r="K44" s="44">
        <f t="shared" si="57"/>
        <v>0</v>
      </c>
      <c r="L44" s="44">
        <f t="shared" si="57"/>
        <v>0</v>
      </c>
      <c r="M44" s="53">
        <f t="shared" si="57"/>
        <v>0</v>
      </c>
      <c r="O44" s="50">
        <v>11</v>
      </c>
      <c r="P44" s="10"/>
      <c r="Q44" s="44">
        <f t="shared" ref="Q44:U44" si="58">Q8*Q26</f>
        <v>-20373.88</v>
      </c>
      <c r="R44" s="44">
        <f t="shared" si="58"/>
        <v>-5890.2280000000001</v>
      </c>
      <c r="S44" s="44">
        <f t="shared" si="58"/>
        <v>-4850.7760000000007</v>
      </c>
      <c r="T44" s="44">
        <f t="shared" si="58"/>
        <v>-2172.0239999999999</v>
      </c>
      <c r="U44" s="44">
        <f t="shared" si="58"/>
        <v>-228.92</v>
      </c>
      <c r="V44" s="44"/>
      <c r="W44" s="44">
        <f t="shared" ref="W44:AA44" si="59">W8*W26</f>
        <v>-9772.24</v>
      </c>
      <c r="X44" s="44">
        <f t="shared" si="59"/>
        <v>0</v>
      </c>
      <c r="Y44" s="44">
        <f t="shared" si="59"/>
        <v>0</v>
      </c>
      <c r="Z44" s="44">
        <f t="shared" si="59"/>
        <v>0</v>
      </c>
      <c r="AA44" s="53">
        <f t="shared" si="59"/>
        <v>0</v>
      </c>
    </row>
    <row r="45" spans="1:27" x14ac:dyDescent="0.25">
      <c r="A45" s="50">
        <v>12</v>
      </c>
      <c r="B45" s="10"/>
      <c r="C45" s="44">
        <f t="shared" ref="C45:G45" si="60">C9*C27</f>
        <v>-46435.576000000001</v>
      </c>
      <c r="D45" s="44">
        <f t="shared" si="60"/>
        <v>-7447.55</v>
      </c>
      <c r="E45" s="44">
        <f t="shared" si="60"/>
        <v>-408.72800000000001</v>
      </c>
      <c r="F45" s="44">
        <f t="shared" si="60"/>
        <v>0</v>
      </c>
      <c r="G45" s="44">
        <f t="shared" si="60"/>
        <v>0</v>
      </c>
      <c r="H45" s="44"/>
      <c r="I45" s="44">
        <f t="shared" ref="I45:M45" si="61">I9*I27</f>
        <v>-590.82960000000003</v>
      </c>
      <c r="J45" s="44">
        <f t="shared" si="61"/>
        <v>-531.80200000000002</v>
      </c>
      <c r="K45" s="44">
        <f t="shared" si="61"/>
        <v>-472.63600000000002</v>
      </c>
      <c r="L45" s="44">
        <f t="shared" si="61"/>
        <v>-177.58</v>
      </c>
      <c r="M45" s="53">
        <f t="shared" si="61"/>
        <v>0</v>
      </c>
      <c r="O45" s="50">
        <v>12</v>
      </c>
      <c r="P45" s="10"/>
      <c r="Q45" s="44">
        <f t="shared" ref="Q45:U45" si="62">Q9*Q27</f>
        <v>-36197.919999999998</v>
      </c>
      <c r="R45" s="44">
        <f t="shared" si="62"/>
        <v>-5482.8739999999998</v>
      </c>
      <c r="S45" s="44">
        <f t="shared" si="62"/>
        <v>-278.76800000000003</v>
      </c>
      <c r="T45" s="44">
        <f t="shared" si="62"/>
        <v>0</v>
      </c>
      <c r="U45" s="44">
        <f t="shared" si="62"/>
        <v>0</v>
      </c>
      <c r="V45" s="44"/>
      <c r="W45" s="44">
        <f t="shared" ref="W45:AA45" si="63">W9*W27</f>
        <v>-446.34000000000003</v>
      </c>
      <c r="X45" s="44">
        <f t="shared" si="63"/>
        <v>-379.38900000000001</v>
      </c>
      <c r="Y45" s="44">
        <f t="shared" si="63"/>
        <v>-312.43799999999999</v>
      </c>
      <c r="Z45" s="44">
        <f t="shared" si="63"/>
        <v>-100.62</v>
      </c>
      <c r="AA45" s="53">
        <f t="shared" si="63"/>
        <v>0</v>
      </c>
    </row>
    <row r="46" spans="1:27" x14ac:dyDescent="0.25">
      <c r="A46" s="50">
        <v>1</v>
      </c>
      <c r="B46" s="10"/>
      <c r="C46" s="44">
        <f t="shared" ref="C46:G46" si="64">C10*C28</f>
        <v>-3978.7879999999996</v>
      </c>
      <c r="D46" s="44">
        <f t="shared" si="64"/>
        <v>0</v>
      </c>
      <c r="E46" s="44">
        <f t="shared" si="64"/>
        <v>0</v>
      </c>
      <c r="F46" s="44">
        <f t="shared" si="64"/>
        <v>0</v>
      </c>
      <c r="G46" s="44">
        <f t="shared" si="64"/>
        <v>0</v>
      </c>
      <c r="H46" s="44"/>
      <c r="I46" s="44">
        <f t="shared" ref="I46:M46" si="65">I10*I28</f>
        <v>0</v>
      </c>
      <c r="J46" s="44">
        <f t="shared" si="65"/>
        <v>0</v>
      </c>
      <c r="K46" s="44">
        <f t="shared" si="65"/>
        <v>0</v>
      </c>
      <c r="L46" s="44">
        <f t="shared" si="65"/>
        <v>0</v>
      </c>
      <c r="M46" s="53">
        <f t="shared" si="65"/>
        <v>0</v>
      </c>
      <c r="O46" s="50">
        <v>1</v>
      </c>
      <c r="P46" s="10"/>
      <c r="Q46" s="44">
        <f t="shared" ref="Q46:U46" si="66">Q10*Q28</f>
        <v>-3723.72</v>
      </c>
      <c r="R46" s="44">
        <f t="shared" si="66"/>
        <v>0</v>
      </c>
      <c r="S46" s="44">
        <f t="shared" si="66"/>
        <v>0</v>
      </c>
      <c r="T46" s="44">
        <f t="shared" si="66"/>
        <v>0</v>
      </c>
      <c r="U46" s="44">
        <f t="shared" si="66"/>
        <v>0</v>
      </c>
      <c r="V46" s="44"/>
      <c r="W46" s="44">
        <f t="shared" ref="W46:AA46" si="67">W10*W28</f>
        <v>0</v>
      </c>
      <c r="X46" s="44">
        <f t="shared" si="67"/>
        <v>0</v>
      </c>
      <c r="Y46" s="44">
        <f t="shared" si="67"/>
        <v>0</v>
      </c>
      <c r="Z46" s="44">
        <f t="shared" si="67"/>
        <v>0</v>
      </c>
      <c r="AA46" s="53">
        <f t="shared" si="67"/>
        <v>0</v>
      </c>
    </row>
    <row r="47" spans="1:27" x14ac:dyDescent="0.25">
      <c r="A47" s="50">
        <f>A46+1</f>
        <v>2</v>
      </c>
      <c r="B47" s="10"/>
      <c r="C47" s="44">
        <f t="shared" ref="C47:G47" si="68">C11*C29</f>
        <v>-3038.31</v>
      </c>
      <c r="D47" s="44">
        <f t="shared" si="68"/>
        <v>-359.07300000000004</v>
      </c>
      <c r="E47" s="44">
        <f t="shared" si="68"/>
        <v>-319.17600000000004</v>
      </c>
      <c r="F47" s="44">
        <f t="shared" si="68"/>
        <v>-319.17600000000004</v>
      </c>
      <c r="G47" s="44">
        <f t="shared" si="68"/>
        <v>-1249.92</v>
      </c>
      <c r="H47" s="44"/>
      <c r="I47" s="44">
        <f t="shared" ref="I47:M47" si="69">I11*I29</f>
        <v>-1907.7959999999998</v>
      </c>
      <c r="J47" s="44">
        <f t="shared" si="69"/>
        <v>0</v>
      </c>
      <c r="K47" s="44">
        <f t="shared" si="69"/>
        <v>0</v>
      </c>
      <c r="L47" s="44">
        <f t="shared" si="69"/>
        <v>0</v>
      </c>
      <c r="M47" s="53">
        <f t="shared" si="69"/>
        <v>0</v>
      </c>
      <c r="O47" s="50">
        <f>O46+1</f>
        <v>2</v>
      </c>
      <c r="P47" s="10"/>
      <c r="Q47" s="44">
        <f t="shared" ref="Q47:U47" si="70">Q11*Q29</f>
        <v>-2755.1699999999996</v>
      </c>
      <c r="R47" s="44">
        <f t="shared" si="70"/>
        <v>-307.59299999999996</v>
      </c>
      <c r="S47" s="44">
        <f t="shared" si="70"/>
        <v>-253.25299999999999</v>
      </c>
      <c r="T47" s="44">
        <f t="shared" si="70"/>
        <v>-217.07400000000001</v>
      </c>
      <c r="U47" s="44">
        <f t="shared" si="70"/>
        <v>-708.4</v>
      </c>
      <c r="V47" s="44"/>
      <c r="W47" s="44">
        <f t="shared" ref="W47:AA47" si="71">W11*W29</f>
        <v>-1117.5</v>
      </c>
      <c r="X47" s="44">
        <f t="shared" si="71"/>
        <v>0</v>
      </c>
      <c r="Y47" s="44">
        <f t="shared" si="71"/>
        <v>0</v>
      </c>
      <c r="Z47" s="44">
        <f t="shared" si="71"/>
        <v>0</v>
      </c>
      <c r="AA47" s="53">
        <f t="shared" si="71"/>
        <v>0</v>
      </c>
    </row>
    <row r="48" spans="1:27" x14ac:dyDescent="0.25">
      <c r="A48" s="50">
        <f t="shared" ref="A48:A53" si="72">A47+1</f>
        <v>3</v>
      </c>
      <c r="B48" s="10"/>
      <c r="C48" s="44">
        <f t="shared" ref="C48:G48" si="73">C12*C30</f>
        <v>-8520.48</v>
      </c>
      <c r="D48" s="44">
        <f t="shared" si="73"/>
        <v>-172.97</v>
      </c>
      <c r="E48" s="44">
        <f t="shared" si="73"/>
        <v>-153.72</v>
      </c>
      <c r="F48" s="44">
        <f t="shared" si="73"/>
        <v>-151.524</v>
      </c>
      <c r="G48" s="44">
        <f t="shared" si="73"/>
        <v>0</v>
      </c>
      <c r="H48" s="44"/>
      <c r="I48" s="44">
        <f t="shared" ref="I48:M48" si="74">I12*I30</f>
        <v>0</v>
      </c>
      <c r="J48" s="44">
        <f t="shared" si="74"/>
        <v>0</v>
      </c>
      <c r="K48" s="44">
        <f t="shared" si="74"/>
        <v>0</v>
      </c>
      <c r="L48" s="44">
        <f t="shared" si="74"/>
        <v>0</v>
      </c>
      <c r="M48" s="53">
        <f t="shared" si="74"/>
        <v>0</v>
      </c>
      <c r="O48" s="50">
        <f t="shared" ref="O48:O53" si="75">O47+1</f>
        <v>3</v>
      </c>
      <c r="P48" s="10"/>
      <c r="Q48" s="44">
        <f t="shared" ref="Q48:U48" si="76">Q12*Q30</f>
        <v>-7822.08</v>
      </c>
      <c r="R48" s="44">
        <f t="shared" si="76"/>
        <v>-149.94</v>
      </c>
      <c r="S48" s="44">
        <f t="shared" si="76"/>
        <v>-123.48</v>
      </c>
      <c r="T48" s="44">
        <f t="shared" si="76"/>
        <v>-104.328</v>
      </c>
      <c r="U48" s="44">
        <f t="shared" si="76"/>
        <v>0</v>
      </c>
      <c r="V48" s="44"/>
      <c r="W48" s="44">
        <f t="shared" ref="W48:AA48" si="77">W12*W30</f>
        <v>0</v>
      </c>
      <c r="X48" s="44">
        <f t="shared" si="77"/>
        <v>0</v>
      </c>
      <c r="Y48" s="44">
        <f t="shared" si="77"/>
        <v>0</v>
      </c>
      <c r="Z48" s="44">
        <f t="shared" si="77"/>
        <v>0</v>
      </c>
      <c r="AA48" s="53">
        <f t="shared" si="77"/>
        <v>0</v>
      </c>
    </row>
    <row r="49" spans="1:28" x14ac:dyDescent="0.25">
      <c r="A49" s="50">
        <f t="shared" si="72"/>
        <v>4</v>
      </c>
      <c r="B49" s="10"/>
      <c r="C49" s="44">
        <f t="shared" ref="C49:G49" si="78">C13*C31</f>
        <v>-17214.902999999998</v>
      </c>
      <c r="D49" s="44">
        <f t="shared" si="78"/>
        <v>-6548.0519999999997</v>
      </c>
      <c r="E49" s="44">
        <f t="shared" si="78"/>
        <v>-1565.8020000000001</v>
      </c>
      <c r="F49" s="44">
        <f t="shared" si="78"/>
        <v>0</v>
      </c>
      <c r="G49" s="44">
        <f t="shared" si="78"/>
        <v>0</v>
      </c>
      <c r="H49" s="44"/>
      <c r="I49" s="44">
        <f t="shared" ref="I49:M49" si="79">I13*I31</f>
        <v>-817.05390000000011</v>
      </c>
      <c r="J49" s="44">
        <f t="shared" si="79"/>
        <v>-735.36</v>
      </c>
      <c r="K49" s="44">
        <f t="shared" si="79"/>
        <v>-653.78100000000006</v>
      </c>
      <c r="L49" s="44">
        <f t="shared" si="79"/>
        <v>-653.78100000000006</v>
      </c>
      <c r="M49" s="53">
        <f t="shared" si="79"/>
        <v>-2184.96</v>
      </c>
      <c r="O49" s="50">
        <f t="shared" si="75"/>
        <v>4</v>
      </c>
      <c r="P49" s="10"/>
      <c r="Q49" s="44">
        <f t="shared" ref="Q49:U49" si="80">Q13*Q31</f>
        <v>-16881.36</v>
      </c>
      <c r="R49" s="44">
        <f t="shared" si="80"/>
        <v>-6064.7160000000003</v>
      </c>
      <c r="S49" s="44">
        <f t="shared" si="80"/>
        <v>-1343.664</v>
      </c>
      <c r="T49" s="44">
        <f t="shared" si="80"/>
        <v>0</v>
      </c>
      <c r="U49" s="44">
        <f t="shared" si="80"/>
        <v>0</v>
      </c>
      <c r="V49" s="44"/>
      <c r="W49" s="44">
        <f t="shared" ref="W49:AA49" si="81">W13*W31</f>
        <v>-946.0100000000001</v>
      </c>
      <c r="X49" s="44">
        <f t="shared" si="81"/>
        <v>-804.30000000000007</v>
      </c>
      <c r="Y49" s="44">
        <f t="shared" si="81"/>
        <v>-662.20699999999999</v>
      </c>
      <c r="Z49" s="44">
        <f t="shared" si="81"/>
        <v>-567.60599999999999</v>
      </c>
      <c r="AA49" s="53">
        <f t="shared" si="81"/>
        <v>-1580.8000000000002</v>
      </c>
    </row>
    <row r="50" spans="1:28" x14ac:dyDescent="0.25">
      <c r="A50" s="50">
        <f t="shared" si="72"/>
        <v>5</v>
      </c>
      <c r="B50" s="10"/>
      <c r="C50" s="44">
        <f t="shared" ref="C50:G50" si="82">C14*C32</f>
        <v>-39709.071000000004</v>
      </c>
      <c r="D50" s="44">
        <f t="shared" si="82"/>
        <v>-33731.675999999999</v>
      </c>
      <c r="E50" s="44">
        <f t="shared" si="82"/>
        <v>-29781</v>
      </c>
      <c r="F50" s="44">
        <f t="shared" si="82"/>
        <v>-29489.808000000001</v>
      </c>
      <c r="G50" s="44">
        <f t="shared" si="82"/>
        <v>-9677.7219999999998</v>
      </c>
      <c r="H50" s="44"/>
      <c r="I50" s="44">
        <f t="shared" ref="I50:M50" si="83">I14*I32</f>
        <v>-510.01650000000001</v>
      </c>
      <c r="J50" s="44">
        <f t="shared" si="83"/>
        <v>-459.13000000000005</v>
      </c>
      <c r="K50" s="44">
        <f t="shared" si="83"/>
        <v>-407.92500000000001</v>
      </c>
      <c r="L50" s="44">
        <f t="shared" si="83"/>
        <v>-407.92500000000001</v>
      </c>
      <c r="M50" s="53">
        <f t="shared" si="83"/>
        <v>-1192.1400000000001</v>
      </c>
      <c r="O50" s="50">
        <f t="shared" si="75"/>
        <v>5</v>
      </c>
      <c r="P50" s="10"/>
      <c r="Q50" s="44">
        <f t="shared" ref="Q50:U50" si="84">Q14*Q32</f>
        <v>-37879.89</v>
      </c>
      <c r="R50" s="44">
        <f t="shared" si="84"/>
        <v>-30400.656000000003</v>
      </c>
      <c r="S50" s="44">
        <f t="shared" si="84"/>
        <v>-24853.5</v>
      </c>
      <c r="T50" s="44">
        <f t="shared" si="84"/>
        <v>-21094.704000000002</v>
      </c>
      <c r="U50" s="44">
        <f t="shared" si="84"/>
        <v>-5768.9049999999997</v>
      </c>
      <c r="V50" s="44"/>
      <c r="W50" s="44">
        <f t="shared" ref="W50:AA50" si="85">W14*W32</f>
        <v>-654.15</v>
      </c>
      <c r="X50" s="44">
        <f t="shared" si="85"/>
        <v>-556.15</v>
      </c>
      <c r="Y50" s="44">
        <f t="shared" si="85"/>
        <v>-457.90499999999997</v>
      </c>
      <c r="Z50" s="44">
        <f t="shared" si="85"/>
        <v>-392.49</v>
      </c>
      <c r="AA50" s="53">
        <f t="shared" si="85"/>
        <v>-955.86</v>
      </c>
    </row>
    <row r="51" spans="1:28" x14ac:dyDescent="0.25">
      <c r="A51" s="50">
        <f t="shared" si="72"/>
        <v>6</v>
      </c>
      <c r="B51" s="10"/>
      <c r="C51" s="44">
        <f t="shared" ref="C51:G51" si="86">C15*C33</f>
        <v>-14553.008000000002</v>
      </c>
      <c r="D51" s="44">
        <f t="shared" si="86"/>
        <v>-111.596</v>
      </c>
      <c r="E51" s="44">
        <f t="shared" si="86"/>
        <v>-99.222000000000008</v>
      </c>
      <c r="F51" s="44">
        <f t="shared" si="86"/>
        <v>-99.222000000000008</v>
      </c>
      <c r="G51" s="44">
        <f t="shared" si="86"/>
        <v>-1436.5620000000001</v>
      </c>
      <c r="H51" s="44"/>
      <c r="I51" s="44">
        <f t="shared" ref="I51:M51" si="87">I15*I33</f>
        <v>-1300.3012000000001</v>
      </c>
      <c r="J51" s="44">
        <f t="shared" si="87"/>
        <v>-873.44399999999996</v>
      </c>
      <c r="K51" s="44">
        <f t="shared" si="87"/>
        <v>-757.92499999999995</v>
      </c>
      <c r="L51" s="44">
        <f t="shared" si="87"/>
        <v>-22.875</v>
      </c>
      <c r="M51" s="53">
        <f t="shared" si="87"/>
        <v>0</v>
      </c>
      <c r="O51" s="50">
        <f t="shared" si="75"/>
        <v>6</v>
      </c>
      <c r="P51" s="10"/>
      <c r="Q51" s="44">
        <f t="shared" ref="Q51:U51" si="88">Q15*Q33</f>
        <v>-13495</v>
      </c>
      <c r="R51" s="44">
        <f t="shared" si="88"/>
        <v>-97.75</v>
      </c>
      <c r="S51" s="44">
        <f t="shared" si="88"/>
        <v>-80.5</v>
      </c>
      <c r="T51" s="44">
        <f t="shared" si="88"/>
        <v>-69</v>
      </c>
      <c r="U51" s="44">
        <f t="shared" si="88"/>
        <v>-832.5</v>
      </c>
      <c r="V51" s="44"/>
      <c r="W51" s="44">
        <f t="shared" ref="W51:AA51" si="89">W15*W33</f>
        <v>-1698.18</v>
      </c>
      <c r="X51" s="44">
        <f t="shared" si="89"/>
        <v>-1077.5529999999999</v>
      </c>
      <c r="Y51" s="44">
        <f t="shared" si="89"/>
        <v>-866.27100000000007</v>
      </c>
      <c r="Z51" s="44">
        <f t="shared" si="89"/>
        <v>-22.41</v>
      </c>
      <c r="AA51" s="53">
        <f t="shared" si="89"/>
        <v>0</v>
      </c>
    </row>
    <row r="52" spans="1:28" x14ac:dyDescent="0.25">
      <c r="A52" s="50">
        <f t="shared" si="72"/>
        <v>7</v>
      </c>
      <c r="B52" s="10"/>
      <c r="C52" s="44">
        <f t="shared" ref="C52:G52" si="90">C16*C34</f>
        <v>-1503.0239999999999</v>
      </c>
      <c r="D52" s="44">
        <f t="shared" si="90"/>
        <v>-104.622</v>
      </c>
      <c r="E52" s="44">
        <f t="shared" si="90"/>
        <v>0</v>
      </c>
      <c r="F52" s="44">
        <f t="shared" si="90"/>
        <v>0</v>
      </c>
      <c r="G52" s="44">
        <f t="shared" si="90"/>
        <v>0</v>
      </c>
      <c r="H52" s="44"/>
      <c r="I52" s="44">
        <f t="shared" ref="I52:M52" si="91">I16*I34</f>
        <v>-604.40249999999992</v>
      </c>
      <c r="J52" s="44">
        <f t="shared" si="91"/>
        <v>-117.17999999999999</v>
      </c>
      <c r="K52" s="44">
        <f t="shared" si="91"/>
        <v>-104.16</v>
      </c>
      <c r="L52" s="44">
        <f t="shared" si="91"/>
        <v>-104.16</v>
      </c>
      <c r="M52" s="53">
        <f t="shared" si="91"/>
        <v>-593.71199999999999</v>
      </c>
      <c r="O52" s="50">
        <f t="shared" si="75"/>
        <v>7</v>
      </c>
      <c r="P52" s="10"/>
      <c r="Q52" s="44">
        <f t="shared" ref="Q52:U52" si="92">Q16*Q34</f>
        <v>-1455.24</v>
      </c>
      <c r="R52" s="44">
        <f t="shared" si="92"/>
        <v>-95.676000000000002</v>
      </c>
      <c r="S52" s="44">
        <f t="shared" si="92"/>
        <v>0</v>
      </c>
      <c r="T52" s="44">
        <f t="shared" si="92"/>
        <v>0</v>
      </c>
      <c r="U52" s="44">
        <f t="shared" si="92"/>
        <v>0</v>
      </c>
      <c r="V52" s="44"/>
      <c r="W52" s="44">
        <f t="shared" ref="W52:AA52" si="93">W16*W34</f>
        <v>-861.25</v>
      </c>
      <c r="X52" s="44">
        <f t="shared" si="93"/>
        <v>-157.71</v>
      </c>
      <c r="Y52" s="44">
        <f t="shared" si="93"/>
        <v>-129.85</v>
      </c>
      <c r="Z52" s="44">
        <f t="shared" si="93"/>
        <v>-111.30000000000001</v>
      </c>
      <c r="AA52" s="53">
        <f t="shared" si="93"/>
        <v>-528.67499999999995</v>
      </c>
    </row>
    <row r="53" spans="1:28" x14ac:dyDescent="0.25">
      <c r="A53" s="50">
        <f t="shared" si="72"/>
        <v>8</v>
      </c>
      <c r="B53" s="10"/>
      <c r="C53" s="54">
        <f t="shared" ref="C53:G53" si="94">C17*C35</f>
        <v>-5554.1760000000004</v>
      </c>
      <c r="D53" s="54">
        <f t="shared" si="94"/>
        <v>-136.696</v>
      </c>
      <c r="E53" s="54">
        <f t="shared" si="94"/>
        <v>0</v>
      </c>
      <c r="F53" s="54">
        <f t="shared" si="94"/>
        <v>0</v>
      </c>
      <c r="G53" s="54">
        <f t="shared" si="94"/>
        <v>0</v>
      </c>
      <c r="H53" s="54"/>
      <c r="I53" s="54">
        <f t="shared" ref="I53:M53" si="95">I17*I35</f>
        <v>-237.31200000000001</v>
      </c>
      <c r="J53" s="54">
        <f t="shared" si="95"/>
        <v>-16.02</v>
      </c>
      <c r="K53" s="54">
        <f t="shared" si="95"/>
        <v>0</v>
      </c>
      <c r="L53" s="54">
        <f t="shared" si="95"/>
        <v>0</v>
      </c>
      <c r="M53" s="55">
        <f t="shared" si="95"/>
        <v>-200.91400000000002</v>
      </c>
      <c r="O53" s="50">
        <f t="shared" si="75"/>
        <v>8</v>
      </c>
      <c r="P53" s="10"/>
      <c r="Q53" s="54">
        <f t="shared" ref="Q53:U53" si="96">Q17*Q35</f>
        <v>-5365.76</v>
      </c>
      <c r="R53" s="54">
        <f t="shared" si="96"/>
        <v>-124.71199999999999</v>
      </c>
      <c r="S53" s="54">
        <f t="shared" si="96"/>
        <v>0</v>
      </c>
      <c r="T53" s="54">
        <f t="shared" si="96"/>
        <v>0</v>
      </c>
      <c r="U53" s="54">
        <f t="shared" si="96"/>
        <v>0</v>
      </c>
      <c r="V53" s="54"/>
      <c r="W53" s="54">
        <f t="shared" ref="W53:AA53" si="97">W17*W35</f>
        <v>-309.60000000000002</v>
      </c>
      <c r="X53" s="54">
        <f t="shared" si="97"/>
        <v>-19.737000000000002</v>
      </c>
      <c r="Y53" s="54">
        <f t="shared" si="97"/>
        <v>0</v>
      </c>
      <c r="Z53" s="54">
        <f t="shared" si="97"/>
        <v>0</v>
      </c>
      <c r="AA53" s="55">
        <f t="shared" si="97"/>
        <v>-163.83000000000001</v>
      </c>
    </row>
    <row r="54" spans="1:28" x14ac:dyDescent="0.25">
      <c r="A54" s="50"/>
      <c r="B54" s="10"/>
      <c r="C54" s="10"/>
      <c r="D54" s="10"/>
      <c r="E54" s="10"/>
      <c r="F54" s="10"/>
      <c r="G54" s="10"/>
      <c r="H54" s="10"/>
      <c r="I54" s="10"/>
      <c r="J54" s="10"/>
      <c r="K54" s="10"/>
      <c r="L54" s="10"/>
      <c r="M54" s="49"/>
      <c r="O54" s="50"/>
      <c r="P54" s="10"/>
      <c r="Q54" s="10"/>
      <c r="R54" s="10"/>
      <c r="S54" s="10"/>
      <c r="T54" s="10"/>
      <c r="U54" s="10"/>
      <c r="V54" s="10"/>
      <c r="W54" s="10"/>
      <c r="X54" s="10"/>
      <c r="Y54" s="10"/>
      <c r="Z54" s="10"/>
      <c r="AA54" s="49"/>
    </row>
    <row r="55" spans="1:28" x14ac:dyDescent="0.25">
      <c r="A55" s="66">
        <f>SUM(C42:M53)</f>
        <v>-478670.71659999981</v>
      </c>
      <c r="B55" s="10" t="s">
        <v>114</v>
      </c>
      <c r="C55" s="10"/>
      <c r="D55" s="10"/>
      <c r="E55" s="10"/>
      <c r="F55" s="10"/>
      <c r="G55" s="10"/>
      <c r="H55" s="10"/>
      <c r="I55" s="10"/>
      <c r="J55" s="10"/>
      <c r="K55" s="10"/>
      <c r="L55" s="10"/>
      <c r="M55" s="61"/>
      <c r="O55" s="66">
        <f>SUM(Q42:AA53)</f>
        <v>-426967.04000000015</v>
      </c>
      <c r="P55" s="10" t="s">
        <v>160</v>
      </c>
      <c r="Q55" s="10"/>
      <c r="R55" s="10"/>
      <c r="S55" s="10"/>
      <c r="T55" s="10"/>
      <c r="U55" s="10"/>
      <c r="V55" s="10"/>
      <c r="W55" s="10"/>
      <c r="X55" s="10"/>
      <c r="Y55" s="10"/>
      <c r="Z55" s="10"/>
      <c r="AA55" s="49"/>
    </row>
    <row r="56" spans="1:28" s="10" customFormat="1" x14ac:dyDescent="0.25">
      <c r="A56" s="56"/>
      <c r="B56" s="5"/>
      <c r="C56" s="5"/>
      <c r="D56" s="5"/>
      <c r="E56" s="5"/>
      <c r="F56" s="5"/>
      <c r="G56" s="5"/>
      <c r="H56" s="5"/>
      <c r="I56" s="5"/>
      <c r="J56" s="5"/>
      <c r="K56" s="5"/>
      <c r="L56" s="5"/>
      <c r="M56" s="57"/>
      <c r="N56" s="64"/>
      <c r="O56" s="66">
        <f>+O55-A55</f>
        <v>51703.676599999657</v>
      </c>
      <c r="P56" s="10" t="s">
        <v>184</v>
      </c>
      <c r="Q56" s="5"/>
      <c r="R56" s="5"/>
      <c r="S56" s="5"/>
      <c r="T56" s="5"/>
      <c r="U56" s="5"/>
      <c r="V56" s="5"/>
      <c r="W56" s="5"/>
      <c r="X56" s="5"/>
      <c r="Y56" s="5"/>
      <c r="Z56" s="5"/>
      <c r="AA56" s="57"/>
      <c r="AB56" s="50"/>
    </row>
    <row r="57" spans="1:28" x14ac:dyDescent="0.25">
      <c r="N57" s="10"/>
    </row>
    <row r="58" spans="1:28" x14ac:dyDescent="0.25">
      <c r="A58" s="45" t="s">
        <v>115</v>
      </c>
      <c r="B58" s="46"/>
      <c r="C58" s="46"/>
      <c r="D58" s="46"/>
      <c r="E58" s="46"/>
      <c r="F58" s="46"/>
      <c r="G58" s="68" t="s">
        <v>112</v>
      </c>
      <c r="H58" s="68"/>
      <c r="I58" s="68"/>
      <c r="J58" s="46"/>
      <c r="K58" s="46"/>
      <c r="L58" s="46"/>
      <c r="M58" s="47"/>
      <c r="O58" s="45" t="s">
        <v>115</v>
      </c>
      <c r="P58" s="46"/>
      <c r="Q58" s="46"/>
      <c r="R58" s="46"/>
      <c r="S58" s="46"/>
      <c r="T58" s="46"/>
      <c r="U58" s="68" t="s">
        <v>118</v>
      </c>
      <c r="V58" s="68"/>
      <c r="W58" s="68"/>
      <c r="X58" s="46"/>
      <c r="Y58" s="46"/>
      <c r="Z58" s="46"/>
      <c r="AA58" s="47"/>
    </row>
    <row r="59" spans="1:28" x14ac:dyDescent="0.25">
      <c r="A59" s="48" t="s">
        <v>116</v>
      </c>
      <c r="B59" s="10"/>
      <c r="C59" s="10"/>
      <c r="D59" s="10"/>
      <c r="E59" s="10"/>
      <c r="F59" s="10"/>
      <c r="G59" s="10"/>
      <c r="H59" s="10"/>
      <c r="I59" s="10"/>
      <c r="J59" s="10"/>
      <c r="K59" s="10"/>
      <c r="L59" s="10"/>
      <c r="M59" s="49"/>
      <c r="O59" s="48" t="s">
        <v>116</v>
      </c>
      <c r="P59" s="10"/>
      <c r="Q59" s="10"/>
      <c r="R59" s="10"/>
      <c r="S59" s="10"/>
      <c r="T59" s="10"/>
      <c r="U59" s="10"/>
      <c r="V59" s="10"/>
      <c r="W59" s="10"/>
      <c r="X59" s="10"/>
      <c r="Y59" s="10"/>
      <c r="Z59" s="10"/>
      <c r="AA59" s="49"/>
    </row>
    <row r="60" spans="1:28" x14ac:dyDescent="0.25">
      <c r="A60" s="50" t="s">
        <v>110</v>
      </c>
      <c r="B60" s="10"/>
      <c r="C60" s="10"/>
      <c r="D60" s="10"/>
      <c r="E60" s="10"/>
      <c r="F60" s="10"/>
      <c r="G60" s="10"/>
      <c r="H60" s="10"/>
      <c r="I60" s="10"/>
      <c r="J60" s="10"/>
      <c r="K60" s="10"/>
      <c r="L60" s="10"/>
      <c r="M60" s="49"/>
      <c r="O60" s="50" t="s">
        <v>110</v>
      </c>
      <c r="P60" s="10"/>
      <c r="Q60" s="10"/>
      <c r="R60" s="10"/>
      <c r="S60" s="10"/>
      <c r="T60" s="10"/>
      <c r="U60" s="10"/>
      <c r="V60" s="10"/>
      <c r="W60" s="10"/>
      <c r="X60" s="10"/>
      <c r="Y60" s="10"/>
      <c r="Z60" s="10"/>
      <c r="AA60" s="49"/>
    </row>
    <row r="61" spans="1:28" x14ac:dyDescent="0.25">
      <c r="A61" s="50"/>
      <c r="B61" s="10"/>
      <c r="C61" s="67" t="s">
        <v>105</v>
      </c>
      <c r="D61" s="68"/>
      <c r="E61" s="68"/>
      <c r="F61" s="68"/>
      <c r="G61" s="69"/>
      <c r="H61" s="10"/>
      <c r="I61" s="67" t="s">
        <v>107</v>
      </c>
      <c r="J61" s="68"/>
      <c r="K61" s="68"/>
      <c r="L61" s="68"/>
      <c r="M61" s="69"/>
      <c r="O61" s="50"/>
      <c r="P61" s="10"/>
      <c r="Q61" s="67" t="s">
        <v>105</v>
      </c>
      <c r="R61" s="68"/>
      <c r="S61" s="68"/>
      <c r="T61" s="68"/>
      <c r="U61" s="69"/>
      <c r="V61" s="10"/>
      <c r="W61" s="67" t="s">
        <v>107</v>
      </c>
      <c r="X61" s="68"/>
      <c r="Y61" s="68"/>
      <c r="Z61" s="68"/>
      <c r="AA61" s="69"/>
    </row>
    <row r="62" spans="1:28" x14ac:dyDescent="0.25">
      <c r="A62" s="50" t="s">
        <v>108</v>
      </c>
      <c r="B62" s="11" t="s">
        <v>106</v>
      </c>
      <c r="C62" s="7">
        <v>1</v>
      </c>
      <c r="D62" s="8">
        <v>2</v>
      </c>
      <c r="E62" s="8">
        <v>3</v>
      </c>
      <c r="F62" s="8">
        <v>4</v>
      </c>
      <c r="G62" s="9">
        <v>5</v>
      </c>
      <c r="H62" s="18"/>
      <c r="I62" s="7">
        <v>1</v>
      </c>
      <c r="J62" s="8">
        <v>2</v>
      </c>
      <c r="K62" s="8">
        <v>3</v>
      </c>
      <c r="L62" s="8">
        <v>4</v>
      </c>
      <c r="M62" s="9">
        <v>5</v>
      </c>
      <c r="O62" s="50" t="s">
        <v>108</v>
      </c>
      <c r="P62" s="11" t="s">
        <v>106</v>
      </c>
      <c r="Q62" s="7">
        <v>1</v>
      </c>
      <c r="R62" s="8">
        <v>2</v>
      </c>
      <c r="S62" s="8">
        <v>3</v>
      </c>
      <c r="T62" s="8">
        <v>4</v>
      </c>
      <c r="U62" s="9">
        <v>5</v>
      </c>
      <c r="V62" s="18"/>
      <c r="W62" s="7">
        <v>1</v>
      </c>
      <c r="X62" s="8">
        <v>2</v>
      </c>
      <c r="Y62" s="8">
        <v>3</v>
      </c>
      <c r="Z62" s="8">
        <v>4</v>
      </c>
      <c r="AA62" s="9">
        <v>5</v>
      </c>
    </row>
    <row r="63" spans="1:28" x14ac:dyDescent="0.25">
      <c r="A63" s="50">
        <v>9</v>
      </c>
      <c r="B63" s="10"/>
      <c r="C63" s="51">
        <f>C6</f>
        <v>3.8679999999999999</v>
      </c>
      <c r="D63" s="51">
        <f>ROUND((+C63*1.1),3)</f>
        <v>4.2549999999999999</v>
      </c>
      <c r="E63" s="51">
        <f>ROUND((+C63*1.2),3)</f>
        <v>4.6420000000000003</v>
      </c>
      <c r="F63" s="51">
        <f>E63</f>
        <v>4.6420000000000003</v>
      </c>
      <c r="G63" s="51">
        <f>F63</f>
        <v>4.6420000000000003</v>
      </c>
      <c r="H63" s="51"/>
      <c r="I63" s="51">
        <f>I6</f>
        <v>3.1880000000000002</v>
      </c>
      <c r="J63" s="51">
        <f>ROUND((+I63*1.1),3)</f>
        <v>3.5070000000000001</v>
      </c>
      <c r="K63" s="51">
        <f>ROUND((+I63*1.2),3)</f>
        <v>3.8260000000000001</v>
      </c>
      <c r="L63" s="51">
        <f>K63</f>
        <v>3.8260000000000001</v>
      </c>
      <c r="M63" s="52">
        <f>L63</f>
        <v>3.8260000000000001</v>
      </c>
      <c r="O63" s="50">
        <v>9</v>
      </c>
      <c r="P63" s="10"/>
      <c r="Q63" s="51">
        <f>Indices!H9</f>
        <v>3.87</v>
      </c>
      <c r="R63" s="51">
        <f>ROUND((+$Q63*1.15),3)</f>
        <v>4.4509999999999996</v>
      </c>
      <c r="S63" s="51">
        <f>ROUND((+$Q63*1.3),3)</f>
        <v>5.0309999999999997</v>
      </c>
      <c r="T63" s="51">
        <f>ROUND((+$Q63*1.4),3)</f>
        <v>5.4180000000000001</v>
      </c>
      <c r="U63" s="51">
        <f>ROUND((+$Q63*1.5),3)</f>
        <v>5.8049999999999997</v>
      </c>
      <c r="V63" s="51"/>
      <c r="W63" s="51">
        <f>Indices!H9</f>
        <v>3.87</v>
      </c>
      <c r="X63" s="51">
        <f>ROUND((+$W63*1.15),3)</f>
        <v>4.4509999999999996</v>
      </c>
      <c r="Y63" s="51">
        <f>ROUND((+$W63*1.3),3)</f>
        <v>5.0309999999999997</v>
      </c>
      <c r="Z63" s="51">
        <f>ROUND((+$W63*1.4),3)</f>
        <v>5.4180000000000001</v>
      </c>
      <c r="AA63" s="52">
        <f>ROUND((+$W63*1.5),3)</f>
        <v>5.8049999999999997</v>
      </c>
    </row>
    <row r="64" spans="1:28" x14ac:dyDescent="0.25">
      <c r="A64" s="50">
        <v>10</v>
      </c>
      <c r="B64" s="10"/>
      <c r="C64" s="62">
        <f t="shared" ref="C64:C74" si="98">C7</f>
        <v>3.7080000000000002</v>
      </c>
      <c r="D64" s="62">
        <f t="shared" ref="D64:D74" si="99">ROUND((+C64*1.1),3)</f>
        <v>4.0789999999999997</v>
      </c>
      <c r="E64" s="62">
        <f t="shared" ref="E64:E74" si="100">ROUND((+C64*1.2),3)</f>
        <v>4.45</v>
      </c>
      <c r="F64" s="62">
        <f t="shared" ref="F64:G64" si="101">E64</f>
        <v>4.45</v>
      </c>
      <c r="G64" s="62">
        <f t="shared" si="101"/>
        <v>4.45</v>
      </c>
      <c r="H64" s="62"/>
      <c r="I64" s="62">
        <f t="shared" ref="I64:I74" si="102">I7</f>
        <v>3.0072000000000001</v>
      </c>
      <c r="J64" s="62">
        <f t="shared" ref="J64:J74" si="103">ROUND((+I64*1.1),3)</f>
        <v>3.3079999999999998</v>
      </c>
      <c r="K64" s="62">
        <f t="shared" ref="K64:K74" si="104">ROUND((+I64*1.2),3)</f>
        <v>3.609</v>
      </c>
      <c r="L64" s="62">
        <f t="shared" ref="L64:M64" si="105">K64</f>
        <v>3.609</v>
      </c>
      <c r="M64" s="63">
        <f t="shared" si="105"/>
        <v>3.609</v>
      </c>
      <c r="O64" s="50">
        <v>10</v>
      </c>
      <c r="P64" s="10"/>
      <c r="Q64" s="58">
        <f>Indices!H10</f>
        <v>3.79</v>
      </c>
      <c r="R64" s="58">
        <f t="shared" ref="R64:R74" si="106">ROUND((+$Q64*1.15),3)</f>
        <v>4.359</v>
      </c>
      <c r="S64" s="58">
        <f t="shared" ref="S64:S74" si="107">ROUND((+$Q64*1.3),3)</f>
        <v>4.9269999999999996</v>
      </c>
      <c r="T64" s="58">
        <f t="shared" ref="T64:T74" si="108">ROUND((+$Q64*1.4),3)</f>
        <v>5.306</v>
      </c>
      <c r="U64" s="58">
        <f t="shared" ref="U64:U74" si="109">ROUND((+$Q64*1.5),3)</f>
        <v>5.6849999999999996</v>
      </c>
      <c r="V64" s="10"/>
      <c r="W64" s="58">
        <f>Indices!H10</f>
        <v>3.79</v>
      </c>
      <c r="X64" s="58">
        <f t="shared" ref="X64:X74" si="110">ROUND((+$W64*1.15),3)</f>
        <v>4.359</v>
      </c>
      <c r="Y64" s="58">
        <f t="shared" ref="Y64:Y74" si="111">ROUND((+$W64*1.3),3)</f>
        <v>4.9269999999999996</v>
      </c>
      <c r="Z64" s="58">
        <f t="shared" ref="Z64:Z74" si="112">ROUND((+$W64*1.4),3)</f>
        <v>5.306</v>
      </c>
      <c r="AA64" s="59">
        <f t="shared" ref="AA64:AA74" si="113">ROUND((+$W64*1.5),3)</f>
        <v>5.6849999999999996</v>
      </c>
    </row>
    <row r="65" spans="1:27" x14ac:dyDescent="0.25">
      <c r="A65" s="50">
        <v>11</v>
      </c>
      <c r="B65" s="10"/>
      <c r="C65" s="62">
        <f t="shared" si="98"/>
        <v>3.9809999999999999</v>
      </c>
      <c r="D65" s="62">
        <f t="shared" si="99"/>
        <v>4.3789999999999996</v>
      </c>
      <c r="E65" s="62">
        <f t="shared" si="100"/>
        <v>4.7770000000000001</v>
      </c>
      <c r="F65" s="62">
        <f t="shared" ref="F65:G65" si="114">E65</f>
        <v>4.7770000000000001</v>
      </c>
      <c r="G65" s="62">
        <f t="shared" si="114"/>
        <v>4.7770000000000001</v>
      </c>
      <c r="H65" s="62"/>
      <c r="I65" s="62">
        <f t="shared" si="102"/>
        <v>3.9601000000000002</v>
      </c>
      <c r="J65" s="62">
        <f t="shared" si="103"/>
        <v>4.3559999999999999</v>
      </c>
      <c r="K65" s="62">
        <f t="shared" si="104"/>
        <v>4.7519999999999998</v>
      </c>
      <c r="L65" s="62">
        <f t="shared" ref="L65:M65" si="115">K65</f>
        <v>4.7519999999999998</v>
      </c>
      <c r="M65" s="63">
        <f t="shared" si="115"/>
        <v>4.7519999999999998</v>
      </c>
      <c r="O65" s="50">
        <v>11</v>
      </c>
      <c r="P65" s="10"/>
      <c r="Q65" s="58">
        <f>Indices!H11</f>
        <v>4.2699999999999996</v>
      </c>
      <c r="R65" s="58">
        <f t="shared" si="106"/>
        <v>4.9109999999999996</v>
      </c>
      <c r="S65" s="58">
        <f t="shared" si="107"/>
        <v>5.5510000000000002</v>
      </c>
      <c r="T65" s="58">
        <f t="shared" si="108"/>
        <v>5.9779999999999998</v>
      </c>
      <c r="U65" s="58">
        <f t="shared" si="109"/>
        <v>6.4050000000000002</v>
      </c>
      <c r="V65" s="10"/>
      <c r="W65" s="58">
        <f>Indices!H11</f>
        <v>4.2699999999999996</v>
      </c>
      <c r="X65" s="58">
        <f t="shared" si="110"/>
        <v>4.9109999999999996</v>
      </c>
      <c r="Y65" s="58">
        <f t="shared" si="111"/>
        <v>5.5510000000000002</v>
      </c>
      <c r="Z65" s="58">
        <f t="shared" si="112"/>
        <v>5.9779999999999998</v>
      </c>
      <c r="AA65" s="59">
        <f t="shared" si="113"/>
        <v>6.4050000000000002</v>
      </c>
    </row>
    <row r="66" spans="1:27" x14ac:dyDescent="0.25">
      <c r="A66" s="50">
        <v>12</v>
      </c>
      <c r="B66" s="10"/>
      <c r="C66" s="62">
        <f t="shared" si="98"/>
        <v>3.3610000000000002</v>
      </c>
      <c r="D66" s="62">
        <f t="shared" si="99"/>
        <v>3.6970000000000001</v>
      </c>
      <c r="E66" s="62">
        <f t="shared" si="100"/>
        <v>4.0330000000000004</v>
      </c>
      <c r="F66" s="62">
        <f t="shared" ref="F66:G66" si="116">E66</f>
        <v>4.0330000000000004</v>
      </c>
      <c r="G66" s="62">
        <f t="shared" si="116"/>
        <v>4.0330000000000004</v>
      </c>
      <c r="H66" s="62"/>
      <c r="I66" s="62">
        <f t="shared" si="102"/>
        <v>3.4152</v>
      </c>
      <c r="J66" s="62">
        <f t="shared" si="103"/>
        <v>3.7570000000000001</v>
      </c>
      <c r="K66" s="62">
        <f t="shared" si="104"/>
        <v>4.0979999999999999</v>
      </c>
      <c r="L66" s="62">
        <f t="shared" ref="L66:M66" si="117">K66</f>
        <v>4.0979999999999999</v>
      </c>
      <c r="M66" s="63">
        <f t="shared" si="117"/>
        <v>4.0979999999999999</v>
      </c>
      <c r="O66" s="50">
        <v>12</v>
      </c>
      <c r="P66" s="10"/>
      <c r="Q66" s="58">
        <f>Indices!H12</f>
        <v>3.5</v>
      </c>
      <c r="R66" s="58">
        <f t="shared" si="106"/>
        <v>4.0250000000000004</v>
      </c>
      <c r="S66" s="58">
        <f t="shared" si="107"/>
        <v>4.55</v>
      </c>
      <c r="T66" s="58">
        <f t="shared" si="108"/>
        <v>4.9000000000000004</v>
      </c>
      <c r="U66" s="58">
        <f t="shared" si="109"/>
        <v>5.25</v>
      </c>
      <c r="V66" s="10"/>
      <c r="W66" s="58">
        <f>Indices!H12</f>
        <v>3.5</v>
      </c>
      <c r="X66" s="58">
        <f t="shared" si="110"/>
        <v>4.0250000000000004</v>
      </c>
      <c r="Y66" s="58">
        <f t="shared" si="111"/>
        <v>4.55</v>
      </c>
      <c r="Z66" s="58">
        <f t="shared" si="112"/>
        <v>4.9000000000000004</v>
      </c>
      <c r="AA66" s="59">
        <f t="shared" si="113"/>
        <v>5.25</v>
      </c>
    </row>
    <row r="67" spans="1:27" x14ac:dyDescent="0.25">
      <c r="A67" s="50">
        <v>1</v>
      </c>
      <c r="B67" s="10"/>
      <c r="C67" s="62">
        <f t="shared" si="98"/>
        <v>2.9169999999999998</v>
      </c>
      <c r="D67" s="62">
        <f t="shared" si="99"/>
        <v>3.2090000000000001</v>
      </c>
      <c r="E67" s="62">
        <f t="shared" si="100"/>
        <v>3.5</v>
      </c>
      <c r="F67" s="62">
        <f t="shared" ref="F67:G67" si="118">E67</f>
        <v>3.5</v>
      </c>
      <c r="G67" s="62">
        <f t="shared" si="118"/>
        <v>3.5</v>
      </c>
      <c r="H67" s="62"/>
      <c r="I67" s="62">
        <f t="shared" si="102"/>
        <v>3.6432000000000002</v>
      </c>
      <c r="J67" s="62">
        <f t="shared" si="103"/>
        <v>4.008</v>
      </c>
      <c r="K67" s="62">
        <f t="shared" si="104"/>
        <v>4.3719999999999999</v>
      </c>
      <c r="L67" s="62">
        <f t="shared" ref="L67:M67" si="119">K67</f>
        <v>4.3719999999999999</v>
      </c>
      <c r="M67" s="63">
        <f t="shared" si="119"/>
        <v>4.3719999999999999</v>
      </c>
      <c r="O67" s="50">
        <v>1</v>
      </c>
      <c r="P67" s="10"/>
      <c r="Q67" s="58">
        <f>Indices!H13</f>
        <v>2.98</v>
      </c>
      <c r="R67" s="58">
        <f t="shared" si="106"/>
        <v>3.427</v>
      </c>
      <c r="S67" s="58">
        <f t="shared" si="107"/>
        <v>3.8740000000000001</v>
      </c>
      <c r="T67" s="58">
        <f t="shared" si="108"/>
        <v>4.1719999999999997</v>
      </c>
      <c r="U67" s="58">
        <f t="shared" si="109"/>
        <v>4.47</v>
      </c>
      <c r="V67" s="10"/>
      <c r="W67" s="58">
        <f>Indices!H13</f>
        <v>2.98</v>
      </c>
      <c r="X67" s="58">
        <f t="shared" si="110"/>
        <v>3.427</v>
      </c>
      <c r="Y67" s="58">
        <f t="shared" si="111"/>
        <v>3.8740000000000001</v>
      </c>
      <c r="Z67" s="58">
        <f t="shared" si="112"/>
        <v>4.1719999999999997</v>
      </c>
      <c r="AA67" s="59">
        <f t="shared" si="113"/>
        <v>4.47</v>
      </c>
    </row>
    <row r="68" spans="1:27" x14ac:dyDescent="0.25">
      <c r="A68" s="50">
        <f>A67+1</f>
        <v>2</v>
      </c>
      <c r="B68" s="10"/>
      <c r="C68" s="62">
        <f t="shared" si="98"/>
        <v>2.79</v>
      </c>
      <c r="D68" s="62">
        <f t="shared" si="99"/>
        <v>3.069</v>
      </c>
      <c r="E68" s="62">
        <f t="shared" si="100"/>
        <v>3.3479999999999999</v>
      </c>
      <c r="F68" s="62">
        <f t="shared" ref="F68:G68" si="120">E68</f>
        <v>3.3479999999999999</v>
      </c>
      <c r="G68" s="62">
        <f t="shared" si="120"/>
        <v>3.3479999999999999</v>
      </c>
      <c r="H68" s="62"/>
      <c r="I68" s="62">
        <f t="shared" si="102"/>
        <v>4.2679999999999998</v>
      </c>
      <c r="J68" s="62">
        <f t="shared" si="103"/>
        <v>4.6950000000000003</v>
      </c>
      <c r="K68" s="62">
        <f t="shared" si="104"/>
        <v>5.1219999999999999</v>
      </c>
      <c r="L68" s="62">
        <f t="shared" ref="L68:M68" si="121">K68</f>
        <v>5.1219999999999999</v>
      </c>
      <c r="M68" s="63">
        <f t="shared" si="121"/>
        <v>5.1219999999999999</v>
      </c>
      <c r="O68" s="50">
        <f>O67+1</f>
        <v>2</v>
      </c>
      <c r="P68" s="10"/>
      <c r="Q68" s="58">
        <f>Indices!H14</f>
        <v>2.97</v>
      </c>
      <c r="R68" s="58">
        <f t="shared" si="106"/>
        <v>3.4159999999999999</v>
      </c>
      <c r="S68" s="58">
        <f t="shared" si="107"/>
        <v>3.8610000000000002</v>
      </c>
      <c r="T68" s="58">
        <f t="shared" si="108"/>
        <v>4.1580000000000004</v>
      </c>
      <c r="U68" s="58">
        <f t="shared" si="109"/>
        <v>4.4550000000000001</v>
      </c>
      <c r="V68" s="10"/>
      <c r="W68" s="58">
        <f>Indices!H14</f>
        <v>2.97</v>
      </c>
      <c r="X68" s="58">
        <f t="shared" si="110"/>
        <v>3.4159999999999999</v>
      </c>
      <c r="Y68" s="58">
        <f t="shared" si="111"/>
        <v>3.8610000000000002</v>
      </c>
      <c r="Z68" s="58">
        <f t="shared" si="112"/>
        <v>4.1580000000000004</v>
      </c>
      <c r="AA68" s="59">
        <f t="shared" si="113"/>
        <v>4.4550000000000001</v>
      </c>
    </row>
    <row r="69" spans="1:27" x14ac:dyDescent="0.25">
      <c r="A69" s="50">
        <f t="shared" ref="A69:A74" si="122">A68+1</f>
        <v>3</v>
      </c>
      <c r="B69" s="10"/>
      <c r="C69" s="62">
        <f t="shared" si="98"/>
        <v>2.7450000000000001</v>
      </c>
      <c r="D69" s="62">
        <f t="shared" si="99"/>
        <v>3.02</v>
      </c>
      <c r="E69" s="62">
        <f t="shared" si="100"/>
        <v>3.294</v>
      </c>
      <c r="F69" s="62">
        <f t="shared" ref="F69:G69" si="123">E69</f>
        <v>3.294</v>
      </c>
      <c r="G69" s="62">
        <f t="shared" si="123"/>
        <v>3.294</v>
      </c>
      <c r="H69" s="62"/>
      <c r="I69" s="62">
        <f t="shared" si="102"/>
        <v>3.2763</v>
      </c>
      <c r="J69" s="62">
        <f t="shared" si="103"/>
        <v>3.6040000000000001</v>
      </c>
      <c r="K69" s="62">
        <f t="shared" si="104"/>
        <v>3.9319999999999999</v>
      </c>
      <c r="L69" s="62">
        <f t="shared" ref="L69:M69" si="124">K69</f>
        <v>3.9319999999999999</v>
      </c>
      <c r="M69" s="63">
        <f t="shared" si="124"/>
        <v>3.9319999999999999</v>
      </c>
      <c r="O69" s="50">
        <f t="shared" ref="O69:O74" si="125">O68+1</f>
        <v>3</v>
      </c>
      <c r="P69" s="10"/>
      <c r="Q69" s="58">
        <f>Indices!H15</f>
        <v>2.91</v>
      </c>
      <c r="R69" s="58">
        <f t="shared" si="106"/>
        <v>3.347</v>
      </c>
      <c r="S69" s="58">
        <f t="shared" si="107"/>
        <v>3.7829999999999999</v>
      </c>
      <c r="T69" s="58">
        <f t="shared" si="108"/>
        <v>4.0739999999999998</v>
      </c>
      <c r="U69" s="58">
        <f t="shared" si="109"/>
        <v>4.3650000000000002</v>
      </c>
      <c r="V69" s="10"/>
      <c r="W69" s="58">
        <f>Indices!H15</f>
        <v>2.91</v>
      </c>
      <c r="X69" s="58">
        <f t="shared" si="110"/>
        <v>3.347</v>
      </c>
      <c r="Y69" s="58">
        <f t="shared" si="111"/>
        <v>3.7829999999999999</v>
      </c>
      <c r="Z69" s="58">
        <f t="shared" si="112"/>
        <v>4.0739999999999998</v>
      </c>
      <c r="AA69" s="59">
        <f t="shared" si="113"/>
        <v>4.3650000000000002</v>
      </c>
    </row>
    <row r="70" spans="1:27" x14ac:dyDescent="0.25">
      <c r="A70" s="50">
        <f t="shared" si="122"/>
        <v>4</v>
      </c>
      <c r="B70" s="10"/>
      <c r="C70" s="62">
        <f t="shared" si="98"/>
        <v>2.5289999999999999</v>
      </c>
      <c r="D70" s="62">
        <f t="shared" si="99"/>
        <v>2.782</v>
      </c>
      <c r="E70" s="62">
        <f t="shared" si="100"/>
        <v>3.0350000000000001</v>
      </c>
      <c r="F70" s="62">
        <f t="shared" ref="F70:G70" si="126">E70</f>
        <v>3.0350000000000001</v>
      </c>
      <c r="G70" s="62">
        <f t="shared" si="126"/>
        <v>3.0350000000000001</v>
      </c>
      <c r="H70" s="62"/>
      <c r="I70" s="62">
        <f t="shared" si="102"/>
        <v>2.1333000000000002</v>
      </c>
      <c r="J70" s="62">
        <f t="shared" si="103"/>
        <v>2.347</v>
      </c>
      <c r="K70" s="62">
        <f t="shared" si="104"/>
        <v>2.56</v>
      </c>
      <c r="L70" s="62">
        <f t="shared" ref="L70:M70" si="127">K70</f>
        <v>2.56</v>
      </c>
      <c r="M70" s="63">
        <f t="shared" si="127"/>
        <v>2.56</v>
      </c>
      <c r="O70" s="50">
        <f t="shared" si="125"/>
        <v>4</v>
      </c>
      <c r="P70" s="10"/>
      <c r="Q70" s="58">
        <f>Indices!H16</f>
        <v>2.56</v>
      </c>
      <c r="R70" s="58">
        <f t="shared" si="106"/>
        <v>2.944</v>
      </c>
      <c r="S70" s="58">
        <f t="shared" si="107"/>
        <v>3.3279999999999998</v>
      </c>
      <c r="T70" s="58">
        <f t="shared" si="108"/>
        <v>3.5840000000000001</v>
      </c>
      <c r="U70" s="58">
        <f t="shared" si="109"/>
        <v>3.84</v>
      </c>
      <c r="V70" s="10"/>
      <c r="W70" s="58">
        <f>Indices!H16</f>
        <v>2.56</v>
      </c>
      <c r="X70" s="58">
        <f t="shared" si="110"/>
        <v>2.944</v>
      </c>
      <c r="Y70" s="58">
        <f t="shared" si="111"/>
        <v>3.3279999999999998</v>
      </c>
      <c r="Z70" s="58">
        <f t="shared" si="112"/>
        <v>3.5840000000000001</v>
      </c>
      <c r="AA70" s="59">
        <f t="shared" si="113"/>
        <v>3.84</v>
      </c>
    </row>
    <row r="71" spans="1:27" x14ac:dyDescent="0.25">
      <c r="A71" s="50">
        <f t="shared" si="122"/>
        <v>5</v>
      </c>
      <c r="B71" s="10"/>
      <c r="C71" s="62">
        <f t="shared" si="98"/>
        <v>2.7570000000000001</v>
      </c>
      <c r="D71" s="62">
        <f t="shared" si="99"/>
        <v>3.0329999999999999</v>
      </c>
      <c r="E71" s="62">
        <f t="shared" si="100"/>
        <v>3.3079999999999998</v>
      </c>
      <c r="F71" s="62">
        <f t="shared" ref="F71:G71" si="128">E71</f>
        <v>3.3079999999999998</v>
      </c>
      <c r="G71" s="62">
        <f t="shared" si="128"/>
        <v>3.3079999999999998</v>
      </c>
      <c r="H71" s="62"/>
      <c r="I71" s="62">
        <f t="shared" si="102"/>
        <v>2.0817000000000001</v>
      </c>
      <c r="J71" s="62">
        <f t="shared" si="103"/>
        <v>2.29</v>
      </c>
      <c r="K71" s="62">
        <f t="shared" si="104"/>
        <v>2.4980000000000002</v>
      </c>
      <c r="L71" s="62">
        <f t="shared" ref="L71:M71" si="129">K71</f>
        <v>2.4980000000000002</v>
      </c>
      <c r="M71" s="63">
        <f t="shared" si="129"/>
        <v>2.4980000000000002</v>
      </c>
      <c r="O71" s="50">
        <f t="shared" si="125"/>
        <v>5</v>
      </c>
      <c r="P71" s="10"/>
      <c r="Q71" s="58">
        <f>Indices!H17</f>
        <v>2.93</v>
      </c>
      <c r="R71" s="58">
        <f t="shared" si="106"/>
        <v>3.37</v>
      </c>
      <c r="S71" s="58">
        <f t="shared" si="107"/>
        <v>3.8090000000000002</v>
      </c>
      <c r="T71" s="58">
        <f t="shared" si="108"/>
        <v>4.1020000000000003</v>
      </c>
      <c r="U71" s="58">
        <f t="shared" si="109"/>
        <v>4.3949999999999996</v>
      </c>
      <c r="V71" s="10"/>
      <c r="W71" s="58">
        <f>Indices!H17</f>
        <v>2.93</v>
      </c>
      <c r="X71" s="58">
        <f t="shared" si="110"/>
        <v>3.37</v>
      </c>
      <c r="Y71" s="58">
        <f t="shared" si="111"/>
        <v>3.8090000000000002</v>
      </c>
      <c r="Z71" s="58">
        <f t="shared" si="112"/>
        <v>4.1020000000000003</v>
      </c>
      <c r="AA71" s="59">
        <f t="shared" si="113"/>
        <v>4.3949999999999996</v>
      </c>
    </row>
    <row r="72" spans="1:27" x14ac:dyDescent="0.25">
      <c r="A72" s="50">
        <f t="shared" si="122"/>
        <v>6</v>
      </c>
      <c r="B72" s="10"/>
      <c r="C72" s="62">
        <f t="shared" si="98"/>
        <v>2.6960000000000002</v>
      </c>
      <c r="D72" s="62">
        <f t="shared" si="99"/>
        <v>2.9660000000000002</v>
      </c>
      <c r="E72" s="62">
        <f t="shared" si="100"/>
        <v>3.2349999999999999</v>
      </c>
      <c r="F72" s="62">
        <f t="shared" ref="F72:G72" si="130">E72</f>
        <v>3.2349999999999999</v>
      </c>
      <c r="G72" s="62">
        <f t="shared" si="130"/>
        <v>3.2349999999999999</v>
      </c>
      <c r="H72" s="62"/>
      <c r="I72" s="62">
        <f t="shared" si="102"/>
        <v>1.9066000000000001</v>
      </c>
      <c r="J72" s="62">
        <f t="shared" si="103"/>
        <v>2.097</v>
      </c>
      <c r="K72" s="62">
        <f t="shared" si="104"/>
        <v>2.2879999999999998</v>
      </c>
      <c r="L72" s="62">
        <f t="shared" ref="L72:M72" si="131">K72</f>
        <v>2.2879999999999998</v>
      </c>
      <c r="M72" s="63">
        <f t="shared" si="131"/>
        <v>2.2879999999999998</v>
      </c>
      <c r="O72" s="50">
        <f t="shared" si="125"/>
        <v>6</v>
      </c>
      <c r="P72" s="10"/>
      <c r="Q72" s="58">
        <f>Indices!H18</f>
        <v>2.77</v>
      </c>
      <c r="R72" s="58">
        <f t="shared" si="106"/>
        <v>3.1859999999999999</v>
      </c>
      <c r="S72" s="58">
        <f t="shared" si="107"/>
        <v>3.601</v>
      </c>
      <c r="T72" s="58">
        <f t="shared" si="108"/>
        <v>3.8780000000000001</v>
      </c>
      <c r="U72" s="58">
        <f t="shared" si="109"/>
        <v>4.1550000000000002</v>
      </c>
      <c r="V72" s="10"/>
      <c r="W72" s="58">
        <f>Indices!H18</f>
        <v>2.77</v>
      </c>
      <c r="X72" s="58">
        <f t="shared" si="110"/>
        <v>3.1859999999999999</v>
      </c>
      <c r="Y72" s="58">
        <f t="shared" si="111"/>
        <v>3.601</v>
      </c>
      <c r="Z72" s="58">
        <f t="shared" si="112"/>
        <v>3.8780000000000001</v>
      </c>
      <c r="AA72" s="59">
        <f t="shared" si="113"/>
        <v>4.1550000000000002</v>
      </c>
    </row>
    <row r="73" spans="1:27" x14ac:dyDescent="0.25">
      <c r="A73" s="50">
        <f t="shared" si="122"/>
        <v>7</v>
      </c>
      <c r="B73" s="10"/>
      <c r="C73" s="62">
        <f t="shared" si="98"/>
        <v>2.7679999999999998</v>
      </c>
      <c r="D73" s="62">
        <f t="shared" si="99"/>
        <v>3.0449999999999999</v>
      </c>
      <c r="E73" s="62">
        <f t="shared" si="100"/>
        <v>3.3220000000000001</v>
      </c>
      <c r="F73" s="62">
        <f t="shared" ref="F73:G73" si="132">E73</f>
        <v>3.3220000000000001</v>
      </c>
      <c r="G73" s="62">
        <f t="shared" si="132"/>
        <v>3.3220000000000001</v>
      </c>
      <c r="H73" s="62"/>
      <c r="I73" s="62">
        <f t="shared" si="102"/>
        <v>1.8596999999999999</v>
      </c>
      <c r="J73" s="62">
        <f t="shared" si="103"/>
        <v>2.0459999999999998</v>
      </c>
      <c r="K73" s="62">
        <f t="shared" si="104"/>
        <v>2.2320000000000002</v>
      </c>
      <c r="L73" s="62">
        <f t="shared" ref="L73:M73" si="133">K73</f>
        <v>2.2320000000000002</v>
      </c>
      <c r="M73" s="63">
        <f t="shared" si="133"/>
        <v>2.2320000000000002</v>
      </c>
      <c r="O73" s="50">
        <f t="shared" si="125"/>
        <v>7</v>
      </c>
      <c r="P73" s="10"/>
      <c r="Q73" s="58">
        <f>Indices!H19</f>
        <v>2.83</v>
      </c>
      <c r="R73" s="58">
        <f t="shared" si="106"/>
        <v>3.2549999999999999</v>
      </c>
      <c r="S73" s="58">
        <f t="shared" si="107"/>
        <v>3.6789999999999998</v>
      </c>
      <c r="T73" s="58">
        <f t="shared" si="108"/>
        <v>3.9620000000000002</v>
      </c>
      <c r="U73" s="58">
        <f t="shared" si="109"/>
        <v>4.2450000000000001</v>
      </c>
      <c r="V73" s="10"/>
      <c r="W73" s="58">
        <f>Indices!H19</f>
        <v>2.83</v>
      </c>
      <c r="X73" s="58">
        <f t="shared" si="110"/>
        <v>3.2549999999999999</v>
      </c>
      <c r="Y73" s="58">
        <f t="shared" si="111"/>
        <v>3.6789999999999998</v>
      </c>
      <c r="Z73" s="58">
        <f t="shared" si="112"/>
        <v>3.9620000000000002</v>
      </c>
      <c r="AA73" s="59">
        <f t="shared" si="113"/>
        <v>4.2450000000000001</v>
      </c>
    </row>
    <row r="74" spans="1:27" x14ac:dyDescent="0.25">
      <c r="A74" s="50">
        <f t="shared" si="122"/>
        <v>8</v>
      </c>
      <c r="B74" s="10"/>
      <c r="C74" s="51">
        <f t="shared" si="98"/>
        <v>2.7120000000000002</v>
      </c>
      <c r="D74" s="51">
        <f t="shared" si="99"/>
        <v>2.9830000000000001</v>
      </c>
      <c r="E74" s="51">
        <f t="shared" si="100"/>
        <v>3.254</v>
      </c>
      <c r="F74" s="51">
        <f t="shared" ref="F74:G74" si="134">E74</f>
        <v>3.254</v>
      </c>
      <c r="G74" s="51">
        <f t="shared" si="134"/>
        <v>3.254</v>
      </c>
      <c r="H74" s="51"/>
      <c r="I74" s="51">
        <f t="shared" si="102"/>
        <v>1.9776</v>
      </c>
      <c r="J74" s="51">
        <f t="shared" si="103"/>
        <v>2.1749999999999998</v>
      </c>
      <c r="K74" s="51">
        <f t="shared" si="104"/>
        <v>2.3730000000000002</v>
      </c>
      <c r="L74" s="51">
        <f t="shared" ref="L74:M74" si="135">K74</f>
        <v>2.3730000000000002</v>
      </c>
      <c r="M74" s="52">
        <f t="shared" si="135"/>
        <v>2.3730000000000002</v>
      </c>
      <c r="O74" s="50">
        <f t="shared" si="125"/>
        <v>8</v>
      </c>
      <c r="P74" s="10"/>
      <c r="Q74" s="51">
        <f>Indices!H20</f>
        <v>2.79</v>
      </c>
      <c r="R74" s="51">
        <f t="shared" si="106"/>
        <v>3.2090000000000001</v>
      </c>
      <c r="S74" s="51">
        <f t="shared" si="107"/>
        <v>3.6269999999999998</v>
      </c>
      <c r="T74" s="51">
        <f t="shared" si="108"/>
        <v>3.9060000000000001</v>
      </c>
      <c r="U74" s="51">
        <f t="shared" si="109"/>
        <v>4.1849999999999996</v>
      </c>
      <c r="V74" s="51"/>
      <c r="W74" s="51">
        <f>Indices!H20</f>
        <v>2.79</v>
      </c>
      <c r="X74" s="51">
        <f t="shared" si="110"/>
        <v>3.2090000000000001</v>
      </c>
      <c r="Y74" s="51">
        <f t="shared" si="111"/>
        <v>3.6269999999999998</v>
      </c>
      <c r="Z74" s="51">
        <f t="shared" si="112"/>
        <v>3.9060000000000001</v>
      </c>
      <c r="AA74" s="52">
        <f t="shared" si="113"/>
        <v>4.1849999999999996</v>
      </c>
    </row>
    <row r="75" spans="1:27" x14ac:dyDescent="0.25">
      <c r="A75" s="50"/>
      <c r="B75" s="10"/>
      <c r="C75" s="10"/>
      <c r="D75" s="10"/>
      <c r="E75" s="10"/>
      <c r="F75" s="10"/>
      <c r="G75" s="10"/>
      <c r="H75" s="10"/>
      <c r="I75" s="10"/>
      <c r="J75" s="10"/>
      <c r="K75" s="10"/>
      <c r="L75" s="10"/>
      <c r="M75" s="49"/>
      <c r="O75" s="50"/>
      <c r="P75" s="10"/>
      <c r="Q75" s="10"/>
      <c r="R75" s="10"/>
      <c r="S75" s="10"/>
      <c r="T75" s="10"/>
      <c r="U75" s="10"/>
      <c r="V75" s="10"/>
      <c r="W75" s="10"/>
      <c r="X75" s="10"/>
      <c r="Y75" s="10"/>
      <c r="Z75" s="10"/>
      <c r="AA75" s="49"/>
    </row>
    <row r="76" spans="1:27" x14ac:dyDescent="0.25">
      <c r="A76" s="50" t="s">
        <v>115</v>
      </c>
      <c r="B76" s="10"/>
      <c r="C76" s="10"/>
      <c r="D76" s="10"/>
      <c r="E76" s="10"/>
      <c r="F76" s="10"/>
      <c r="G76" s="10"/>
      <c r="H76" s="10"/>
      <c r="I76" s="10"/>
      <c r="J76" s="10"/>
      <c r="K76" s="10"/>
      <c r="L76" s="10"/>
      <c r="M76" s="49"/>
      <c r="O76" s="50" t="s">
        <v>115</v>
      </c>
      <c r="P76" s="10"/>
      <c r="Q76" s="10"/>
      <c r="R76" s="10"/>
      <c r="S76" s="10"/>
      <c r="T76" s="10"/>
      <c r="U76" s="10"/>
      <c r="V76" s="10"/>
      <c r="W76" s="10"/>
      <c r="X76" s="10"/>
      <c r="Y76" s="10"/>
      <c r="Z76" s="10"/>
      <c r="AA76" s="49"/>
    </row>
    <row r="77" spans="1:27" x14ac:dyDescent="0.25">
      <c r="A77" s="48" t="s">
        <v>116</v>
      </c>
      <c r="B77" s="10"/>
      <c r="C77" s="10"/>
      <c r="D77" s="10"/>
      <c r="E77" s="10"/>
      <c r="F77" s="10"/>
      <c r="G77" s="10"/>
      <c r="H77" s="10"/>
      <c r="I77" s="10"/>
      <c r="J77" s="10"/>
      <c r="K77" s="10"/>
      <c r="L77" s="10"/>
      <c r="M77" s="49"/>
      <c r="O77" s="48" t="s">
        <v>116</v>
      </c>
      <c r="P77" s="10"/>
      <c r="Q77" s="10"/>
      <c r="R77" s="10"/>
      <c r="S77" s="10"/>
      <c r="T77" s="10"/>
      <c r="U77" s="10"/>
      <c r="V77" s="10"/>
      <c r="W77" s="10"/>
      <c r="X77" s="10"/>
      <c r="Y77" s="10"/>
      <c r="Z77" s="10"/>
      <c r="AA77" s="49"/>
    </row>
    <row r="78" spans="1:27" x14ac:dyDescent="0.25">
      <c r="A78" s="50" t="s">
        <v>111</v>
      </c>
      <c r="B78" s="10"/>
      <c r="C78" s="10"/>
      <c r="D78" s="10"/>
      <c r="E78" s="10"/>
      <c r="F78" s="10"/>
      <c r="G78" s="10"/>
      <c r="H78" s="10"/>
      <c r="I78" s="10"/>
      <c r="J78" s="10"/>
      <c r="K78" s="10"/>
      <c r="L78" s="10"/>
      <c r="M78" s="49"/>
      <c r="O78" s="50" t="s">
        <v>111</v>
      </c>
      <c r="P78" s="10"/>
      <c r="Q78" s="10"/>
      <c r="R78" s="10"/>
      <c r="S78" s="10"/>
      <c r="T78" s="10"/>
      <c r="U78" s="10"/>
      <c r="V78" s="10"/>
      <c r="W78" s="10"/>
      <c r="X78" s="10"/>
      <c r="Y78" s="10"/>
      <c r="Z78" s="10"/>
      <c r="AA78" s="49"/>
    </row>
    <row r="79" spans="1:27" x14ac:dyDescent="0.25">
      <c r="A79" s="50"/>
      <c r="B79" s="10"/>
      <c r="C79" s="67" t="s">
        <v>105</v>
      </c>
      <c r="D79" s="68"/>
      <c r="E79" s="68"/>
      <c r="F79" s="68"/>
      <c r="G79" s="69"/>
      <c r="H79" s="10"/>
      <c r="I79" s="67" t="s">
        <v>107</v>
      </c>
      <c r="J79" s="68"/>
      <c r="K79" s="68"/>
      <c r="L79" s="68"/>
      <c r="M79" s="69"/>
      <c r="O79" s="50"/>
      <c r="P79" s="10"/>
      <c r="Q79" s="67" t="s">
        <v>105</v>
      </c>
      <c r="R79" s="68"/>
      <c r="S79" s="68"/>
      <c r="T79" s="68"/>
      <c r="U79" s="69"/>
      <c r="V79" s="10"/>
      <c r="W79" s="67" t="s">
        <v>107</v>
      </c>
      <c r="X79" s="68"/>
      <c r="Y79" s="68"/>
      <c r="Z79" s="68"/>
      <c r="AA79" s="69"/>
    </row>
    <row r="80" spans="1:27" x14ac:dyDescent="0.25">
      <c r="A80" s="50" t="s">
        <v>108</v>
      </c>
      <c r="B80" s="11" t="s">
        <v>106</v>
      </c>
      <c r="C80" s="7">
        <v>1</v>
      </c>
      <c r="D80" s="8">
        <v>2</v>
      </c>
      <c r="E80" s="8">
        <v>3</v>
      </c>
      <c r="F80" s="8">
        <v>4</v>
      </c>
      <c r="G80" s="9">
        <v>5</v>
      </c>
      <c r="H80" s="18"/>
      <c r="I80" s="7">
        <v>1</v>
      </c>
      <c r="J80" s="8">
        <v>2</v>
      </c>
      <c r="K80" s="8">
        <v>3</v>
      </c>
      <c r="L80" s="8">
        <v>4</v>
      </c>
      <c r="M80" s="9">
        <v>5</v>
      </c>
      <c r="O80" s="50" t="s">
        <v>108</v>
      </c>
      <c r="P80" s="11" t="s">
        <v>106</v>
      </c>
      <c r="Q80" s="7">
        <v>1</v>
      </c>
      <c r="R80" s="8">
        <v>2</v>
      </c>
      <c r="S80" s="8">
        <v>3</v>
      </c>
      <c r="T80" s="8">
        <v>4</v>
      </c>
      <c r="U80" s="9">
        <v>5</v>
      </c>
      <c r="V80" s="18"/>
      <c r="W80" s="7">
        <v>1</v>
      </c>
      <c r="X80" s="8">
        <v>2</v>
      </c>
      <c r="Y80" s="8">
        <v>3</v>
      </c>
      <c r="Z80" s="8">
        <v>4</v>
      </c>
      <c r="AA80" s="9">
        <v>5</v>
      </c>
    </row>
    <row r="81" spans="1:27" x14ac:dyDescent="0.25">
      <c r="A81" s="50">
        <v>9</v>
      </c>
      <c r="B81" s="10"/>
      <c r="C81" s="44">
        <f>'Cash Out Piv TG'!V86</f>
        <v>13724</v>
      </c>
      <c r="D81" s="44">
        <f>'Cash Out Piv TG'!W86</f>
        <v>12223</v>
      </c>
      <c r="E81" s="44">
        <f>'Cash Out Piv TG'!X86</f>
        <v>3765</v>
      </c>
      <c r="F81" s="44">
        <f>'Cash Out Piv TG'!Y86</f>
        <v>0</v>
      </c>
      <c r="G81" s="44">
        <f>'Cash Out Piv TG'!Z86</f>
        <v>0</v>
      </c>
      <c r="H81" s="10"/>
      <c r="I81" s="44">
        <f>'Cash Out Piv TGP'!V40</f>
        <v>3168</v>
      </c>
      <c r="J81" s="44">
        <f>'Cash Out Piv TGP'!W40</f>
        <v>852</v>
      </c>
      <c r="K81" s="44">
        <f>'Cash Out Piv TGP'!X40</f>
        <v>0</v>
      </c>
      <c r="L81" s="44">
        <f>'Cash Out Piv TGP'!Y40</f>
        <v>0</v>
      </c>
      <c r="M81" s="53">
        <f>'Cash Out Piv TGP'!Z40</f>
        <v>0</v>
      </c>
      <c r="O81" s="50">
        <v>9</v>
      </c>
      <c r="P81" s="10"/>
      <c r="Q81" s="60">
        <f>C81</f>
        <v>13724</v>
      </c>
      <c r="R81" s="60">
        <f t="shared" ref="R81:R92" si="136">D81</f>
        <v>12223</v>
      </c>
      <c r="S81" s="60">
        <f t="shared" ref="S81:S92" si="137">E81</f>
        <v>3765</v>
      </c>
      <c r="T81" s="60">
        <f t="shared" ref="T81:T92" si="138">F81</f>
        <v>0</v>
      </c>
      <c r="U81" s="60">
        <f t="shared" ref="U81:U92" si="139">G81</f>
        <v>0</v>
      </c>
      <c r="V81" s="10"/>
      <c r="W81" s="60">
        <f t="shared" ref="W81:W92" si="140">I81</f>
        <v>3168</v>
      </c>
      <c r="X81" s="60">
        <f t="shared" ref="X81:X92" si="141">J81</f>
        <v>852</v>
      </c>
      <c r="Y81" s="60">
        <f t="shared" ref="Y81:Y92" si="142">K81</f>
        <v>0</v>
      </c>
      <c r="Z81" s="60">
        <f t="shared" ref="Z81:Z92" si="143">L81</f>
        <v>0</v>
      </c>
      <c r="AA81" s="61">
        <f t="shared" ref="AA81:AA92" si="144">M81</f>
        <v>0</v>
      </c>
    </row>
    <row r="82" spans="1:27" x14ac:dyDescent="0.25">
      <c r="A82" s="50">
        <v>10</v>
      </c>
      <c r="B82" s="10"/>
      <c r="C82" s="44">
        <f>'Cash Out Piv TG'!V87</f>
        <v>13001</v>
      </c>
      <c r="D82" s="44">
        <f>'Cash Out Piv TG'!W87</f>
        <v>8507</v>
      </c>
      <c r="E82" s="44">
        <f>'Cash Out Piv TG'!X87</f>
        <v>7476</v>
      </c>
      <c r="F82" s="44">
        <f>'Cash Out Piv TG'!Y87</f>
        <v>2646</v>
      </c>
      <c r="G82" s="44">
        <f>'Cash Out Piv TG'!Z87</f>
        <v>972</v>
      </c>
      <c r="H82" s="10"/>
      <c r="I82" s="44">
        <f>'Cash Out Piv TGP'!V41</f>
        <v>4760</v>
      </c>
      <c r="J82" s="44">
        <f>'Cash Out Piv TGP'!W41</f>
        <v>2276</v>
      </c>
      <c r="K82" s="44">
        <f>'Cash Out Piv TGP'!X41</f>
        <v>0</v>
      </c>
      <c r="L82" s="44">
        <f>'Cash Out Piv TGP'!Y41</f>
        <v>0</v>
      </c>
      <c r="M82" s="53">
        <f>'Cash Out Piv TGP'!Z41</f>
        <v>0</v>
      </c>
      <c r="O82" s="50">
        <v>10</v>
      </c>
      <c r="P82" s="10"/>
      <c r="Q82" s="60">
        <f t="shared" ref="Q82:Q92" si="145">C82</f>
        <v>13001</v>
      </c>
      <c r="R82" s="60">
        <f t="shared" si="136"/>
        <v>8507</v>
      </c>
      <c r="S82" s="60">
        <f t="shared" si="137"/>
        <v>7476</v>
      </c>
      <c r="T82" s="60">
        <f t="shared" si="138"/>
        <v>2646</v>
      </c>
      <c r="U82" s="60">
        <f t="shared" si="139"/>
        <v>972</v>
      </c>
      <c r="V82" s="10"/>
      <c r="W82" s="60">
        <f t="shared" si="140"/>
        <v>4760</v>
      </c>
      <c r="X82" s="60">
        <f t="shared" si="141"/>
        <v>2276</v>
      </c>
      <c r="Y82" s="60">
        <f t="shared" si="142"/>
        <v>0</v>
      </c>
      <c r="Z82" s="60">
        <f t="shared" si="143"/>
        <v>0</v>
      </c>
      <c r="AA82" s="61">
        <f t="shared" si="144"/>
        <v>0</v>
      </c>
    </row>
    <row r="83" spans="1:27" x14ac:dyDescent="0.25">
      <c r="A83" s="50">
        <v>11</v>
      </c>
      <c r="B83" s="10"/>
      <c r="C83" s="44">
        <f>'Cash Out Piv TG'!V88</f>
        <v>1024</v>
      </c>
      <c r="D83" s="44">
        <f>'Cash Out Piv TG'!W88</f>
        <v>631</v>
      </c>
      <c r="E83" s="44">
        <f>'Cash Out Piv TG'!X88</f>
        <v>631</v>
      </c>
      <c r="F83" s="44">
        <f>'Cash Out Piv TG'!Y88</f>
        <v>631</v>
      </c>
      <c r="G83" s="44">
        <f>'Cash Out Piv TG'!Z88</f>
        <v>1053</v>
      </c>
      <c r="H83" s="10"/>
      <c r="I83" s="44">
        <f>'Cash Out Piv TGP'!V42</f>
        <v>353</v>
      </c>
      <c r="J83" s="44">
        <f>'Cash Out Piv TGP'!W42</f>
        <v>0</v>
      </c>
      <c r="K83" s="44">
        <f>'Cash Out Piv TGP'!X42</f>
        <v>0</v>
      </c>
      <c r="L83" s="44">
        <f>'Cash Out Piv TGP'!Y42</f>
        <v>0</v>
      </c>
      <c r="M83" s="53">
        <f>'Cash Out Piv TGP'!Z42</f>
        <v>0</v>
      </c>
      <c r="O83" s="50">
        <v>11</v>
      </c>
      <c r="P83" s="10"/>
      <c r="Q83" s="60">
        <f t="shared" si="145"/>
        <v>1024</v>
      </c>
      <c r="R83" s="60">
        <f t="shared" si="136"/>
        <v>631</v>
      </c>
      <c r="S83" s="60">
        <f t="shared" si="137"/>
        <v>631</v>
      </c>
      <c r="T83" s="60">
        <f t="shared" si="138"/>
        <v>631</v>
      </c>
      <c r="U83" s="60">
        <f t="shared" si="139"/>
        <v>1053</v>
      </c>
      <c r="V83" s="10"/>
      <c r="W83" s="60">
        <f t="shared" si="140"/>
        <v>353</v>
      </c>
      <c r="X83" s="60">
        <f t="shared" si="141"/>
        <v>0</v>
      </c>
      <c r="Y83" s="60">
        <f t="shared" si="142"/>
        <v>0</v>
      </c>
      <c r="Z83" s="60">
        <f t="shared" si="143"/>
        <v>0</v>
      </c>
      <c r="AA83" s="61">
        <f t="shared" si="144"/>
        <v>0</v>
      </c>
    </row>
    <row r="84" spans="1:27" x14ac:dyDescent="0.25">
      <c r="A84" s="50">
        <v>12</v>
      </c>
      <c r="B84" s="10"/>
      <c r="C84" s="44">
        <f>'Cash Out Piv TG'!V89</f>
        <v>2273</v>
      </c>
      <c r="D84" s="44">
        <f>'Cash Out Piv TG'!W89</f>
        <v>74</v>
      </c>
      <c r="E84" s="44">
        <f>'Cash Out Piv TG'!X89</f>
        <v>0</v>
      </c>
      <c r="F84" s="44">
        <f>'Cash Out Piv TG'!Y89</f>
        <v>0</v>
      </c>
      <c r="G84" s="44">
        <f>'Cash Out Piv TG'!Z89</f>
        <v>0</v>
      </c>
      <c r="H84" s="10"/>
      <c r="I84" s="44">
        <f>'Cash Out Piv TGP'!V43</f>
        <v>6320</v>
      </c>
      <c r="J84" s="44">
        <f>'Cash Out Piv TGP'!W43</f>
        <v>1307</v>
      </c>
      <c r="K84" s="44">
        <f>'Cash Out Piv TGP'!X43</f>
        <v>0</v>
      </c>
      <c r="L84" s="44">
        <f>'Cash Out Piv TGP'!Y43</f>
        <v>0</v>
      </c>
      <c r="M84" s="53">
        <f>'Cash Out Piv TGP'!Z43</f>
        <v>0</v>
      </c>
      <c r="O84" s="50">
        <v>12</v>
      </c>
      <c r="P84" s="10"/>
      <c r="Q84" s="60">
        <f t="shared" si="145"/>
        <v>2273</v>
      </c>
      <c r="R84" s="60">
        <f t="shared" si="136"/>
        <v>74</v>
      </c>
      <c r="S84" s="60">
        <f t="shared" si="137"/>
        <v>0</v>
      </c>
      <c r="T84" s="60">
        <f t="shared" si="138"/>
        <v>0</v>
      </c>
      <c r="U84" s="60">
        <f t="shared" si="139"/>
        <v>0</v>
      </c>
      <c r="V84" s="10"/>
      <c r="W84" s="60">
        <f t="shared" si="140"/>
        <v>6320</v>
      </c>
      <c r="X84" s="60">
        <f t="shared" si="141"/>
        <v>1307</v>
      </c>
      <c r="Y84" s="60">
        <f t="shared" si="142"/>
        <v>0</v>
      </c>
      <c r="Z84" s="60">
        <f t="shared" si="143"/>
        <v>0</v>
      </c>
      <c r="AA84" s="61">
        <f t="shared" si="144"/>
        <v>0</v>
      </c>
    </row>
    <row r="85" spans="1:27" x14ac:dyDescent="0.25">
      <c r="A85" s="50">
        <v>1</v>
      </c>
      <c r="B85" s="10"/>
      <c r="C85" s="44">
        <f>'Cash Out Piv TG'!V90</f>
        <v>6222</v>
      </c>
      <c r="D85" s="44">
        <f>'Cash Out Piv TG'!W90</f>
        <v>39</v>
      </c>
      <c r="E85" s="44">
        <f>'Cash Out Piv TG'!X90</f>
        <v>39</v>
      </c>
      <c r="F85" s="44">
        <f>'Cash Out Piv TG'!Y90</f>
        <v>39</v>
      </c>
      <c r="G85" s="44">
        <f>'Cash Out Piv TG'!Z90</f>
        <v>651</v>
      </c>
      <c r="H85" s="10"/>
      <c r="I85" s="44">
        <f>'Cash Out Piv TGP'!V44</f>
        <v>8153</v>
      </c>
      <c r="J85" s="44">
        <f>'Cash Out Piv TGP'!W44</f>
        <v>7695</v>
      </c>
      <c r="K85" s="44">
        <f>'Cash Out Piv TGP'!X44</f>
        <v>2942</v>
      </c>
      <c r="L85" s="44">
        <f>'Cash Out Piv TGP'!Y44</f>
        <v>0</v>
      </c>
      <c r="M85" s="53">
        <f>'Cash Out Piv TGP'!Z44</f>
        <v>0</v>
      </c>
      <c r="O85" s="50">
        <v>1</v>
      </c>
      <c r="P85" s="10"/>
      <c r="Q85" s="60">
        <f t="shared" si="145"/>
        <v>6222</v>
      </c>
      <c r="R85" s="60">
        <f t="shared" si="136"/>
        <v>39</v>
      </c>
      <c r="S85" s="60">
        <f t="shared" si="137"/>
        <v>39</v>
      </c>
      <c r="T85" s="60">
        <f t="shared" si="138"/>
        <v>39</v>
      </c>
      <c r="U85" s="60">
        <f t="shared" si="139"/>
        <v>651</v>
      </c>
      <c r="V85" s="10"/>
      <c r="W85" s="60">
        <f t="shared" si="140"/>
        <v>8153</v>
      </c>
      <c r="X85" s="60">
        <f t="shared" si="141"/>
        <v>7695</v>
      </c>
      <c r="Y85" s="60">
        <f t="shared" si="142"/>
        <v>2942</v>
      </c>
      <c r="Z85" s="60">
        <f t="shared" si="143"/>
        <v>0</v>
      </c>
      <c r="AA85" s="61">
        <f t="shared" si="144"/>
        <v>0</v>
      </c>
    </row>
    <row r="86" spans="1:27" x14ac:dyDescent="0.25">
      <c r="A86" s="50">
        <f>A85+1</f>
        <v>2</v>
      </c>
      <c r="B86" s="10"/>
      <c r="C86" s="44">
        <f>'Cash Out Piv TG'!V91</f>
        <v>1496</v>
      </c>
      <c r="D86" s="44">
        <f>'Cash Out Piv TG'!W91</f>
        <v>73</v>
      </c>
      <c r="E86" s="44">
        <f>'Cash Out Piv TG'!X91</f>
        <v>73</v>
      </c>
      <c r="F86" s="44">
        <f>'Cash Out Piv TG'!Y91</f>
        <v>73</v>
      </c>
      <c r="G86" s="44">
        <f>'Cash Out Piv TG'!Z91</f>
        <v>54</v>
      </c>
      <c r="H86" s="10"/>
      <c r="I86" s="44">
        <f>'Cash Out Piv TGP'!V45</f>
        <v>556</v>
      </c>
      <c r="J86" s="44">
        <f>'Cash Out Piv TGP'!W45</f>
        <v>0</v>
      </c>
      <c r="K86" s="44">
        <f>'Cash Out Piv TGP'!X45</f>
        <v>0</v>
      </c>
      <c r="L86" s="44">
        <f>'Cash Out Piv TGP'!Y45</f>
        <v>0</v>
      </c>
      <c r="M86" s="53">
        <f>'Cash Out Piv TGP'!Z45</f>
        <v>0</v>
      </c>
      <c r="O86" s="50">
        <f>O85+1</f>
        <v>2</v>
      </c>
      <c r="P86" s="10"/>
      <c r="Q86" s="60">
        <f t="shared" si="145"/>
        <v>1496</v>
      </c>
      <c r="R86" s="60">
        <f t="shared" si="136"/>
        <v>73</v>
      </c>
      <c r="S86" s="60">
        <f t="shared" si="137"/>
        <v>73</v>
      </c>
      <c r="T86" s="60">
        <f t="shared" si="138"/>
        <v>73</v>
      </c>
      <c r="U86" s="60">
        <f t="shared" si="139"/>
        <v>54</v>
      </c>
      <c r="V86" s="10"/>
      <c r="W86" s="60">
        <f t="shared" si="140"/>
        <v>556</v>
      </c>
      <c r="X86" s="60">
        <f t="shared" si="141"/>
        <v>0</v>
      </c>
      <c r="Y86" s="60">
        <f t="shared" si="142"/>
        <v>0</v>
      </c>
      <c r="Z86" s="60">
        <f t="shared" si="143"/>
        <v>0</v>
      </c>
      <c r="AA86" s="61">
        <f t="shared" si="144"/>
        <v>0</v>
      </c>
    </row>
    <row r="87" spans="1:27" x14ac:dyDescent="0.25">
      <c r="A87" s="50">
        <f t="shared" ref="A87:A92" si="146">A86+1</f>
        <v>3</v>
      </c>
      <c r="B87" s="10"/>
      <c r="C87" s="44">
        <f>'Cash Out Piv TG'!V92</f>
        <v>1816</v>
      </c>
      <c r="D87" s="44">
        <f>'Cash Out Piv TG'!W92</f>
        <v>0</v>
      </c>
      <c r="E87" s="44">
        <f>'Cash Out Piv TG'!X92</f>
        <v>0</v>
      </c>
      <c r="F87" s="44">
        <f>'Cash Out Piv TG'!Y92</f>
        <v>0</v>
      </c>
      <c r="G87" s="44">
        <f>'Cash Out Piv TG'!Z92</f>
        <v>0</v>
      </c>
      <c r="H87" s="10"/>
      <c r="I87" s="44">
        <f>'Cash Out Piv TGP'!V46</f>
        <v>3933</v>
      </c>
      <c r="J87" s="44">
        <f>'Cash Out Piv TGP'!W46</f>
        <v>0</v>
      </c>
      <c r="K87" s="44">
        <f>'Cash Out Piv TGP'!X46</f>
        <v>0</v>
      </c>
      <c r="L87" s="44">
        <f>'Cash Out Piv TGP'!Y46</f>
        <v>0</v>
      </c>
      <c r="M87" s="53">
        <f>'Cash Out Piv TGP'!Z46</f>
        <v>0</v>
      </c>
      <c r="O87" s="50">
        <f t="shared" ref="O87:O92" si="147">O86+1</f>
        <v>3</v>
      </c>
      <c r="P87" s="10"/>
      <c r="Q87" s="60">
        <f t="shared" si="145"/>
        <v>1816</v>
      </c>
      <c r="R87" s="60">
        <f t="shared" si="136"/>
        <v>0</v>
      </c>
      <c r="S87" s="60">
        <f t="shared" si="137"/>
        <v>0</v>
      </c>
      <c r="T87" s="60">
        <f t="shared" si="138"/>
        <v>0</v>
      </c>
      <c r="U87" s="60">
        <f t="shared" si="139"/>
        <v>0</v>
      </c>
      <c r="V87" s="10"/>
      <c r="W87" s="60">
        <f t="shared" si="140"/>
        <v>3933</v>
      </c>
      <c r="X87" s="60">
        <f t="shared" si="141"/>
        <v>0</v>
      </c>
      <c r="Y87" s="60">
        <f t="shared" si="142"/>
        <v>0</v>
      </c>
      <c r="Z87" s="60">
        <f t="shared" si="143"/>
        <v>0</v>
      </c>
      <c r="AA87" s="61">
        <f t="shared" si="144"/>
        <v>0</v>
      </c>
    </row>
    <row r="88" spans="1:27" x14ac:dyDescent="0.25">
      <c r="A88" s="50">
        <f t="shared" si="146"/>
        <v>4</v>
      </c>
      <c r="B88" s="10"/>
      <c r="C88" s="44">
        <f>'Cash Out Piv TG'!V93</f>
        <v>6074</v>
      </c>
      <c r="D88" s="44">
        <f>'Cash Out Piv TG'!W93</f>
        <v>633</v>
      </c>
      <c r="E88" s="44">
        <f>'Cash Out Piv TG'!X93</f>
        <v>0</v>
      </c>
      <c r="F88" s="44">
        <f>'Cash Out Piv TG'!Y93</f>
        <v>0</v>
      </c>
      <c r="G88" s="44">
        <f>'Cash Out Piv TG'!Z93</f>
        <v>0</v>
      </c>
      <c r="H88" s="10"/>
      <c r="I88" s="44">
        <f>'Cash Out Piv TGP'!V47</f>
        <v>5513</v>
      </c>
      <c r="J88" s="44">
        <f>'Cash Out Piv TGP'!W47</f>
        <v>4947</v>
      </c>
      <c r="K88" s="44">
        <f>'Cash Out Piv TGP'!X47</f>
        <v>1361</v>
      </c>
      <c r="L88" s="44">
        <f>'Cash Out Piv TGP'!Y47</f>
        <v>0</v>
      </c>
      <c r="M88" s="53">
        <f>'Cash Out Piv TGP'!Z47</f>
        <v>0</v>
      </c>
      <c r="O88" s="50">
        <f t="shared" si="147"/>
        <v>4</v>
      </c>
      <c r="P88" s="10"/>
      <c r="Q88" s="60">
        <f t="shared" si="145"/>
        <v>6074</v>
      </c>
      <c r="R88" s="60">
        <f t="shared" si="136"/>
        <v>633</v>
      </c>
      <c r="S88" s="60">
        <f t="shared" si="137"/>
        <v>0</v>
      </c>
      <c r="T88" s="60">
        <f t="shared" si="138"/>
        <v>0</v>
      </c>
      <c r="U88" s="60">
        <f t="shared" si="139"/>
        <v>0</v>
      </c>
      <c r="V88" s="10"/>
      <c r="W88" s="60">
        <f t="shared" si="140"/>
        <v>5513</v>
      </c>
      <c r="X88" s="60">
        <f t="shared" si="141"/>
        <v>4947</v>
      </c>
      <c r="Y88" s="60">
        <f t="shared" si="142"/>
        <v>1361</v>
      </c>
      <c r="Z88" s="60">
        <f t="shared" si="143"/>
        <v>0</v>
      </c>
      <c r="AA88" s="61">
        <f t="shared" si="144"/>
        <v>0</v>
      </c>
    </row>
    <row r="89" spans="1:27" x14ac:dyDescent="0.25">
      <c r="A89" s="50">
        <f t="shared" si="146"/>
        <v>5</v>
      </c>
      <c r="B89" s="10"/>
      <c r="C89" s="44">
        <f>'Cash Out Piv TG'!V94</f>
        <v>10411</v>
      </c>
      <c r="D89" s="44">
        <f>'Cash Out Piv TG'!W94</f>
        <v>1033</v>
      </c>
      <c r="E89" s="44">
        <f>'Cash Out Piv TG'!X94</f>
        <v>226</v>
      </c>
      <c r="F89" s="44">
        <f>'Cash Out Piv TG'!Y94</f>
        <v>0</v>
      </c>
      <c r="G89" s="44">
        <f>'Cash Out Piv TG'!Z94</f>
        <v>0</v>
      </c>
      <c r="H89" s="10"/>
      <c r="I89" s="44">
        <f>'Cash Out Piv TGP'!V48</f>
        <v>711</v>
      </c>
      <c r="J89" s="44">
        <f>'Cash Out Piv TGP'!W48</f>
        <v>0</v>
      </c>
      <c r="K89" s="44">
        <f>'Cash Out Piv TGP'!X48</f>
        <v>0</v>
      </c>
      <c r="L89" s="44">
        <f>'Cash Out Piv TGP'!Y48</f>
        <v>0</v>
      </c>
      <c r="M89" s="53">
        <f>'Cash Out Piv TGP'!Z48</f>
        <v>0</v>
      </c>
      <c r="O89" s="50">
        <f t="shared" si="147"/>
        <v>5</v>
      </c>
      <c r="P89" s="10"/>
      <c r="Q89" s="60">
        <f t="shared" si="145"/>
        <v>10411</v>
      </c>
      <c r="R89" s="60">
        <f t="shared" si="136"/>
        <v>1033</v>
      </c>
      <c r="S89" s="60">
        <f t="shared" si="137"/>
        <v>226</v>
      </c>
      <c r="T89" s="60">
        <f t="shared" si="138"/>
        <v>0</v>
      </c>
      <c r="U89" s="60">
        <f t="shared" si="139"/>
        <v>0</v>
      </c>
      <c r="V89" s="10"/>
      <c r="W89" s="60">
        <f t="shared" si="140"/>
        <v>711</v>
      </c>
      <c r="X89" s="60">
        <f t="shared" si="141"/>
        <v>0</v>
      </c>
      <c r="Y89" s="60">
        <f t="shared" si="142"/>
        <v>0</v>
      </c>
      <c r="Z89" s="60">
        <f t="shared" si="143"/>
        <v>0</v>
      </c>
      <c r="AA89" s="61">
        <f t="shared" si="144"/>
        <v>0</v>
      </c>
    </row>
    <row r="90" spans="1:27" x14ac:dyDescent="0.25">
      <c r="A90" s="50">
        <f t="shared" si="146"/>
        <v>6</v>
      </c>
      <c r="B90" s="10"/>
      <c r="C90" s="44">
        <f>'Cash Out Piv TG'!V95</f>
        <v>7497</v>
      </c>
      <c r="D90" s="44">
        <f>'Cash Out Piv TG'!W95</f>
        <v>19</v>
      </c>
      <c r="E90" s="44">
        <f>'Cash Out Piv TG'!X95</f>
        <v>19</v>
      </c>
      <c r="F90" s="44">
        <f>'Cash Out Piv TG'!Y95</f>
        <v>19</v>
      </c>
      <c r="G90" s="44">
        <f>'Cash Out Piv TG'!Z95</f>
        <v>403</v>
      </c>
      <c r="H90" s="10"/>
      <c r="I90" s="44">
        <f>'Cash Out Piv TGP'!V49</f>
        <v>113</v>
      </c>
      <c r="J90" s="44">
        <f>'Cash Out Piv TGP'!W49</f>
        <v>0</v>
      </c>
      <c r="K90" s="44">
        <f>'Cash Out Piv TGP'!X49</f>
        <v>0</v>
      </c>
      <c r="L90" s="44">
        <f>'Cash Out Piv TGP'!Y49</f>
        <v>0</v>
      </c>
      <c r="M90" s="53">
        <f>'Cash Out Piv TGP'!Z49</f>
        <v>0</v>
      </c>
      <c r="O90" s="50">
        <f t="shared" si="147"/>
        <v>6</v>
      </c>
      <c r="P90" s="10"/>
      <c r="Q90" s="60">
        <f t="shared" si="145"/>
        <v>7497</v>
      </c>
      <c r="R90" s="60">
        <f t="shared" si="136"/>
        <v>19</v>
      </c>
      <c r="S90" s="60">
        <f t="shared" si="137"/>
        <v>19</v>
      </c>
      <c r="T90" s="60">
        <f t="shared" si="138"/>
        <v>19</v>
      </c>
      <c r="U90" s="60">
        <f t="shared" si="139"/>
        <v>403</v>
      </c>
      <c r="V90" s="10"/>
      <c r="W90" s="60">
        <f t="shared" si="140"/>
        <v>113</v>
      </c>
      <c r="X90" s="60">
        <f t="shared" si="141"/>
        <v>0</v>
      </c>
      <c r="Y90" s="60">
        <f t="shared" si="142"/>
        <v>0</v>
      </c>
      <c r="Z90" s="60">
        <f t="shared" si="143"/>
        <v>0</v>
      </c>
      <c r="AA90" s="61">
        <f t="shared" si="144"/>
        <v>0</v>
      </c>
    </row>
    <row r="91" spans="1:27" x14ac:dyDescent="0.25">
      <c r="A91" s="50">
        <f t="shared" si="146"/>
        <v>7</v>
      </c>
      <c r="B91" s="10"/>
      <c r="C91" s="44">
        <f>'Cash Out Piv TG'!V96</f>
        <v>6808</v>
      </c>
      <c r="D91" s="44">
        <f>'Cash Out Piv TG'!W96</f>
        <v>3</v>
      </c>
      <c r="E91" s="44">
        <f>'Cash Out Piv TG'!X96</f>
        <v>0</v>
      </c>
      <c r="F91" s="44">
        <f>'Cash Out Piv TG'!Y96</f>
        <v>0</v>
      </c>
      <c r="G91" s="44">
        <f>'Cash Out Piv TG'!Z96</f>
        <v>0</v>
      </c>
      <c r="H91" s="10"/>
      <c r="I91" s="44">
        <f>'Cash Out Piv TGP'!V50</f>
        <v>3173</v>
      </c>
      <c r="J91" s="44">
        <f>'Cash Out Piv TGP'!W50</f>
        <v>1226</v>
      </c>
      <c r="K91" s="44">
        <f>'Cash Out Piv TGP'!X50</f>
        <v>3</v>
      </c>
      <c r="L91" s="44">
        <f>'Cash Out Piv TGP'!Y50</f>
        <v>0</v>
      </c>
      <c r="M91" s="53">
        <f>'Cash Out Piv TGP'!Z50</f>
        <v>0</v>
      </c>
      <c r="O91" s="50">
        <f t="shared" si="147"/>
        <v>7</v>
      </c>
      <c r="P91" s="10"/>
      <c r="Q91" s="60">
        <f t="shared" si="145"/>
        <v>6808</v>
      </c>
      <c r="R91" s="60">
        <f t="shared" si="136"/>
        <v>3</v>
      </c>
      <c r="S91" s="60">
        <f t="shared" si="137"/>
        <v>0</v>
      </c>
      <c r="T91" s="60">
        <f t="shared" si="138"/>
        <v>0</v>
      </c>
      <c r="U91" s="60">
        <f t="shared" si="139"/>
        <v>0</v>
      </c>
      <c r="V91" s="10"/>
      <c r="W91" s="60">
        <f t="shared" si="140"/>
        <v>3173</v>
      </c>
      <c r="X91" s="60">
        <f t="shared" si="141"/>
        <v>1226</v>
      </c>
      <c r="Y91" s="60">
        <f t="shared" si="142"/>
        <v>3</v>
      </c>
      <c r="Z91" s="60">
        <f t="shared" si="143"/>
        <v>0</v>
      </c>
      <c r="AA91" s="61">
        <f t="shared" si="144"/>
        <v>0</v>
      </c>
    </row>
    <row r="92" spans="1:27" x14ac:dyDescent="0.25">
      <c r="A92" s="50">
        <f t="shared" si="146"/>
        <v>8</v>
      </c>
      <c r="B92" s="10"/>
      <c r="C92" s="44">
        <f>'Cash Out Piv TG'!V97</f>
        <v>1783</v>
      </c>
      <c r="D92" s="44">
        <f>'Cash Out Piv TG'!W97</f>
        <v>28</v>
      </c>
      <c r="E92" s="44">
        <f>'Cash Out Piv TG'!X97</f>
        <v>0</v>
      </c>
      <c r="F92" s="44">
        <f>'Cash Out Piv TG'!Y97</f>
        <v>0</v>
      </c>
      <c r="G92" s="44">
        <f>'Cash Out Piv TG'!Z97</f>
        <v>0</v>
      </c>
      <c r="H92" s="10"/>
      <c r="I92" s="44">
        <f>'Cash Out Piv TGP'!V51</f>
        <v>623</v>
      </c>
      <c r="J92" s="44">
        <f>'Cash Out Piv TGP'!W51</f>
        <v>0</v>
      </c>
      <c r="K92" s="44">
        <f>'Cash Out Piv TGP'!X51</f>
        <v>0</v>
      </c>
      <c r="L92" s="44">
        <f>'Cash Out Piv TGP'!Y51</f>
        <v>0</v>
      </c>
      <c r="M92" s="53">
        <f>'Cash Out Piv TGP'!Z51</f>
        <v>0</v>
      </c>
      <c r="O92" s="50">
        <f t="shared" si="147"/>
        <v>8</v>
      </c>
      <c r="P92" s="10"/>
      <c r="Q92" s="60">
        <f t="shared" si="145"/>
        <v>1783</v>
      </c>
      <c r="R92" s="60">
        <f t="shared" si="136"/>
        <v>28</v>
      </c>
      <c r="S92" s="60">
        <f t="shared" si="137"/>
        <v>0</v>
      </c>
      <c r="T92" s="60">
        <f t="shared" si="138"/>
        <v>0</v>
      </c>
      <c r="U92" s="60">
        <f t="shared" si="139"/>
        <v>0</v>
      </c>
      <c r="V92" s="10"/>
      <c r="W92" s="60">
        <f t="shared" si="140"/>
        <v>623</v>
      </c>
      <c r="X92" s="60">
        <f t="shared" si="141"/>
        <v>0</v>
      </c>
      <c r="Y92" s="60">
        <f t="shared" si="142"/>
        <v>0</v>
      </c>
      <c r="Z92" s="60">
        <f t="shared" si="143"/>
        <v>0</v>
      </c>
      <c r="AA92" s="61">
        <f t="shared" si="144"/>
        <v>0</v>
      </c>
    </row>
    <row r="93" spans="1:27" x14ac:dyDescent="0.25">
      <c r="A93" s="50"/>
      <c r="B93" s="10"/>
      <c r="C93" s="10"/>
      <c r="D93" s="10"/>
      <c r="E93" s="10"/>
      <c r="F93" s="10"/>
      <c r="G93" s="10"/>
      <c r="H93" s="10"/>
      <c r="I93" s="10"/>
      <c r="J93" s="10"/>
      <c r="K93" s="10"/>
      <c r="L93" s="10"/>
      <c r="M93" s="49"/>
      <c r="O93" s="50"/>
      <c r="P93" s="10"/>
      <c r="Q93" s="10"/>
      <c r="R93" s="10"/>
      <c r="S93" s="10"/>
      <c r="T93" s="10"/>
      <c r="U93" s="10"/>
      <c r="V93" s="10"/>
      <c r="W93" s="10"/>
      <c r="X93" s="10"/>
      <c r="Y93" s="10"/>
      <c r="Z93" s="10"/>
      <c r="AA93" s="49"/>
    </row>
    <row r="94" spans="1:27" x14ac:dyDescent="0.25">
      <c r="A94" s="50" t="s">
        <v>115</v>
      </c>
      <c r="B94" s="10"/>
      <c r="C94" s="10"/>
      <c r="D94" s="10"/>
      <c r="E94" s="10"/>
      <c r="F94" s="10"/>
      <c r="G94" s="10"/>
      <c r="H94" s="10"/>
      <c r="I94" s="10"/>
      <c r="J94" s="10"/>
      <c r="K94" s="10"/>
      <c r="L94" s="10"/>
      <c r="M94" s="49"/>
      <c r="O94" s="50" t="s">
        <v>115</v>
      </c>
      <c r="P94" s="10"/>
      <c r="Q94" s="10"/>
      <c r="R94" s="10"/>
      <c r="S94" s="10"/>
      <c r="T94" s="10"/>
      <c r="U94" s="10"/>
      <c r="V94" s="10"/>
      <c r="W94" s="10"/>
      <c r="X94" s="10"/>
      <c r="Y94" s="10"/>
      <c r="Z94" s="10"/>
      <c r="AA94" s="49"/>
    </row>
    <row r="95" spans="1:27" x14ac:dyDescent="0.25">
      <c r="A95" s="48" t="s">
        <v>116</v>
      </c>
      <c r="B95" s="10"/>
      <c r="C95" s="10"/>
      <c r="D95" s="10"/>
      <c r="E95" s="10"/>
      <c r="F95" s="10"/>
      <c r="G95" s="10"/>
      <c r="H95" s="10"/>
      <c r="I95" s="10"/>
      <c r="J95" s="10"/>
      <c r="K95" s="10"/>
      <c r="L95" s="10"/>
      <c r="M95" s="49"/>
      <c r="O95" s="48" t="s">
        <v>116</v>
      </c>
      <c r="P95" s="10"/>
      <c r="Q95" s="10"/>
      <c r="R95" s="10"/>
      <c r="S95" s="10"/>
      <c r="T95" s="10"/>
      <c r="U95" s="10"/>
      <c r="V95" s="10"/>
      <c r="W95" s="10"/>
      <c r="X95" s="10"/>
      <c r="Y95" s="10"/>
      <c r="Z95" s="10"/>
      <c r="AA95" s="49"/>
    </row>
    <row r="96" spans="1:27" x14ac:dyDescent="0.25">
      <c r="A96" s="50" t="s">
        <v>111</v>
      </c>
      <c r="B96" s="10"/>
      <c r="C96" s="10"/>
      <c r="D96" s="10"/>
      <c r="E96" s="10"/>
      <c r="F96" s="10"/>
      <c r="G96" s="10"/>
      <c r="H96" s="10"/>
      <c r="I96" s="10"/>
      <c r="J96" s="10"/>
      <c r="K96" s="10"/>
      <c r="L96" s="10"/>
      <c r="M96" s="49"/>
      <c r="O96" s="50" t="s">
        <v>111</v>
      </c>
      <c r="P96" s="10"/>
      <c r="Q96" s="10"/>
      <c r="R96" s="10"/>
      <c r="S96" s="10"/>
      <c r="T96" s="10"/>
      <c r="U96" s="10"/>
      <c r="V96" s="10"/>
      <c r="W96" s="10"/>
      <c r="X96" s="10"/>
      <c r="Y96" s="10"/>
      <c r="Z96" s="10"/>
      <c r="AA96" s="49"/>
    </row>
    <row r="97" spans="1:27" x14ac:dyDescent="0.25">
      <c r="A97" s="50"/>
      <c r="B97" s="10"/>
      <c r="C97" s="67" t="s">
        <v>105</v>
      </c>
      <c r="D97" s="68"/>
      <c r="E97" s="68"/>
      <c r="F97" s="68"/>
      <c r="G97" s="69"/>
      <c r="H97" s="10"/>
      <c r="I97" s="67" t="s">
        <v>107</v>
      </c>
      <c r="J97" s="68"/>
      <c r="K97" s="68"/>
      <c r="L97" s="68"/>
      <c r="M97" s="69"/>
      <c r="O97" s="50"/>
      <c r="P97" s="10"/>
      <c r="Q97" s="67" t="s">
        <v>105</v>
      </c>
      <c r="R97" s="68"/>
      <c r="S97" s="68"/>
      <c r="T97" s="68"/>
      <c r="U97" s="69"/>
      <c r="V97" s="10"/>
      <c r="W97" s="67" t="s">
        <v>107</v>
      </c>
      <c r="X97" s="68"/>
      <c r="Y97" s="68"/>
      <c r="Z97" s="68"/>
      <c r="AA97" s="69"/>
    </row>
    <row r="98" spans="1:27" x14ac:dyDescent="0.25">
      <c r="A98" s="50" t="s">
        <v>108</v>
      </c>
      <c r="B98" s="11" t="s">
        <v>106</v>
      </c>
      <c r="C98" s="7">
        <v>1</v>
      </c>
      <c r="D98" s="8">
        <v>2</v>
      </c>
      <c r="E98" s="8">
        <v>3</v>
      </c>
      <c r="F98" s="8">
        <v>4</v>
      </c>
      <c r="G98" s="9">
        <v>5</v>
      </c>
      <c r="H98" s="18"/>
      <c r="I98" s="7">
        <v>1</v>
      </c>
      <c r="J98" s="8">
        <v>2</v>
      </c>
      <c r="K98" s="8">
        <v>3</v>
      </c>
      <c r="L98" s="8">
        <v>4</v>
      </c>
      <c r="M98" s="9">
        <v>5</v>
      </c>
      <c r="O98" s="50" t="s">
        <v>108</v>
      </c>
      <c r="P98" s="11" t="s">
        <v>106</v>
      </c>
      <c r="Q98" s="7">
        <v>1</v>
      </c>
      <c r="R98" s="8">
        <v>2</v>
      </c>
      <c r="S98" s="8">
        <v>3</v>
      </c>
      <c r="T98" s="8">
        <v>4</v>
      </c>
      <c r="U98" s="9">
        <v>5</v>
      </c>
      <c r="V98" s="18"/>
      <c r="W98" s="7">
        <v>1</v>
      </c>
      <c r="X98" s="8">
        <v>2</v>
      </c>
      <c r="Y98" s="8">
        <v>3</v>
      </c>
      <c r="Z98" s="8">
        <v>4</v>
      </c>
      <c r="AA98" s="9">
        <v>5</v>
      </c>
    </row>
    <row r="99" spans="1:27" x14ac:dyDescent="0.25">
      <c r="A99" s="50">
        <v>9</v>
      </c>
      <c r="B99" s="10"/>
      <c r="C99" s="54">
        <f>C63*C81</f>
        <v>53084.432000000001</v>
      </c>
      <c r="D99" s="54">
        <f t="shared" ref="D99:G99" si="148">D63*D81</f>
        <v>52008.864999999998</v>
      </c>
      <c r="E99" s="54">
        <f t="shared" si="148"/>
        <v>17477.13</v>
      </c>
      <c r="F99" s="54">
        <f t="shared" si="148"/>
        <v>0</v>
      </c>
      <c r="G99" s="54">
        <f t="shared" si="148"/>
        <v>0</v>
      </c>
      <c r="H99" s="54"/>
      <c r="I99" s="54">
        <f t="shared" ref="I99:M99" si="149">I63*I81</f>
        <v>10099.584000000001</v>
      </c>
      <c r="J99" s="54">
        <f t="shared" si="149"/>
        <v>2987.9639999999999</v>
      </c>
      <c r="K99" s="54">
        <f t="shared" si="149"/>
        <v>0</v>
      </c>
      <c r="L99" s="54">
        <f t="shared" si="149"/>
        <v>0</v>
      </c>
      <c r="M99" s="55">
        <f t="shared" si="149"/>
        <v>0</v>
      </c>
      <c r="O99" s="50">
        <v>9</v>
      </c>
      <c r="P99" s="10"/>
      <c r="Q99" s="54">
        <f>Q63*Q81</f>
        <v>53111.880000000005</v>
      </c>
      <c r="R99" s="54">
        <f t="shared" ref="R99:U99" si="150">R63*R81</f>
        <v>54404.572999999997</v>
      </c>
      <c r="S99" s="54">
        <f t="shared" si="150"/>
        <v>18941.715</v>
      </c>
      <c r="T99" s="54">
        <f t="shared" si="150"/>
        <v>0</v>
      </c>
      <c r="U99" s="54">
        <f t="shared" si="150"/>
        <v>0</v>
      </c>
      <c r="V99" s="54"/>
      <c r="W99" s="54">
        <f t="shared" ref="W99:AA99" si="151">W63*W81</f>
        <v>12260.16</v>
      </c>
      <c r="X99" s="54">
        <f t="shared" si="151"/>
        <v>3792.2519999999995</v>
      </c>
      <c r="Y99" s="54">
        <f t="shared" si="151"/>
        <v>0</v>
      </c>
      <c r="Z99" s="54">
        <f t="shared" si="151"/>
        <v>0</v>
      </c>
      <c r="AA99" s="55">
        <f t="shared" si="151"/>
        <v>0</v>
      </c>
    </row>
    <row r="100" spans="1:27" x14ac:dyDescent="0.25">
      <c r="A100" s="50">
        <v>10</v>
      </c>
      <c r="B100" s="10"/>
      <c r="C100" s="44">
        <f t="shared" ref="C100:G100" si="152">C64*C82</f>
        <v>48207.708000000006</v>
      </c>
      <c r="D100" s="44">
        <f t="shared" si="152"/>
        <v>34700.053</v>
      </c>
      <c r="E100" s="44">
        <f t="shared" si="152"/>
        <v>33268.200000000004</v>
      </c>
      <c r="F100" s="44">
        <f t="shared" si="152"/>
        <v>11774.7</v>
      </c>
      <c r="G100" s="44">
        <f t="shared" si="152"/>
        <v>4325.4000000000005</v>
      </c>
      <c r="H100" s="44"/>
      <c r="I100" s="44">
        <f t="shared" ref="I100:M100" si="153">I64*I82</f>
        <v>14314.272000000001</v>
      </c>
      <c r="J100" s="44">
        <f t="shared" si="153"/>
        <v>7529.0079999999998</v>
      </c>
      <c r="K100" s="44">
        <f t="shared" si="153"/>
        <v>0</v>
      </c>
      <c r="L100" s="44">
        <f t="shared" si="153"/>
        <v>0</v>
      </c>
      <c r="M100" s="53">
        <f t="shared" si="153"/>
        <v>0</v>
      </c>
      <c r="O100" s="50">
        <v>10</v>
      </c>
      <c r="P100" s="10"/>
      <c r="Q100" s="44">
        <f t="shared" ref="Q100:U100" si="154">Q64*Q82</f>
        <v>49273.79</v>
      </c>
      <c r="R100" s="44">
        <f t="shared" si="154"/>
        <v>37082.012999999999</v>
      </c>
      <c r="S100" s="44">
        <f t="shared" si="154"/>
        <v>36834.252</v>
      </c>
      <c r="T100" s="44">
        <f t="shared" si="154"/>
        <v>14039.675999999999</v>
      </c>
      <c r="U100" s="44">
        <f t="shared" si="154"/>
        <v>5525.82</v>
      </c>
      <c r="V100" s="44"/>
      <c r="W100" s="44">
        <f t="shared" ref="W100:AA100" si="155">W64*W82</f>
        <v>18040.400000000001</v>
      </c>
      <c r="X100" s="44">
        <f t="shared" si="155"/>
        <v>9921.0840000000007</v>
      </c>
      <c r="Y100" s="44">
        <f t="shared" si="155"/>
        <v>0</v>
      </c>
      <c r="Z100" s="44">
        <f t="shared" si="155"/>
        <v>0</v>
      </c>
      <c r="AA100" s="53">
        <f t="shared" si="155"/>
        <v>0</v>
      </c>
    </row>
    <row r="101" spans="1:27" x14ac:dyDescent="0.25">
      <c r="A101" s="50">
        <v>11</v>
      </c>
      <c r="B101" s="10"/>
      <c r="C101" s="44">
        <f t="shared" ref="C101:G101" si="156">C65*C83</f>
        <v>4076.5439999999999</v>
      </c>
      <c r="D101" s="44">
        <f t="shared" si="156"/>
        <v>2763.1489999999999</v>
      </c>
      <c r="E101" s="44">
        <f t="shared" si="156"/>
        <v>3014.2870000000003</v>
      </c>
      <c r="F101" s="44">
        <f t="shared" si="156"/>
        <v>3014.2870000000003</v>
      </c>
      <c r="G101" s="44">
        <f t="shared" si="156"/>
        <v>5030.1810000000005</v>
      </c>
      <c r="H101" s="44"/>
      <c r="I101" s="44">
        <f t="shared" ref="I101:M101" si="157">I65*I83</f>
        <v>1397.9153000000001</v>
      </c>
      <c r="J101" s="44">
        <f t="shared" si="157"/>
        <v>0</v>
      </c>
      <c r="K101" s="44">
        <f t="shared" si="157"/>
        <v>0</v>
      </c>
      <c r="L101" s="44">
        <f t="shared" si="157"/>
        <v>0</v>
      </c>
      <c r="M101" s="53">
        <f t="shared" si="157"/>
        <v>0</v>
      </c>
      <c r="O101" s="50">
        <v>11</v>
      </c>
      <c r="P101" s="10"/>
      <c r="Q101" s="44">
        <f t="shared" ref="Q101:U101" si="158">Q65*Q83</f>
        <v>4372.4799999999996</v>
      </c>
      <c r="R101" s="44">
        <f t="shared" si="158"/>
        <v>3098.8409999999999</v>
      </c>
      <c r="S101" s="44">
        <f t="shared" si="158"/>
        <v>3502.681</v>
      </c>
      <c r="T101" s="44">
        <f t="shared" si="158"/>
        <v>3772.1179999999999</v>
      </c>
      <c r="U101" s="44">
        <f t="shared" si="158"/>
        <v>6744.4650000000001</v>
      </c>
      <c r="V101" s="44"/>
      <c r="W101" s="44">
        <f t="shared" ref="W101:AA101" si="159">W65*W83</f>
        <v>1507.31</v>
      </c>
      <c r="X101" s="44">
        <f t="shared" si="159"/>
        <v>0</v>
      </c>
      <c r="Y101" s="44">
        <f t="shared" si="159"/>
        <v>0</v>
      </c>
      <c r="Z101" s="44">
        <f t="shared" si="159"/>
        <v>0</v>
      </c>
      <c r="AA101" s="53">
        <f t="shared" si="159"/>
        <v>0</v>
      </c>
    </row>
    <row r="102" spans="1:27" x14ac:dyDescent="0.25">
      <c r="A102" s="50">
        <v>12</v>
      </c>
      <c r="B102" s="10"/>
      <c r="C102" s="44">
        <f t="shared" ref="C102:G102" si="160">C66*C84</f>
        <v>7639.5530000000008</v>
      </c>
      <c r="D102" s="44">
        <f t="shared" si="160"/>
        <v>273.57800000000003</v>
      </c>
      <c r="E102" s="44">
        <f t="shared" si="160"/>
        <v>0</v>
      </c>
      <c r="F102" s="44">
        <f t="shared" si="160"/>
        <v>0</v>
      </c>
      <c r="G102" s="44">
        <f t="shared" si="160"/>
        <v>0</v>
      </c>
      <c r="H102" s="44"/>
      <c r="I102" s="44">
        <f t="shared" ref="I102:M102" si="161">I66*I84</f>
        <v>21584.063999999998</v>
      </c>
      <c r="J102" s="44">
        <f t="shared" si="161"/>
        <v>4910.3990000000003</v>
      </c>
      <c r="K102" s="44">
        <f t="shared" si="161"/>
        <v>0</v>
      </c>
      <c r="L102" s="44">
        <f t="shared" si="161"/>
        <v>0</v>
      </c>
      <c r="M102" s="53">
        <f t="shared" si="161"/>
        <v>0</v>
      </c>
      <c r="O102" s="50">
        <v>12</v>
      </c>
      <c r="P102" s="10"/>
      <c r="Q102" s="44">
        <f t="shared" ref="Q102:U102" si="162">Q66*Q84</f>
        <v>7955.5</v>
      </c>
      <c r="R102" s="44">
        <f t="shared" si="162"/>
        <v>297.85000000000002</v>
      </c>
      <c r="S102" s="44">
        <f t="shared" si="162"/>
        <v>0</v>
      </c>
      <c r="T102" s="44">
        <f t="shared" si="162"/>
        <v>0</v>
      </c>
      <c r="U102" s="44">
        <f t="shared" si="162"/>
        <v>0</v>
      </c>
      <c r="V102" s="44"/>
      <c r="W102" s="44">
        <f t="shared" ref="W102:AA102" si="163">W66*W84</f>
        <v>22120</v>
      </c>
      <c r="X102" s="44">
        <f t="shared" si="163"/>
        <v>5260.6750000000002</v>
      </c>
      <c r="Y102" s="44">
        <f t="shared" si="163"/>
        <v>0</v>
      </c>
      <c r="Z102" s="44">
        <f t="shared" si="163"/>
        <v>0</v>
      </c>
      <c r="AA102" s="53">
        <f t="shared" si="163"/>
        <v>0</v>
      </c>
    </row>
    <row r="103" spans="1:27" x14ac:dyDescent="0.25">
      <c r="A103" s="50">
        <v>1</v>
      </c>
      <c r="B103" s="10"/>
      <c r="C103" s="44">
        <f t="shared" ref="C103:G103" si="164">C67*C85</f>
        <v>18149.574000000001</v>
      </c>
      <c r="D103" s="44">
        <f t="shared" si="164"/>
        <v>125.151</v>
      </c>
      <c r="E103" s="44">
        <f t="shared" si="164"/>
        <v>136.5</v>
      </c>
      <c r="F103" s="44">
        <f t="shared" si="164"/>
        <v>136.5</v>
      </c>
      <c r="G103" s="44">
        <f t="shared" si="164"/>
        <v>2278.5</v>
      </c>
      <c r="H103" s="44"/>
      <c r="I103" s="44">
        <f t="shared" ref="I103:M103" si="165">I67*I85</f>
        <v>29703.009600000001</v>
      </c>
      <c r="J103" s="44">
        <f t="shared" si="165"/>
        <v>30841.56</v>
      </c>
      <c r="K103" s="44">
        <f t="shared" si="165"/>
        <v>12862.423999999999</v>
      </c>
      <c r="L103" s="44">
        <f t="shared" si="165"/>
        <v>0</v>
      </c>
      <c r="M103" s="53">
        <f t="shared" si="165"/>
        <v>0</v>
      </c>
      <c r="O103" s="50">
        <v>1</v>
      </c>
      <c r="P103" s="10"/>
      <c r="Q103" s="44">
        <f t="shared" ref="Q103:U103" si="166">Q67*Q85</f>
        <v>18541.560000000001</v>
      </c>
      <c r="R103" s="44">
        <f t="shared" si="166"/>
        <v>133.65299999999999</v>
      </c>
      <c r="S103" s="44">
        <f t="shared" si="166"/>
        <v>151.08600000000001</v>
      </c>
      <c r="T103" s="44">
        <f t="shared" si="166"/>
        <v>162.708</v>
      </c>
      <c r="U103" s="44">
        <f t="shared" si="166"/>
        <v>2909.97</v>
      </c>
      <c r="V103" s="44"/>
      <c r="W103" s="44">
        <f t="shared" ref="W103:AA103" si="167">W67*W85</f>
        <v>24295.94</v>
      </c>
      <c r="X103" s="44">
        <f t="shared" si="167"/>
        <v>26370.764999999999</v>
      </c>
      <c r="Y103" s="44">
        <f t="shared" si="167"/>
        <v>11397.308000000001</v>
      </c>
      <c r="Z103" s="44">
        <f t="shared" si="167"/>
        <v>0</v>
      </c>
      <c r="AA103" s="53">
        <f t="shared" si="167"/>
        <v>0</v>
      </c>
    </row>
    <row r="104" spans="1:27" x14ac:dyDescent="0.25">
      <c r="A104" s="50">
        <f>A103+1</f>
        <v>2</v>
      </c>
      <c r="B104" s="10"/>
      <c r="C104" s="44">
        <f t="shared" ref="C104:G104" si="168">C68*C86</f>
        <v>4173.84</v>
      </c>
      <c r="D104" s="44">
        <f t="shared" si="168"/>
        <v>224.03700000000001</v>
      </c>
      <c r="E104" s="44">
        <f t="shared" si="168"/>
        <v>244.404</v>
      </c>
      <c r="F104" s="44">
        <f t="shared" si="168"/>
        <v>244.404</v>
      </c>
      <c r="G104" s="44">
        <f t="shared" si="168"/>
        <v>180.792</v>
      </c>
      <c r="H104" s="44"/>
      <c r="I104" s="44">
        <f t="shared" ref="I104:M104" si="169">I68*I86</f>
        <v>2373.0079999999998</v>
      </c>
      <c r="J104" s="44">
        <f t="shared" si="169"/>
        <v>0</v>
      </c>
      <c r="K104" s="44">
        <f t="shared" si="169"/>
        <v>0</v>
      </c>
      <c r="L104" s="44">
        <f t="shared" si="169"/>
        <v>0</v>
      </c>
      <c r="M104" s="53">
        <f t="shared" si="169"/>
        <v>0</v>
      </c>
      <c r="O104" s="50">
        <f>O103+1</f>
        <v>2</v>
      </c>
      <c r="P104" s="10"/>
      <c r="Q104" s="44">
        <f t="shared" ref="Q104:U104" si="170">Q68*Q86</f>
        <v>4443.12</v>
      </c>
      <c r="R104" s="44">
        <f t="shared" si="170"/>
        <v>249.36799999999999</v>
      </c>
      <c r="S104" s="44">
        <f t="shared" si="170"/>
        <v>281.85300000000001</v>
      </c>
      <c r="T104" s="44">
        <f t="shared" si="170"/>
        <v>303.53400000000005</v>
      </c>
      <c r="U104" s="44">
        <f t="shared" si="170"/>
        <v>240.57</v>
      </c>
      <c r="V104" s="44"/>
      <c r="W104" s="44">
        <f t="shared" ref="W104:AA104" si="171">W68*W86</f>
        <v>1651.3200000000002</v>
      </c>
      <c r="X104" s="44">
        <f t="shared" si="171"/>
        <v>0</v>
      </c>
      <c r="Y104" s="44">
        <f t="shared" si="171"/>
        <v>0</v>
      </c>
      <c r="Z104" s="44">
        <f t="shared" si="171"/>
        <v>0</v>
      </c>
      <c r="AA104" s="53">
        <f t="shared" si="171"/>
        <v>0</v>
      </c>
    </row>
    <row r="105" spans="1:27" x14ac:dyDescent="0.25">
      <c r="A105" s="50">
        <f t="shared" ref="A105:A110" si="172">A104+1</f>
        <v>3</v>
      </c>
      <c r="B105" s="10"/>
      <c r="C105" s="44">
        <f t="shared" ref="C105:G105" si="173">C69*C87</f>
        <v>4984.92</v>
      </c>
      <c r="D105" s="44">
        <f t="shared" si="173"/>
        <v>0</v>
      </c>
      <c r="E105" s="44">
        <f t="shared" si="173"/>
        <v>0</v>
      </c>
      <c r="F105" s="44">
        <f t="shared" si="173"/>
        <v>0</v>
      </c>
      <c r="G105" s="44">
        <f t="shared" si="173"/>
        <v>0</v>
      </c>
      <c r="H105" s="44"/>
      <c r="I105" s="44">
        <f t="shared" ref="I105:M105" si="174">I69*I87</f>
        <v>12885.687900000001</v>
      </c>
      <c r="J105" s="44">
        <f t="shared" si="174"/>
        <v>0</v>
      </c>
      <c r="K105" s="44">
        <f t="shared" si="174"/>
        <v>0</v>
      </c>
      <c r="L105" s="44">
        <f t="shared" si="174"/>
        <v>0</v>
      </c>
      <c r="M105" s="53">
        <f t="shared" si="174"/>
        <v>0</v>
      </c>
      <c r="O105" s="50">
        <f t="shared" ref="O105:O110" si="175">O104+1</f>
        <v>3</v>
      </c>
      <c r="P105" s="10"/>
      <c r="Q105" s="44">
        <f t="shared" ref="Q105:U105" si="176">Q69*Q87</f>
        <v>5284.56</v>
      </c>
      <c r="R105" s="44">
        <f t="shared" si="176"/>
        <v>0</v>
      </c>
      <c r="S105" s="44">
        <f t="shared" si="176"/>
        <v>0</v>
      </c>
      <c r="T105" s="44">
        <f t="shared" si="176"/>
        <v>0</v>
      </c>
      <c r="U105" s="44">
        <f t="shared" si="176"/>
        <v>0</v>
      </c>
      <c r="V105" s="44"/>
      <c r="W105" s="44">
        <f t="shared" ref="W105:AA105" si="177">W69*W87</f>
        <v>11445.03</v>
      </c>
      <c r="X105" s="44">
        <f t="shared" si="177"/>
        <v>0</v>
      </c>
      <c r="Y105" s="44">
        <f t="shared" si="177"/>
        <v>0</v>
      </c>
      <c r="Z105" s="44">
        <f t="shared" si="177"/>
        <v>0</v>
      </c>
      <c r="AA105" s="53">
        <f t="shared" si="177"/>
        <v>0</v>
      </c>
    </row>
    <row r="106" spans="1:27" x14ac:dyDescent="0.25">
      <c r="A106" s="50">
        <f t="shared" si="172"/>
        <v>4</v>
      </c>
      <c r="B106" s="10"/>
      <c r="C106" s="44">
        <f t="shared" ref="C106:G106" si="178">C70*C88</f>
        <v>15361.145999999999</v>
      </c>
      <c r="D106" s="44">
        <f t="shared" si="178"/>
        <v>1761.0060000000001</v>
      </c>
      <c r="E106" s="44">
        <f t="shared" si="178"/>
        <v>0</v>
      </c>
      <c r="F106" s="44">
        <f t="shared" si="178"/>
        <v>0</v>
      </c>
      <c r="G106" s="44">
        <f t="shared" si="178"/>
        <v>0</v>
      </c>
      <c r="H106" s="44"/>
      <c r="I106" s="44">
        <f t="shared" ref="I106:M106" si="179">I70*I88</f>
        <v>11760.882900000001</v>
      </c>
      <c r="J106" s="44">
        <f t="shared" si="179"/>
        <v>11610.609</v>
      </c>
      <c r="K106" s="44">
        <f t="shared" si="179"/>
        <v>3484.16</v>
      </c>
      <c r="L106" s="44">
        <f t="shared" si="179"/>
        <v>0</v>
      </c>
      <c r="M106" s="53">
        <f t="shared" si="179"/>
        <v>0</v>
      </c>
      <c r="O106" s="50">
        <f t="shared" si="175"/>
        <v>4</v>
      </c>
      <c r="P106" s="10"/>
      <c r="Q106" s="44">
        <f t="shared" ref="Q106:U106" si="180">Q70*Q88</f>
        <v>15549.44</v>
      </c>
      <c r="R106" s="44">
        <f t="shared" si="180"/>
        <v>1863.5519999999999</v>
      </c>
      <c r="S106" s="44">
        <f t="shared" si="180"/>
        <v>0</v>
      </c>
      <c r="T106" s="44">
        <f t="shared" si="180"/>
        <v>0</v>
      </c>
      <c r="U106" s="44">
        <f t="shared" si="180"/>
        <v>0</v>
      </c>
      <c r="V106" s="44"/>
      <c r="W106" s="44">
        <f t="shared" ref="W106:AA106" si="181">W70*W88</f>
        <v>14113.28</v>
      </c>
      <c r="X106" s="44">
        <f t="shared" si="181"/>
        <v>14563.967999999999</v>
      </c>
      <c r="Y106" s="44">
        <f t="shared" si="181"/>
        <v>4529.4079999999994</v>
      </c>
      <c r="Z106" s="44">
        <f t="shared" si="181"/>
        <v>0</v>
      </c>
      <c r="AA106" s="53">
        <f t="shared" si="181"/>
        <v>0</v>
      </c>
    </row>
    <row r="107" spans="1:27" x14ac:dyDescent="0.25">
      <c r="A107" s="50">
        <f t="shared" si="172"/>
        <v>5</v>
      </c>
      <c r="B107" s="10"/>
      <c r="C107" s="44">
        <f t="shared" ref="C107:G107" si="182">C71*C89</f>
        <v>28703.127</v>
      </c>
      <c r="D107" s="44">
        <f t="shared" si="182"/>
        <v>3133.0889999999999</v>
      </c>
      <c r="E107" s="44">
        <f t="shared" si="182"/>
        <v>747.60799999999995</v>
      </c>
      <c r="F107" s="44">
        <f t="shared" si="182"/>
        <v>0</v>
      </c>
      <c r="G107" s="44">
        <f t="shared" si="182"/>
        <v>0</v>
      </c>
      <c r="H107" s="44"/>
      <c r="I107" s="44">
        <f t="shared" ref="I107:M107" si="183">I71*I89</f>
        <v>1480.0887</v>
      </c>
      <c r="J107" s="44">
        <f t="shared" si="183"/>
        <v>0</v>
      </c>
      <c r="K107" s="44">
        <f t="shared" si="183"/>
        <v>0</v>
      </c>
      <c r="L107" s="44">
        <f t="shared" si="183"/>
        <v>0</v>
      </c>
      <c r="M107" s="53">
        <f t="shared" si="183"/>
        <v>0</v>
      </c>
      <c r="O107" s="50">
        <f t="shared" si="175"/>
        <v>5</v>
      </c>
      <c r="P107" s="10"/>
      <c r="Q107" s="44">
        <f t="shared" ref="Q107:U107" si="184">Q71*Q89</f>
        <v>30504.230000000003</v>
      </c>
      <c r="R107" s="44">
        <f t="shared" si="184"/>
        <v>3481.21</v>
      </c>
      <c r="S107" s="44">
        <f t="shared" si="184"/>
        <v>860.83400000000006</v>
      </c>
      <c r="T107" s="44">
        <f t="shared" si="184"/>
        <v>0</v>
      </c>
      <c r="U107" s="44">
        <f t="shared" si="184"/>
        <v>0</v>
      </c>
      <c r="V107" s="44"/>
      <c r="W107" s="44">
        <f t="shared" ref="W107:AA107" si="185">W71*W89</f>
        <v>2083.23</v>
      </c>
      <c r="X107" s="44">
        <f t="shared" si="185"/>
        <v>0</v>
      </c>
      <c r="Y107" s="44">
        <f t="shared" si="185"/>
        <v>0</v>
      </c>
      <c r="Z107" s="44">
        <f t="shared" si="185"/>
        <v>0</v>
      </c>
      <c r="AA107" s="53">
        <f t="shared" si="185"/>
        <v>0</v>
      </c>
    </row>
    <row r="108" spans="1:27" x14ac:dyDescent="0.25">
      <c r="A108" s="50">
        <f t="shared" si="172"/>
        <v>6</v>
      </c>
      <c r="B108" s="10"/>
      <c r="C108" s="44">
        <f t="shared" ref="C108:G108" si="186">C72*C90</f>
        <v>20211.912</v>
      </c>
      <c r="D108" s="44">
        <f t="shared" si="186"/>
        <v>56.354000000000006</v>
      </c>
      <c r="E108" s="44">
        <f t="shared" si="186"/>
        <v>61.464999999999996</v>
      </c>
      <c r="F108" s="44">
        <f t="shared" si="186"/>
        <v>61.464999999999996</v>
      </c>
      <c r="G108" s="44">
        <f t="shared" si="186"/>
        <v>1303.7049999999999</v>
      </c>
      <c r="H108" s="44"/>
      <c r="I108" s="44">
        <f t="shared" ref="I108:M108" si="187">I72*I90</f>
        <v>215.44580000000002</v>
      </c>
      <c r="J108" s="44">
        <f t="shared" si="187"/>
        <v>0</v>
      </c>
      <c r="K108" s="44">
        <f t="shared" si="187"/>
        <v>0</v>
      </c>
      <c r="L108" s="44">
        <f t="shared" si="187"/>
        <v>0</v>
      </c>
      <c r="M108" s="53">
        <f t="shared" si="187"/>
        <v>0</v>
      </c>
      <c r="O108" s="50">
        <f t="shared" si="175"/>
        <v>6</v>
      </c>
      <c r="P108" s="10"/>
      <c r="Q108" s="44">
        <f t="shared" ref="Q108:U108" si="188">Q72*Q90</f>
        <v>20766.689999999999</v>
      </c>
      <c r="R108" s="44">
        <f t="shared" si="188"/>
        <v>60.533999999999999</v>
      </c>
      <c r="S108" s="44">
        <f t="shared" si="188"/>
        <v>68.418999999999997</v>
      </c>
      <c r="T108" s="44">
        <f t="shared" si="188"/>
        <v>73.682000000000002</v>
      </c>
      <c r="U108" s="44">
        <f t="shared" si="188"/>
        <v>1674.4650000000001</v>
      </c>
      <c r="V108" s="44"/>
      <c r="W108" s="44">
        <f t="shared" ref="W108:AA108" si="189">W72*W90</f>
        <v>313.01</v>
      </c>
      <c r="X108" s="44">
        <f t="shared" si="189"/>
        <v>0</v>
      </c>
      <c r="Y108" s="44">
        <f t="shared" si="189"/>
        <v>0</v>
      </c>
      <c r="Z108" s="44">
        <f t="shared" si="189"/>
        <v>0</v>
      </c>
      <c r="AA108" s="53">
        <f t="shared" si="189"/>
        <v>0</v>
      </c>
    </row>
    <row r="109" spans="1:27" x14ac:dyDescent="0.25">
      <c r="A109" s="50">
        <f t="shared" si="172"/>
        <v>7</v>
      </c>
      <c r="B109" s="10"/>
      <c r="C109" s="44">
        <f t="shared" ref="C109:G109" si="190">C73*C91</f>
        <v>18844.543999999998</v>
      </c>
      <c r="D109" s="44">
        <f t="shared" si="190"/>
        <v>9.1349999999999998</v>
      </c>
      <c r="E109" s="44">
        <f t="shared" si="190"/>
        <v>0</v>
      </c>
      <c r="F109" s="44">
        <f t="shared" si="190"/>
        <v>0</v>
      </c>
      <c r="G109" s="44">
        <f t="shared" si="190"/>
        <v>0</v>
      </c>
      <c r="H109" s="44"/>
      <c r="I109" s="44">
        <f t="shared" ref="I109:M109" si="191">I73*I91</f>
        <v>5900.8280999999997</v>
      </c>
      <c r="J109" s="44">
        <f t="shared" si="191"/>
        <v>2508.3959999999997</v>
      </c>
      <c r="K109" s="44">
        <f t="shared" si="191"/>
        <v>6.6960000000000006</v>
      </c>
      <c r="L109" s="44">
        <f t="shared" si="191"/>
        <v>0</v>
      </c>
      <c r="M109" s="53">
        <f t="shared" si="191"/>
        <v>0</v>
      </c>
      <c r="O109" s="50">
        <f t="shared" si="175"/>
        <v>7</v>
      </c>
      <c r="P109" s="10"/>
      <c r="Q109" s="44">
        <f t="shared" ref="Q109:U109" si="192">Q73*Q91</f>
        <v>19266.64</v>
      </c>
      <c r="R109" s="44">
        <f t="shared" si="192"/>
        <v>9.7650000000000006</v>
      </c>
      <c r="S109" s="44">
        <f t="shared" si="192"/>
        <v>0</v>
      </c>
      <c r="T109" s="44">
        <f t="shared" si="192"/>
        <v>0</v>
      </c>
      <c r="U109" s="44">
        <f t="shared" si="192"/>
        <v>0</v>
      </c>
      <c r="V109" s="44"/>
      <c r="W109" s="44">
        <f t="shared" ref="W109:AA109" si="193">W73*W91</f>
        <v>8979.59</v>
      </c>
      <c r="X109" s="44">
        <f t="shared" si="193"/>
        <v>3990.6299999999997</v>
      </c>
      <c r="Y109" s="44">
        <f t="shared" si="193"/>
        <v>11.036999999999999</v>
      </c>
      <c r="Z109" s="44">
        <f t="shared" si="193"/>
        <v>0</v>
      </c>
      <c r="AA109" s="53">
        <f t="shared" si="193"/>
        <v>0</v>
      </c>
    </row>
    <row r="110" spans="1:27" x14ac:dyDescent="0.25">
      <c r="A110" s="50">
        <f t="shared" si="172"/>
        <v>8</v>
      </c>
      <c r="B110" s="10"/>
      <c r="C110" s="54">
        <f t="shared" ref="C110:G110" si="194">C74*C92</f>
        <v>4835.4960000000001</v>
      </c>
      <c r="D110" s="54">
        <f t="shared" si="194"/>
        <v>83.524000000000001</v>
      </c>
      <c r="E110" s="54">
        <f t="shared" si="194"/>
        <v>0</v>
      </c>
      <c r="F110" s="54">
        <f t="shared" si="194"/>
        <v>0</v>
      </c>
      <c r="G110" s="54">
        <f t="shared" si="194"/>
        <v>0</v>
      </c>
      <c r="H110" s="54"/>
      <c r="I110" s="54">
        <f t="shared" ref="I110:M110" si="195">I74*I92</f>
        <v>1232.0448000000001</v>
      </c>
      <c r="J110" s="54">
        <f t="shared" si="195"/>
        <v>0</v>
      </c>
      <c r="K110" s="54">
        <f t="shared" si="195"/>
        <v>0</v>
      </c>
      <c r="L110" s="54">
        <f t="shared" si="195"/>
        <v>0</v>
      </c>
      <c r="M110" s="55">
        <f t="shared" si="195"/>
        <v>0</v>
      </c>
      <c r="O110" s="50">
        <f t="shared" si="175"/>
        <v>8</v>
      </c>
      <c r="P110" s="10"/>
      <c r="Q110" s="54">
        <f t="shared" ref="Q110:U110" si="196">Q74*Q92</f>
        <v>4974.57</v>
      </c>
      <c r="R110" s="54">
        <f t="shared" si="196"/>
        <v>89.852000000000004</v>
      </c>
      <c r="S110" s="54">
        <f t="shared" si="196"/>
        <v>0</v>
      </c>
      <c r="T110" s="54">
        <f t="shared" si="196"/>
        <v>0</v>
      </c>
      <c r="U110" s="54">
        <f t="shared" si="196"/>
        <v>0</v>
      </c>
      <c r="V110" s="54"/>
      <c r="W110" s="54">
        <f t="shared" ref="W110:AA110" si="197">W74*W92</f>
        <v>1738.17</v>
      </c>
      <c r="X110" s="54">
        <f t="shared" si="197"/>
        <v>0</v>
      </c>
      <c r="Y110" s="54">
        <f t="shared" si="197"/>
        <v>0</v>
      </c>
      <c r="Z110" s="54">
        <f t="shared" si="197"/>
        <v>0</v>
      </c>
      <c r="AA110" s="55">
        <f t="shared" si="197"/>
        <v>0</v>
      </c>
    </row>
    <row r="111" spans="1:27" x14ac:dyDescent="0.25">
      <c r="A111" s="50"/>
      <c r="B111" s="10"/>
      <c r="C111" s="10"/>
      <c r="D111" s="10"/>
      <c r="E111" s="10"/>
      <c r="F111" s="10"/>
      <c r="G111" s="10"/>
      <c r="H111" s="10"/>
      <c r="I111" s="10"/>
      <c r="J111" s="10"/>
      <c r="K111" s="10"/>
      <c r="L111" s="10"/>
      <c r="M111" s="49"/>
      <c r="O111" s="50"/>
      <c r="P111" s="10"/>
      <c r="Q111" s="10"/>
      <c r="R111" s="10"/>
      <c r="S111" s="10"/>
      <c r="T111" s="10"/>
      <c r="U111" s="10"/>
      <c r="V111" s="10"/>
      <c r="W111" s="10"/>
      <c r="X111" s="10"/>
      <c r="Y111" s="10"/>
      <c r="Z111" s="10"/>
      <c r="AA111" s="49"/>
    </row>
    <row r="112" spans="1:27" x14ac:dyDescent="0.25">
      <c r="A112" s="43">
        <f>SUM(C99:M110)</f>
        <v>596398.31209999998</v>
      </c>
      <c r="B112" s="10" t="s">
        <v>117</v>
      </c>
      <c r="C112" s="10"/>
      <c r="D112" s="10"/>
      <c r="E112" s="10"/>
      <c r="F112" s="10"/>
      <c r="G112" s="10"/>
      <c r="H112" s="10"/>
      <c r="I112" s="10"/>
      <c r="J112" s="10"/>
      <c r="K112" s="10"/>
      <c r="L112" s="10"/>
      <c r="M112" s="61"/>
      <c r="O112" s="43">
        <f>SUM(Q99:AA110)</f>
        <v>629288.08600000001</v>
      </c>
      <c r="P112" s="10" t="s">
        <v>119</v>
      </c>
      <c r="Q112" s="10"/>
      <c r="R112" s="10"/>
      <c r="S112" s="10"/>
      <c r="T112" s="10"/>
      <c r="U112" s="10"/>
      <c r="V112" s="10"/>
      <c r="W112" s="10"/>
      <c r="X112" s="10"/>
      <c r="Y112" s="10"/>
      <c r="Z112" s="10"/>
      <c r="AA112" s="49"/>
    </row>
    <row r="113" spans="1:27" x14ac:dyDescent="0.25">
      <c r="A113" s="56"/>
      <c r="B113" s="5"/>
      <c r="C113" s="5"/>
      <c r="D113" s="5"/>
      <c r="E113" s="5"/>
      <c r="F113" s="5"/>
      <c r="G113" s="5"/>
      <c r="H113" s="5"/>
      <c r="I113" s="5"/>
      <c r="J113" s="5"/>
      <c r="K113" s="5"/>
      <c r="L113" s="5"/>
      <c r="M113" s="57"/>
      <c r="N113" s="64"/>
      <c r="O113" s="66">
        <f>+O112-A112</f>
        <v>32889.773900000029</v>
      </c>
      <c r="P113" s="10" t="s">
        <v>183</v>
      </c>
      <c r="Q113" s="5"/>
      <c r="R113" s="5"/>
      <c r="S113" s="5"/>
      <c r="T113" s="5"/>
      <c r="U113" s="5"/>
      <c r="V113" s="5"/>
      <c r="W113" s="5"/>
      <c r="X113" s="5"/>
      <c r="Y113" s="5"/>
      <c r="Z113" s="5"/>
      <c r="AA113" s="57"/>
    </row>
    <row r="114" spans="1:27" x14ac:dyDescent="0.25">
      <c r="N114" s="10"/>
    </row>
  </sheetData>
  <mergeCells count="28">
    <mergeCell ref="Q61:U61"/>
    <mergeCell ref="W61:AA61"/>
    <mergeCell ref="Q79:U79"/>
    <mergeCell ref="W79:AA79"/>
    <mergeCell ref="Q97:U97"/>
    <mergeCell ref="W97:AA97"/>
    <mergeCell ref="C97:G97"/>
    <mergeCell ref="I97:M97"/>
    <mergeCell ref="U1:W1"/>
    <mergeCell ref="Q4:U4"/>
    <mergeCell ref="W4:AA4"/>
    <mergeCell ref="Q22:U22"/>
    <mergeCell ref="W22:AA22"/>
    <mergeCell ref="Q40:U40"/>
    <mergeCell ref="W40:AA40"/>
    <mergeCell ref="U58:W58"/>
    <mergeCell ref="G1:I1"/>
    <mergeCell ref="G58:I58"/>
    <mergeCell ref="C61:G61"/>
    <mergeCell ref="I61:M61"/>
    <mergeCell ref="C79:G79"/>
    <mergeCell ref="I79:M79"/>
    <mergeCell ref="C4:G4"/>
    <mergeCell ref="I4:M4"/>
    <mergeCell ref="C22:G22"/>
    <mergeCell ref="I22:M22"/>
    <mergeCell ref="C40:G40"/>
    <mergeCell ref="I40:M40"/>
  </mergeCells>
  <printOptions horizontalCentered="1" verticalCentered="1"/>
  <pageMargins left="0.2" right="0.2" top="0.5" bottom="0.5" header="0.3" footer="0.3"/>
  <pageSetup scale="50" fitToHeight="2" orientation="landscape" r:id="rId1"/>
  <headerFooter>
    <oddHeader>&amp;C&amp;14&amp;A&amp;R&amp;12CASE NO. 2015-00343
ATTACHMENT 1
TO STAFF DR NO. 3-01</oddHeader>
  </headerFooter>
  <rowBreaks count="1" manualBreakCount="1">
    <brk id="56"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37"/>
  <sheetViews>
    <sheetView workbookViewId="0"/>
  </sheetViews>
  <sheetFormatPr defaultRowHeight="15" x14ac:dyDescent="0.25"/>
  <cols>
    <col min="3" max="3" width="7.5703125" customWidth="1"/>
    <col min="4" max="4" width="8.28515625" customWidth="1"/>
    <col min="5" max="5" width="8.42578125" customWidth="1"/>
  </cols>
  <sheetData>
    <row r="1" spans="2:10" ht="14.65" x14ac:dyDescent="0.35">
      <c r="B1" s="3" t="s">
        <v>132</v>
      </c>
    </row>
    <row r="2" spans="2:10" thickBot="1" x14ac:dyDescent="0.4">
      <c r="B2" t="s">
        <v>133</v>
      </c>
    </row>
    <row r="3" spans="2:10" ht="15.75" thickBot="1" x14ac:dyDescent="0.3">
      <c r="D3" s="19" t="s">
        <v>134</v>
      </c>
      <c r="E3" s="20"/>
      <c r="F3" s="21"/>
      <c r="H3" s="19" t="s">
        <v>135</v>
      </c>
      <c r="I3" s="20"/>
      <c r="J3" s="21"/>
    </row>
    <row r="4" spans="2:10" x14ac:dyDescent="0.25">
      <c r="D4" s="22" t="s">
        <v>136</v>
      </c>
      <c r="E4" s="23" t="s">
        <v>136</v>
      </c>
      <c r="F4" s="24" t="s">
        <v>137</v>
      </c>
      <c r="H4" s="25" t="s">
        <v>136</v>
      </c>
      <c r="I4" s="10" t="s">
        <v>136</v>
      </c>
      <c r="J4" s="24" t="s">
        <v>137</v>
      </c>
    </row>
    <row r="5" spans="2:10" x14ac:dyDescent="0.25">
      <c r="D5" s="26" t="s">
        <v>138</v>
      </c>
      <c r="E5" s="12" t="s">
        <v>138</v>
      </c>
      <c r="F5" s="27" t="s">
        <v>139</v>
      </c>
      <c r="H5" s="26" t="s">
        <v>138</v>
      </c>
      <c r="I5" s="12" t="s">
        <v>138</v>
      </c>
      <c r="J5" s="27" t="s">
        <v>139</v>
      </c>
    </row>
    <row r="6" spans="2:10" x14ac:dyDescent="0.25">
      <c r="B6" t="s">
        <v>140</v>
      </c>
      <c r="D6" s="26" t="s">
        <v>141</v>
      </c>
      <c r="E6" s="12" t="s">
        <v>141</v>
      </c>
      <c r="F6" s="28" t="s">
        <v>142</v>
      </c>
      <c r="H6" s="26" t="s">
        <v>143</v>
      </c>
      <c r="I6" s="12" t="s">
        <v>143</v>
      </c>
      <c r="J6" s="28" t="s">
        <v>105</v>
      </c>
    </row>
    <row r="7" spans="2:10" x14ac:dyDescent="0.25">
      <c r="B7" s="29" t="s">
        <v>144</v>
      </c>
      <c r="C7" s="30"/>
      <c r="D7" s="31" t="s">
        <v>145</v>
      </c>
      <c r="E7" s="32" t="s">
        <v>146</v>
      </c>
      <c r="F7" s="33" t="s">
        <v>147</v>
      </c>
      <c r="G7" s="30"/>
      <c r="H7" s="31" t="s">
        <v>145</v>
      </c>
      <c r="I7" s="32" t="s">
        <v>146</v>
      </c>
      <c r="J7" s="33" t="s">
        <v>147</v>
      </c>
    </row>
    <row r="8" spans="2:10" x14ac:dyDescent="0.25">
      <c r="B8" s="34">
        <v>41852</v>
      </c>
      <c r="D8" s="35">
        <v>3.85</v>
      </c>
      <c r="E8" s="36">
        <v>3.81</v>
      </c>
      <c r="F8" s="37">
        <v>3.0752000000000002</v>
      </c>
      <c r="H8" s="35">
        <v>3.93</v>
      </c>
      <c r="I8" s="36">
        <v>3.77</v>
      </c>
      <c r="J8" s="37">
        <v>3.8250000000000002</v>
      </c>
    </row>
    <row r="9" spans="2:10" x14ac:dyDescent="0.25">
      <c r="B9" s="34">
        <v>41883</v>
      </c>
      <c r="D9" s="35">
        <v>3.87</v>
      </c>
      <c r="E9" s="36">
        <v>3.75</v>
      </c>
      <c r="F9" s="37">
        <v>3.1880000000000002</v>
      </c>
      <c r="H9" s="35">
        <v>3.87</v>
      </c>
      <c r="I9" s="36">
        <v>3.83</v>
      </c>
      <c r="J9" s="37">
        <v>3.8679999999999999</v>
      </c>
    </row>
    <row r="10" spans="2:10" x14ac:dyDescent="0.25">
      <c r="B10" s="34">
        <v>41913</v>
      </c>
      <c r="D10" s="35">
        <v>3.77</v>
      </c>
      <c r="E10" s="36">
        <v>3.43</v>
      </c>
      <c r="F10" s="37">
        <v>3.0072000000000001</v>
      </c>
      <c r="H10" s="35">
        <v>3.79</v>
      </c>
      <c r="I10" s="36">
        <v>3.49</v>
      </c>
      <c r="J10" s="37">
        <v>3.7080000000000002</v>
      </c>
    </row>
    <row r="11" spans="2:10" x14ac:dyDescent="0.25">
      <c r="B11" s="34">
        <v>41944</v>
      </c>
      <c r="D11" s="35">
        <v>4.1399999999999997</v>
      </c>
      <c r="E11" s="36">
        <v>3.76</v>
      </c>
      <c r="F11" s="37">
        <v>3.9601000000000002</v>
      </c>
      <c r="H11" s="35">
        <v>4.2699999999999996</v>
      </c>
      <c r="I11" s="36">
        <v>3.88</v>
      </c>
      <c r="J11" s="37">
        <v>3.9809999999999999</v>
      </c>
    </row>
    <row r="12" spans="2:10" x14ac:dyDescent="0.25">
      <c r="B12" s="34">
        <v>41974</v>
      </c>
      <c r="D12" s="35">
        <v>3.4</v>
      </c>
      <c r="E12" s="36">
        <v>2.58</v>
      </c>
      <c r="F12" s="37">
        <v>3.4152</v>
      </c>
      <c r="H12" s="35">
        <v>3.5</v>
      </c>
      <c r="I12" s="36">
        <v>2.62</v>
      </c>
      <c r="J12" s="37">
        <v>3.3610000000000002</v>
      </c>
    </row>
    <row r="13" spans="2:10" x14ac:dyDescent="0.25">
      <c r="B13" s="34">
        <v>42005</v>
      </c>
      <c r="D13" s="35">
        <v>2.92</v>
      </c>
      <c r="E13" s="36">
        <v>2.64</v>
      </c>
      <c r="F13" s="37">
        <v>3.6432000000000002</v>
      </c>
      <c r="H13" s="35">
        <v>2.98</v>
      </c>
      <c r="I13" s="36">
        <v>2.73</v>
      </c>
      <c r="J13" s="37">
        <v>2.9169999999999998</v>
      </c>
    </row>
    <row r="14" spans="2:10" x14ac:dyDescent="0.25">
      <c r="B14" s="34">
        <v>42036</v>
      </c>
      <c r="D14" s="35">
        <v>2.74</v>
      </c>
      <c r="E14" s="36">
        <v>2.5</v>
      </c>
      <c r="F14" s="37">
        <v>4.2679999999999998</v>
      </c>
      <c r="H14" s="35">
        <v>2.97</v>
      </c>
      <c r="I14" s="36">
        <v>2.5299999999999998</v>
      </c>
      <c r="J14" s="37">
        <v>2.79</v>
      </c>
    </row>
    <row r="15" spans="2:10" x14ac:dyDescent="0.25">
      <c r="B15" s="34">
        <v>42064</v>
      </c>
      <c r="D15" s="35">
        <v>2.84</v>
      </c>
      <c r="E15" s="36">
        <v>2.52</v>
      </c>
      <c r="F15" s="37">
        <v>3.2763</v>
      </c>
      <c r="H15" s="35">
        <v>2.91</v>
      </c>
      <c r="I15" s="36">
        <v>2.52</v>
      </c>
      <c r="J15" s="37">
        <v>2.7450000000000001</v>
      </c>
    </row>
    <row r="16" spans="2:10" x14ac:dyDescent="0.25">
      <c r="B16" s="34">
        <v>42095</v>
      </c>
      <c r="D16" s="35">
        <v>2.52</v>
      </c>
      <c r="E16" s="36">
        <v>2.4700000000000002</v>
      </c>
      <c r="F16" s="37">
        <v>2.1333000000000002</v>
      </c>
      <c r="H16" s="35">
        <v>2.56</v>
      </c>
      <c r="I16" s="36">
        <v>2.48</v>
      </c>
      <c r="J16" s="37">
        <v>2.5289999999999999</v>
      </c>
    </row>
    <row r="17" spans="2:12" x14ac:dyDescent="0.25">
      <c r="B17" s="34">
        <v>42125</v>
      </c>
      <c r="D17" s="35">
        <v>2.85</v>
      </c>
      <c r="E17" s="36">
        <v>2.67</v>
      </c>
      <c r="F17" s="37">
        <v>2.0817000000000001</v>
      </c>
      <c r="H17" s="35">
        <v>2.93</v>
      </c>
      <c r="I17" s="36">
        <v>2.63</v>
      </c>
      <c r="J17" s="37">
        <v>2.7570000000000001</v>
      </c>
    </row>
    <row r="18" spans="2:12" x14ac:dyDescent="0.25">
      <c r="B18" s="34">
        <v>42156</v>
      </c>
      <c r="D18" s="35">
        <v>2.71</v>
      </c>
      <c r="E18" s="36">
        <v>2.4900000000000002</v>
      </c>
      <c r="F18" s="37">
        <v>1.9066000000000001</v>
      </c>
      <c r="H18" s="35">
        <v>2.77</v>
      </c>
      <c r="I18" s="36">
        <v>2.5</v>
      </c>
      <c r="J18" s="37">
        <v>2.6960000000000002</v>
      </c>
    </row>
    <row r="19" spans="2:12" x14ac:dyDescent="0.25">
      <c r="B19" s="34">
        <v>42186</v>
      </c>
      <c r="D19" s="35">
        <v>2.77</v>
      </c>
      <c r="E19" s="36">
        <v>2.65</v>
      </c>
      <c r="F19" s="37">
        <v>1.8596999999999999</v>
      </c>
      <c r="H19" s="35">
        <v>2.83</v>
      </c>
      <c r="I19" s="36">
        <v>2.68</v>
      </c>
      <c r="J19" s="37">
        <v>2.7679999999999998</v>
      </c>
    </row>
    <row r="20" spans="2:12" x14ac:dyDescent="0.25">
      <c r="B20" s="34">
        <v>42217</v>
      </c>
      <c r="D20" s="35">
        <v>2.75</v>
      </c>
      <c r="E20" s="36">
        <v>2.58</v>
      </c>
      <c r="F20" s="37">
        <v>1.9776</v>
      </c>
      <c r="H20" s="35">
        <v>2.79</v>
      </c>
      <c r="I20" s="36">
        <v>2.62</v>
      </c>
      <c r="J20" s="37">
        <v>2.7120000000000002</v>
      </c>
    </row>
    <row r="21" spans="2:12" x14ac:dyDescent="0.25">
      <c r="B21" s="34">
        <v>42248</v>
      </c>
      <c r="D21" s="35">
        <v>2.61</v>
      </c>
      <c r="E21" s="36">
        <v>2.25</v>
      </c>
      <c r="F21" s="37">
        <v>1.9930000000000001</v>
      </c>
      <c r="H21" s="35">
        <v>2.63</v>
      </c>
      <c r="I21" s="36">
        <v>2.2799999999999998</v>
      </c>
      <c r="J21" s="37">
        <v>2.5259999999999998</v>
      </c>
    </row>
    <row r="22" spans="2:12" ht="15.75" thickBot="1" x14ac:dyDescent="0.3">
      <c r="B22" s="34">
        <v>42278</v>
      </c>
      <c r="D22" s="38">
        <v>2.38</v>
      </c>
      <c r="E22" s="39">
        <v>1.96</v>
      </c>
      <c r="F22" s="40">
        <v>1.8498000000000001</v>
      </c>
      <c r="H22" s="38">
        <v>2.35</v>
      </c>
      <c r="I22" s="39">
        <v>1.97</v>
      </c>
      <c r="J22" s="40">
        <v>2.238</v>
      </c>
    </row>
    <row r="24" spans="2:12" x14ac:dyDescent="0.25">
      <c r="B24" s="3" t="s">
        <v>148</v>
      </c>
    </row>
    <row r="25" spans="2:12" x14ac:dyDescent="0.25">
      <c r="B25" t="s">
        <v>149</v>
      </c>
    </row>
    <row r="27" spans="2:12" x14ac:dyDescent="0.25">
      <c r="B27" s="3" t="s">
        <v>150</v>
      </c>
    </row>
    <row r="28" spans="2:12" ht="14.65" customHeight="1" x14ac:dyDescent="0.25">
      <c r="B28" t="s">
        <v>151</v>
      </c>
    </row>
    <row r="29" spans="2:12" x14ac:dyDescent="0.25">
      <c r="B29" t="s">
        <v>152</v>
      </c>
    </row>
    <row r="30" spans="2:12" ht="86.65" customHeight="1" x14ac:dyDescent="0.25">
      <c r="B30" s="41" t="s">
        <v>153</v>
      </c>
      <c r="C30" s="70" t="s">
        <v>154</v>
      </c>
      <c r="D30" s="70"/>
      <c r="E30" s="70"/>
      <c r="F30" s="70"/>
      <c r="G30" s="70"/>
      <c r="H30" s="70"/>
      <c r="I30" s="70"/>
      <c r="J30" s="70"/>
      <c r="K30" s="70"/>
      <c r="L30" s="70"/>
    </row>
    <row r="31" spans="2:12" ht="14.65" customHeight="1" x14ac:dyDescent="0.25">
      <c r="B31" s="41"/>
      <c r="C31" s="42"/>
      <c r="D31" s="42"/>
      <c r="E31" s="42"/>
      <c r="F31" s="42"/>
      <c r="G31" s="42"/>
      <c r="H31" s="42"/>
      <c r="I31" s="42"/>
      <c r="J31" s="42"/>
      <c r="K31" s="42"/>
      <c r="L31" s="42"/>
    </row>
    <row r="32" spans="2:12" x14ac:dyDescent="0.25">
      <c r="B32" t="s">
        <v>155</v>
      </c>
    </row>
    <row r="33" spans="2:12" ht="87" customHeight="1" x14ac:dyDescent="0.25">
      <c r="B33" s="41" t="s">
        <v>156</v>
      </c>
      <c r="C33" s="70" t="s">
        <v>157</v>
      </c>
      <c r="D33" s="70"/>
      <c r="E33" s="70"/>
      <c r="F33" s="70"/>
      <c r="G33" s="70"/>
      <c r="H33" s="70"/>
      <c r="I33" s="70"/>
      <c r="J33" s="70"/>
      <c r="K33" s="70"/>
      <c r="L33" s="70"/>
    </row>
    <row r="36" spans="2:12" x14ac:dyDescent="0.25">
      <c r="B36" t="s">
        <v>158</v>
      </c>
    </row>
    <row r="37" spans="2:12" x14ac:dyDescent="0.25">
      <c r="B37" t="s">
        <v>159</v>
      </c>
    </row>
  </sheetData>
  <mergeCells count="2">
    <mergeCell ref="C30:L30"/>
    <mergeCell ref="C33:L33"/>
  </mergeCells>
  <pageMargins left="0.7" right="0.7" top="0.75" bottom="0.75" header="0.3" footer="0.3"/>
  <pageSetup scale="84" orientation="portrait" r:id="rId1"/>
  <headerFooter>
    <oddHeader>&amp;C&amp;A&amp;RCASE NO. 2015-00343
ATTACHMENT 1
TO STAFF DR NO. 3-01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127"/>
  <sheetViews>
    <sheetView workbookViewId="0"/>
  </sheetViews>
  <sheetFormatPr defaultRowHeight="15" x14ac:dyDescent="0.25"/>
  <cols>
    <col min="1" max="1" width="18.42578125" bestFit="1" customWidth="1"/>
    <col min="2" max="2" width="27.7109375" customWidth="1"/>
    <col min="3" max="3" width="12.7109375" bestFit="1" customWidth="1"/>
    <col min="4" max="4" width="15.42578125" customWidth="1"/>
    <col min="5" max="6" width="15.42578125" bestFit="1" customWidth="1"/>
    <col min="7" max="7" width="11.28515625" customWidth="1"/>
    <col min="8" max="12" width="15.42578125" bestFit="1" customWidth="1"/>
    <col min="15" max="15" width="18.42578125" bestFit="1" customWidth="1"/>
    <col min="16" max="16" width="27.7109375" customWidth="1"/>
    <col min="17" max="17" width="12.7109375" bestFit="1" customWidth="1"/>
    <col min="18" max="18" width="15.42578125" customWidth="1"/>
    <col min="19" max="20" width="15.42578125" bestFit="1" customWidth="1"/>
    <col min="21" max="21" width="11.28515625" customWidth="1"/>
    <col min="22" max="26" width="15.42578125" bestFit="1" customWidth="1"/>
    <col min="34" max="34" width="25.42578125" customWidth="1"/>
    <col min="35" max="35" width="19.7109375" customWidth="1"/>
    <col min="36" max="36" width="14.7109375" customWidth="1"/>
    <col min="37" max="38" width="15.42578125" bestFit="1" customWidth="1"/>
    <col min="39" max="39" width="11.28515625" customWidth="1"/>
    <col min="40" max="40" width="11.28515625" bestFit="1" customWidth="1"/>
  </cols>
  <sheetData>
    <row r="1" spans="1:27" ht="14.65" x14ac:dyDescent="0.35">
      <c r="A1" s="1" t="s">
        <v>120</v>
      </c>
      <c r="B1" t="s">
        <v>121</v>
      </c>
      <c r="O1" s="1" t="s">
        <v>120</v>
      </c>
      <c r="P1" t="s">
        <v>122</v>
      </c>
    </row>
    <row r="2" spans="1:27" ht="14.65" x14ac:dyDescent="0.35">
      <c r="A2" s="1" t="s">
        <v>128</v>
      </c>
      <c r="B2" t="s">
        <v>130</v>
      </c>
      <c r="O2" s="1" t="s">
        <v>128</v>
      </c>
      <c r="P2" t="s">
        <v>130</v>
      </c>
    </row>
    <row r="3" spans="1:27" ht="18.75" x14ac:dyDescent="0.3">
      <c r="D3" s="74" t="s">
        <v>124</v>
      </c>
      <c r="E3" s="75"/>
      <c r="F3" s="75"/>
      <c r="G3" s="76"/>
      <c r="H3" s="74" t="s">
        <v>125</v>
      </c>
      <c r="I3" s="75"/>
      <c r="J3" s="75"/>
      <c r="K3" s="75"/>
      <c r="L3" s="76"/>
      <c r="R3" s="74" t="s">
        <v>124</v>
      </c>
      <c r="S3" s="75"/>
      <c r="T3" s="75"/>
      <c r="U3" s="76"/>
      <c r="V3" s="74" t="s">
        <v>125</v>
      </c>
      <c r="W3" s="75"/>
      <c r="X3" s="75"/>
      <c r="Y3" s="75"/>
      <c r="Z3" s="76"/>
    </row>
    <row r="4" spans="1:27" x14ac:dyDescent="0.25">
      <c r="A4" s="1" t="s">
        <v>87</v>
      </c>
      <c r="D4" s="1" t="s">
        <v>5</v>
      </c>
      <c r="O4" s="1" t="s">
        <v>87</v>
      </c>
      <c r="R4" s="1" t="s">
        <v>5</v>
      </c>
    </row>
    <row r="5" spans="1:27" x14ac:dyDescent="0.25">
      <c r="A5" s="1" t="s">
        <v>15</v>
      </c>
      <c r="B5" s="1" t="s">
        <v>1</v>
      </c>
      <c r="C5" s="1" t="s">
        <v>3</v>
      </c>
      <c r="D5" t="s">
        <v>28</v>
      </c>
      <c r="E5" t="s">
        <v>29</v>
      </c>
      <c r="F5" t="s">
        <v>30</v>
      </c>
      <c r="G5" t="s">
        <v>85</v>
      </c>
      <c r="H5" s="13" t="s">
        <v>28</v>
      </c>
      <c r="I5" s="13" t="s">
        <v>29</v>
      </c>
      <c r="J5" s="13" t="s">
        <v>30</v>
      </c>
      <c r="K5" s="13" t="s">
        <v>36</v>
      </c>
      <c r="L5" s="13" t="s">
        <v>123</v>
      </c>
      <c r="M5" s="15" t="s">
        <v>91</v>
      </c>
      <c r="O5" s="1" t="s">
        <v>15</v>
      </c>
      <c r="P5" s="1" t="s">
        <v>1</v>
      </c>
      <c r="Q5" s="1" t="s">
        <v>3</v>
      </c>
      <c r="R5" t="s">
        <v>28</v>
      </c>
      <c r="S5" t="s">
        <v>29</v>
      </c>
      <c r="T5" t="s">
        <v>30</v>
      </c>
      <c r="U5" t="s">
        <v>85</v>
      </c>
      <c r="V5" s="13" t="s">
        <v>28</v>
      </c>
      <c r="W5" s="13" t="s">
        <v>29</v>
      </c>
      <c r="X5" s="13" t="s">
        <v>30</v>
      </c>
      <c r="Y5" s="13" t="s">
        <v>36</v>
      </c>
      <c r="Z5" s="13" t="s">
        <v>123</v>
      </c>
      <c r="AA5" s="15" t="s">
        <v>91</v>
      </c>
    </row>
    <row r="6" spans="1:27" x14ac:dyDescent="0.25">
      <c r="A6">
        <v>9</v>
      </c>
      <c r="B6" t="s">
        <v>61</v>
      </c>
      <c r="C6" t="s">
        <v>62</v>
      </c>
      <c r="D6" s="14">
        <v>-48</v>
      </c>
      <c r="E6" s="14">
        <v>-48</v>
      </c>
      <c r="F6" s="14">
        <v>-37</v>
      </c>
      <c r="G6" s="14">
        <v>-133</v>
      </c>
      <c r="H6" s="14">
        <f>D6</f>
        <v>-48</v>
      </c>
      <c r="I6" s="14">
        <f>IF(E6&lt;D6,D6,E6)</f>
        <v>-48</v>
      </c>
      <c r="J6" s="14">
        <f>IF($G6-SUM($H6:I6)&lt;$D6,$D6,$G6-SUM($H6:I6))</f>
        <v>-37</v>
      </c>
      <c r="K6" s="14">
        <f>IF($G6-SUM($H6:J6)&lt;$D6,$D6,$G6-SUM($H6:J6))</f>
        <v>0</v>
      </c>
      <c r="L6" s="14">
        <f t="shared" ref="L6:L17" si="0">G6-SUM(H6:K6)</f>
        <v>0</v>
      </c>
      <c r="M6" s="14">
        <f>G6-SUM(H6:L6)</f>
        <v>0</v>
      </c>
      <c r="O6">
        <v>9</v>
      </c>
      <c r="P6" t="s">
        <v>26</v>
      </c>
      <c r="Q6" t="s">
        <v>31</v>
      </c>
      <c r="R6" s="14">
        <v>3</v>
      </c>
      <c r="S6" s="14"/>
      <c r="T6" s="14"/>
      <c r="U6" s="14">
        <v>3</v>
      </c>
      <c r="V6" s="14">
        <f>R6</f>
        <v>3</v>
      </c>
      <c r="W6" s="14">
        <f>IF(T6&gt;0,R6,S6)</f>
        <v>0</v>
      </c>
      <c r="X6" s="14">
        <f>IF($U6-SUM($V6:W6)&gt;$R6,$R6,$U6-SUM($V6:W6))</f>
        <v>0</v>
      </c>
      <c r="Y6" s="14">
        <f>IF($U6-SUM($V6:X6)&gt;$R6,$R6,$U6-SUM($V6:X6))</f>
        <v>0</v>
      </c>
      <c r="Z6" s="14">
        <f t="shared" ref="Z6:Z69" si="1">U6-SUM(V6:Y6)</f>
        <v>0</v>
      </c>
      <c r="AA6" s="14">
        <f>U6-SUM(V6:Z6)</f>
        <v>0</v>
      </c>
    </row>
    <row r="7" spans="1:27" x14ac:dyDescent="0.25">
      <c r="A7">
        <v>9</v>
      </c>
      <c r="B7" t="s">
        <v>178</v>
      </c>
      <c r="C7" t="s">
        <v>72</v>
      </c>
      <c r="D7" s="14">
        <v>-504</v>
      </c>
      <c r="E7" s="14">
        <v>-239</v>
      </c>
      <c r="F7" s="14"/>
      <c r="G7" s="14">
        <v>-743</v>
      </c>
      <c r="H7" s="14">
        <f>D7</f>
        <v>-504</v>
      </c>
      <c r="I7" s="14">
        <f t="shared" ref="I7:I70" si="2">IF(E7&lt;D7,D7,E7)</f>
        <v>-239</v>
      </c>
      <c r="J7" s="14">
        <f>IF($G7-SUM($H7:I7)&lt;$D7,$D7,$G7-SUM($H7:I7))</f>
        <v>0</v>
      </c>
      <c r="K7" s="14">
        <f>IF($G7-SUM($H7:J7)&lt;$D7,$D7,$G7-SUM($H7:J7))</f>
        <v>0</v>
      </c>
      <c r="L7" s="14">
        <f t="shared" si="0"/>
        <v>0</v>
      </c>
      <c r="M7" s="14">
        <f t="shared" ref="M7:M70" si="3">G7-SUM(H7:L7)</f>
        <v>0</v>
      </c>
      <c r="O7">
        <v>9</v>
      </c>
      <c r="P7" t="s">
        <v>162</v>
      </c>
      <c r="Q7" t="s">
        <v>40</v>
      </c>
      <c r="R7" s="14">
        <v>3048</v>
      </c>
      <c r="S7" s="14">
        <v>852</v>
      </c>
      <c r="T7" s="14"/>
      <c r="U7" s="14">
        <v>3900</v>
      </c>
      <c r="V7" s="14">
        <f t="shared" ref="V7:V70" si="4">R7</f>
        <v>3048</v>
      </c>
      <c r="W7" s="14">
        <f t="shared" ref="W7:W70" si="5">IF(T7&gt;0,R7,S7)</f>
        <v>852</v>
      </c>
      <c r="X7" s="14">
        <f>IF($U7-SUM($V7:W7)&gt;$R7,$R7,$U7-SUM($V7:W7))</f>
        <v>0</v>
      </c>
      <c r="Y7" s="14">
        <f>IF($U7-SUM($V7:X7)&gt;$R7,$R7,$U7-SUM($V7:X7))</f>
        <v>0</v>
      </c>
      <c r="Z7" s="14">
        <f t="shared" si="1"/>
        <v>0</v>
      </c>
      <c r="AA7" s="14">
        <f t="shared" ref="AA7:AA70" si="6">U7-SUM(V7:Z7)</f>
        <v>0</v>
      </c>
    </row>
    <row r="8" spans="1:27" x14ac:dyDescent="0.25">
      <c r="A8">
        <v>9</v>
      </c>
      <c r="B8" t="s">
        <v>161</v>
      </c>
      <c r="C8" t="s">
        <v>20</v>
      </c>
      <c r="D8" s="14">
        <v>-1153</v>
      </c>
      <c r="E8" s="14"/>
      <c r="F8" s="14"/>
      <c r="G8" s="14">
        <v>-1153</v>
      </c>
      <c r="H8" s="14">
        <f t="shared" ref="H8:H71" si="7">D8</f>
        <v>-1153</v>
      </c>
      <c r="I8" s="14">
        <f t="shared" si="2"/>
        <v>0</v>
      </c>
      <c r="J8" s="14">
        <f>IF($G8-SUM($H8:I8)&lt;$D8,$D8,$G8-SUM($H8:I8))</f>
        <v>0</v>
      </c>
      <c r="K8" s="14">
        <f>IF($G8-SUM($H8:J8)&lt;$D8,$D8,$G8-SUM($H8:J8))</f>
        <v>0</v>
      </c>
      <c r="L8" s="14">
        <f t="shared" si="0"/>
        <v>0</v>
      </c>
      <c r="M8" s="14">
        <f t="shared" si="3"/>
        <v>0</v>
      </c>
      <c r="O8">
        <v>9</v>
      </c>
      <c r="P8" t="s">
        <v>167</v>
      </c>
      <c r="Q8" t="s">
        <v>83</v>
      </c>
      <c r="R8" s="14">
        <v>549</v>
      </c>
      <c r="S8" s="14"/>
      <c r="T8" s="14"/>
      <c r="U8" s="14">
        <v>549</v>
      </c>
      <c r="V8" s="14">
        <f t="shared" si="4"/>
        <v>549</v>
      </c>
      <c r="W8" s="14">
        <f t="shared" si="5"/>
        <v>0</v>
      </c>
      <c r="X8" s="14">
        <f>IF($U8-SUM($V8:W8)&gt;$R8,$R8,$U8-SUM($V8:W8))</f>
        <v>0</v>
      </c>
      <c r="Y8" s="14">
        <f>IF($U8-SUM($V8:X8)&gt;$R8,$R8,$U8-SUM($V8:X8))</f>
        <v>0</v>
      </c>
      <c r="Z8" s="14">
        <f t="shared" si="1"/>
        <v>0</v>
      </c>
      <c r="AA8" s="14">
        <f t="shared" si="6"/>
        <v>0</v>
      </c>
    </row>
    <row r="9" spans="1:27" x14ac:dyDescent="0.25">
      <c r="A9">
        <v>9</v>
      </c>
      <c r="B9" t="s">
        <v>168</v>
      </c>
      <c r="C9" t="s">
        <v>47</v>
      </c>
      <c r="D9" s="14">
        <v>-2479</v>
      </c>
      <c r="E9" s="14"/>
      <c r="F9" s="14"/>
      <c r="G9" s="14">
        <v>-2479</v>
      </c>
      <c r="H9" s="14">
        <f t="shared" si="7"/>
        <v>-2479</v>
      </c>
      <c r="I9" s="14">
        <f t="shared" si="2"/>
        <v>0</v>
      </c>
      <c r="J9" s="14">
        <f>IF($G9-SUM($H9:I9)&lt;$D9,$D9,$G9-SUM($H9:I9))</f>
        <v>0</v>
      </c>
      <c r="K9" s="14">
        <f>IF($G9-SUM($H9:J9)&lt;$D9,$D9,$G9-SUM($H9:J9))</f>
        <v>0</v>
      </c>
      <c r="L9" s="14">
        <f t="shared" si="0"/>
        <v>0</v>
      </c>
      <c r="M9" s="14">
        <f t="shared" si="3"/>
        <v>0</v>
      </c>
      <c r="O9">
        <v>9</v>
      </c>
      <c r="P9" t="s">
        <v>165</v>
      </c>
      <c r="Q9" t="s">
        <v>77</v>
      </c>
      <c r="R9" s="14">
        <v>245</v>
      </c>
      <c r="S9" s="14">
        <v>245</v>
      </c>
      <c r="T9" s="14">
        <v>221</v>
      </c>
      <c r="U9" s="14">
        <v>711</v>
      </c>
      <c r="V9" s="14">
        <f t="shared" si="4"/>
        <v>245</v>
      </c>
      <c r="W9" s="14">
        <f t="shared" si="5"/>
        <v>245</v>
      </c>
      <c r="X9" s="14">
        <f>IF($U9-SUM($V9:W9)&gt;$R9,$R9,$U9-SUM($V9:W9))</f>
        <v>221</v>
      </c>
      <c r="Y9" s="14">
        <f>IF($U9-SUM($V9:X9)&gt;$R9,$R9,$U9-SUM($V9:X9))</f>
        <v>0</v>
      </c>
      <c r="Z9" s="14">
        <f t="shared" si="1"/>
        <v>0</v>
      </c>
      <c r="AA9" s="14">
        <f t="shared" si="6"/>
        <v>0</v>
      </c>
    </row>
    <row r="10" spans="1:27" x14ac:dyDescent="0.25">
      <c r="A10">
        <v>10</v>
      </c>
      <c r="B10" t="s">
        <v>26</v>
      </c>
      <c r="C10" t="s">
        <v>27</v>
      </c>
      <c r="D10" s="14">
        <v>-949</v>
      </c>
      <c r="E10" s="14"/>
      <c r="F10" s="14"/>
      <c r="G10" s="14">
        <v>-949</v>
      </c>
      <c r="H10" s="14">
        <f t="shared" si="7"/>
        <v>-949</v>
      </c>
      <c r="I10" s="14">
        <f t="shared" si="2"/>
        <v>0</v>
      </c>
      <c r="J10" s="14">
        <f>IF($G10-SUM($H10:I10)&lt;$D10,$D10,$G10-SUM($H10:I10))</f>
        <v>0</v>
      </c>
      <c r="K10" s="14">
        <f>IF($G10-SUM($H10:J10)&lt;$D10,$D10,$G10-SUM($H10:J10))</f>
        <v>0</v>
      </c>
      <c r="L10" s="14">
        <f t="shared" si="0"/>
        <v>0</v>
      </c>
      <c r="M10" s="14">
        <f t="shared" si="3"/>
        <v>0</v>
      </c>
      <c r="O10">
        <v>9</v>
      </c>
      <c r="P10" t="s">
        <v>164</v>
      </c>
      <c r="Q10" t="s">
        <v>45</v>
      </c>
      <c r="R10" s="14">
        <v>120</v>
      </c>
      <c r="S10" s="14"/>
      <c r="T10" s="14"/>
      <c r="U10" s="14">
        <v>120</v>
      </c>
      <c r="V10" s="14">
        <f t="shared" si="4"/>
        <v>120</v>
      </c>
      <c r="W10" s="14">
        <f t="shared" si="5"/>
        <v>0</v>
      </c>
      <c r="X10" s="14">
        <f>IF($U10-SUM($V10:W10)&gt;$R10,$R10,$U10-SUM($V10:W10))</f>
        <v>0</v>
      </c>
      <c r="Y10" s="14">
        <f>IF($U10-SUM($V10:X10)&gt;$R10,$R10,$U10-SUM($V10:X10))</f>
        <v>0</v>
      </c>
      <c r="Z10" s="14">
        <f t="shared" si="1"/>
        <v>0</v>
      </c>
      <c r="AA10" s="14">
        <f t="shared" si="6"/>
        <v>0</v>
      </c>
    </row>
    <row r="11" spans="1:27" x14ac:dyDescent="0.25">
      <c r="A11">
        <v>10</v>
      </c>
      <c r="B11" t="s">
        <v>59</v>
      </c>
      <c r="C11" t="s">
        <v>60</v>
      </c>
      <c r="D11" s="14">
        <v>-44</v>
      </c>
      <c r="E11" s="14">
        <v>-44</v>
      </c>
      <c r="F11" s="14">
        <v>-47</v>
      </c>
      <c r="G11" s="14">
        <v>-135</v>
      </c>
      <c r="H11" s="14">
        <f t="shared" si="7"/>
        <v>-44</v>
      </c>
      <c r="I11" s="14">
        <f t="shared" si="2"/>
        <v>-44</v>
      </c>
      <c r="J11" s="14">
        <f>IF($G11-SUM($H11:I11)&lt;$D11,$D11,$G11-SUM($H11:I11))</f>
        <v>-44</v>
      </c>
      <c r="K11" s="14">
        <f>IF($G11-SUM($H11:J11)&lt;$D11,$D11,$G11-SUM($H11:J11))</f>
        <v>-3</v>
      </c>
      <c r="L11" s="14">
        <f t="shared" si="0"/>
        <v>0</v>
      </c>
      <c r="M11" s="14">
        <f t="shared" si="3"/>
        <v>0</v>
      </c>
      <c r="O11">
        <v>9</v>
      </c>
      <c r="P11" t="s">
        <v>169</v>
      </c>
      <c r="Q11" t="s">
        <v>50</v>
      </c>
      <c r="R11" s="14">
        <v>417</v>
      </c>
      <c r="S11" s="14"/>
      <c r="T11" s="14"/>
      <c r="U11" s="14">
        <v>417</v>
      </c>
      <c r="V11" s="14">
        <f t="shared" si="4"/>
        <v>417</v>
      </c>
      <c r="W11" s="14">
        <f t="shared" si="5"/>
        <v>0</v>
      </c>
      <c r="X11" s="14">
        <f>IF($U11-SUM($V11:W11)&gt;$R11,$R11,$U11-SUM($V11:W11))</f>
        <v>0</v>
      </c>
      <c r="Y11" s="14">
        <f>IF($U11-SUM($V11:X11)&gt;$R11,$R11,$U11-SUM($V11:X11))</f>
        <v>0</v>
      </c>
      <c r="Z11" s="14">
        <f t="shared" si="1"/>
        <v>0</v>
      </c>
      <c r="AA11" s="14">
        <f t="shared" si="6"/>
        <v>0</v>
      </c>
    </row>
    <row r="12" spans="1:27" x14ac:dyDescent="0.25">
      <c r="A12">
        <v>10</v>
      </c>
      <c r="B12" t="s">
        <v>162</v>
      </c>
      <c r="C12" t="s">
        <v>39</v>
      </c>
      <c r="D12" s="14">
        <v>-33894</v>
      </c>
      <c r="E12" s="14"/>
      <c r="F12" s="14"/>
      <c r="G12" s="14">
        <v>-33894</v>
      </c>
      <c r="H12" s="14">
        <f t="shared" si="7"/>
        <v>-33894</v>
      </c>
      <c r="I12" s="14">
        <f t="shared" si="2"/>
        <v>0</v>
      </c>
      <c r="J12" s="14">
        <f>IF($G12-SUM($H12:I12)&lt;$D12,$D12,$G12-SUM($H12:I12))</f>
        <v>0</v>
      </c>
      <c r="K12" s="14">
        <f>IF($G12-SUM($H12:J12)&lt;$D12,$D12,$G12-SUM($H12:J12))</f>
        <v>0</v>
      </c>
      <c r="L12" s="14">
        <f t="shared" si="0"/>
        <v>0</v>
      </c>
      <c r="M12" s="14">
        <f t="shared" si="3"/>
        <v>0</v>
      </c>
      <c r="O12">
        <v>9</v>
      </c>
      <c r="P12" t="s">
        <v>173</v>
      </c>
      <c r="Q12" t="s">
        <v>58</v>
      </c>
      <c r="R12" s="14">
        <v>11953</v>
      </c>
      <c r="S12" s="14">
        <v>11953</v>
      </c>
      <c r="T12" s="14">
        <v>3544</v>
      </c>
      <c r="U12" s="14">
        <v>27450</v>
      </c>
      <c r="V12" s="14">
        <f t="shared" si="4"/>
        <v>11953</v>
      </c>
      <c r="W12" s="14">
        <f t="shared" si="5"/>
        <v>11953</v>
      </c>
      <c r="X12" s="14">
        <f>IF($U12-SUM($V12:W12)&gt;$R12,$R12,$U12-SUM($V12:W12))</f>
        <v>3544</v>
      </c>
      <c r="Y12" s="14">
        <f>IF($U12-SUM($V12:X12)&gt;$R12,$R12,$U12-SUM($V12:X12))</f>
        <v>0</v>
      </c>
      <c r="Z12" s="14">
        <f t="shared" si="1"/>
        <v>0</v>
      </c>
      <c r="AA12" s="14">
        <f t="shared" si="6"/>
        <v>0</v>
      </c>
    </row>
    <row r="13" spans="1:27" x14ac:dyDescent="0.25">
      <c r="A13">
        <v>10</v>
      </c>
      <c r="B13" t="s">
        <v>169</v>
      </c>
      <c r="C13" t="s">
        <v>50</v>
      </c>
      <c r="D13" s="14">
        <v>-1167</v>
      </c>
      <c r="E13" s="14"/>
      <c r="F13" s="14"/>
      <c r="G13" s="14">
        <v>-1167</v>
      </c>
      <c r="H13" s="14">
        <f t="shared" si="7"/>
        <v>-1167</v>
      </c>
      <c r="I13" s="14">
        <f t="shared" si="2"/>
        <v>0</v>
      </c>
      <c r="J13" s="14">
        <f>IF($G13-SUM($H13:I13)&lt;$D13,$D13,$G13-SUM($H13:I13))</f>
        <v>0</v>
      </c>
      <c r="K13" s="14">
        <f>IF($G13-SUM($H13:J13)&lt;$D13,$D13,$G13-SUM($H13:J13))</f>
        <v>0</v>
      </c>
      <c r="L13" s="14">
        <f t="shared" si="0"/>
        <v>0</v>
      </c>
      <c r="M13" s="14">
        <f t="shared" si="3"/>
        <v>0</v>
      </c>
      <c r="O13">
        <v>9</v>
      </c>
      <c r="P13" t="s">
        <v>163</v>
      </c>
      <c r="Q13" t="s">
        <v>42</v>
      </c>
      <c r="R13" s="14">
        <v>511</v>
      </c>
      <c r="S13" s="14">
        <v>25</v>
      </c>
      <c r="T13" s="14"/>
      <c r="U13" s="14">
        <v>536</v>
      </c>
      <c r="V13" s="14">
        <f t="shared" si="4"/>
        <v>511</v>
      </c>
      <c r="W13" s="14">
        <f t="shared" si="5"/>
        <v>25</v>
      </c>
      <c r="X13" s="14">
        <f>IF($U13-SUM($V13:W13)&gt;$R13,$R13,$U13-SUM($V13:W13))</f>
        <v>0</v>
      </c>
      <c r="Y13" s="14">
        <f>IF($U13-SUM($V13:X13)&gt;$R13,$R13,$U13-SUM($V13:X13))</f>
        <v>0</v>
      </c>
      <c r="Z13" s="14">
        <f t="shared" si="1"/>
        <v>0</v>
      </c>
      <c r="AA13" s="14">
        <f t="shared" si="6"/>
        <v>0</v>
      </c>
    </row>
    <row r="14" spans="1:27" x14ac:dyDescent="0.25">
      <c r="A14">
        <v>10</v>
      </c>
      <c r="B14" t="s">
        <v>170</v>
      </c>
      <c r="C14" t="s">
        <v>52</v>
      </c>
      <c r="D14" s="14">
        <v>-151</v>
      </c>
      <c r="E14" s="14">
        <v>-57</v>
      </c>
      <c r="F14" s="14"/>
      <c r="G14" s="14">
        <v>-208</v>
      </c>
      <c r="H14" s="14">
        <f t="shared" si="7"/>
        <v>-151</v>
      </c>
      <c r="I14" s="14">
        <f t="shared" si="2"/>
        <v>-57</v>
      </c>
      <c r="J14" s="14">
        <f>IF($G14-SUM($H14:I14)&lt;$D14,$D14,$G14-SUM($H14:I14))</f>
        <v>0</v>
      </c>
      <c r="K14" s="14">
        <f>IF($G14-SUM($H14:J14)&lt;$D14,$D14,$G14-SUM($H14:J14))</f>
        <v>0</v>
      </c>
      <c r="L14" s="14">
        <f t="shared" si="0"/>
        <v>0</v>
      </c>
      <c r="M14" s="14">
        <f t="shared" si="3"/>
        <v>0</v>
      </c>
      <c r="O14">
        <v>9</v>
      </c>
      <c r="P14" t="s">
        <v>166</v>
      </c>
      <c r="Q14" t="s">
        <v>79</v>
      </c>
      <c r="R14" s="14">
        <v>36</v>
      </c>
      <c r="S14" s="14"/>
      <c r="T14" s="14"/>
      <c r="U14" s="14">
        <v>36</v>
      </c>
      <c r="V14" s="14">
        <f t="shared" si="4"/>
        <v>36</v>
      </c>
      <c r="W14" s="14">
        <f t="shared" si="5"/>
        <v>0</v>
      </c>
      <c r="X14" s="14">
        <f>IF($U14-SUM($V14:W14)&gt;$R14,$R14,$U14-SUM($V14:W14))</f>
        <v>0</v>
      </c>
      <c r="Y14" s="14">
        <f>IF($U14-SUM($V14:X14)&gt;$R14,$R14,$U14-SUM($V14:X14))</f>
        <v>0</v>
      </c>
      <c r="Z14" s="14">
        <f t="shared" si="1"/>
        <v>0</v>
      </c>
      <c r="AA14" s="14">
        <f t="shared" si="6"/>
        <v>0</v>
      </c>
    </row>
    <row r="15" spans="1:27" x14ac:dyDescent="0.25">
      <c r="A15">
        <v>11</v>
      </c>
      <c r="B15" t="s">
        <v>61</v>
      </c>
      <c r="C15" t="s">
        <v>62</v>
      </c>
      <c r="D15" s="14">
        <v>-104</v>
      </c>
      <c r="E15" s="14">
        <v>-104</v>
      </c>
      <c r="F15" s="14">
        <v>-326</v>
      </c>
      <c r="G15" s="14">
        <v>-534</v>
      </c>
      <c r="H15" s="14">
        <f t="shared" si="7"/>
        <v>-104</v>
      </c>
      <c r="I15" s="14">
        <f t="shared" si="2"/>
        <v>-104</v>
      </c>
      <c r="J15" s="14">
        <f>IF($G15-SUM($H15:I15)&lt;$D15,$D15,$G15-SUM($H15:I15))</f>
        <v>-104</v>
      </c>
      <c r="K15" s="14">
        <f>IF($G15-SUM($H15:J15)&lt;$D15,$D15,$G15-SUM($H15:J15))</f>
        <v>-104</v>
      </c>
      <c r="L15" s="14">
        <f t="shared" si="0"/>
        <v>-118</v>
      </c>
      <c r="M15" s="14">
        <f t="shared" si="3"/>
        <v>0</v>
      </c>
      <c r="O15">
        <v>9</v>
      </c>
      <c r="P15" t="s">
        <v>166</v>
      </c>
      <c r="Q15" t="s">
        <v>80</v>
      </c>
      <c r="R15" s="14">
        <v>10</v>
      </c>
      <c r="S15" s="14"/>
      <c r="T15" s="14"/>
      <c r="U15" s="14">
        <v>10</v>
      </c>
      <c r="V15" s="14">
        <f t="shared" si="4"/>
        <v>10</v>
      </c>
      <c r="W15" s="14">
        <f t="shared" si="5"/>
        <v>0</v>
      </c>
      <c r="X15" s="14">
        <f>IF($U15-SUM($V15:W15)&gt;$R15,$R15,$U15-SUM($V15:W15))</f>
        <v>0</v>
      </c>
      <c r="Y15" s="14">
        <f>IF($U15-SUM($V15:X15)&gt;$R15,$R15,$U15-SUM($V15:X15))</f>
        <v>0</v>
      </c>
      <c r="Z15" s="14">
        <f t="shared" si="1"/>
        <v>0</v>
      </c>
      <c r="AA15" s="14">
        <f t="shared" si="6"/>
        <v>0</v>
      </c>
    </row>
    <row r="16" spans="1:27" x14ac:dyDescent="0.25">
      <c r="A16">
        <v>11</v>
      </c>
      <c r="B16" t="s">
        <v>162</v>
      </c>
      <c r="C16" t="s">
        <v>40</v>
      </c>
      <c r="D16" s="14">
        <v>-2549</v>
      </c>
      <c r="E16" s="14"/>
      <c r="F16" s="14"/>
      <c r="G16" s="14">
        <v>-2549</v>
      </c>
      <c r="H16" s="14">
        <f t="shared" si="7"/>
        <v>-2549</v>
      </c>
      <c r="I16" s="14">
        <f t="shared" si="2"/>
        <v>0</v>
      </c>
      <c r="J16" s="14">
        <f>IF($G16-SUM($H16:I16)&lt;$D16,$D16,$G16-SUM($H16:I16))</f>
        <v>0</v>
      </c>
      <c r="K16" s="14">
        <f>IF($G16-SUM($H16:J16)&lt;$D16,$D16,$G16-SUM($H16:J16))</f>
        <v>0</v>
      </c>
      <c r="L16" s="14">
        <f t="shared" si="0"/>
        <v>0</v>
      </c>
      <c r="M16" s="14">
        <f t="shared" si="3"/>
        <v>0</v>
      </c>
      <c r="O16">
        <v>10</v>
      </c>
      <c r="P16" t="s">
        <v>26</v>
      </c>
      <c r="Q16" t="s">
        <v>33</v>
      </c>
      <c r="R16" s="14">
        <v>572</v>
      </c>
      <c r="S16" s="14"/>
      <c r="T16" s="14"/>
      <c r="U16" s="14">
        <v>572</v>
      </c>
      <c r="V16" s="14">
        <f t="shared" si="4"/>
        <v>572</v>
      </c>
      <c r="W16" s="14">
        <f t="shared" si="5"/>
        <v>0</v>
      </c>
      <c r="X16" s="14">
        <f>IF($U16-SUM($V16:W16)&gt;$R16,$R16,$U16-SUM($V16:W16))</f>
        <v>0</v>
      </c>
      <c r="Y16" s="14">
        <f>IF($U16-SUM($V16:X16)&gt;$R16,$R16,$U16-SUM($V16:X16))</f>
        <v>0</v>
      </c>
      <c r="Z16" s="14">
        <f t="shared" si="1"/>
        <v>0</v>
      </c>
      <c r="AA16" s="14">
        <f t="shared" si="6"/>
        <v>0</v>
      </c>
    </row>
    <row r="17" spans="1:27" x14ac:dyDescent="0.25">
      <c r="A17">
        <v>11</v>
      </c>
      <c r="B17" t="s">
        <v>174</v>
      </c>
      <c r="C17" t="s">
        <v>63</v>
      </c>
      <c r="D17" s="14">
        <v>-326</v>
      </c>
      <c r="E17" s="14"/>
      <c r="F17" s="14"/>
      <c r="G17" s="14">
        <v>-326</v>
      </c>
      <c r="H17" s="14">
        <f t="shared" si="7"/>
        <v>-326</v>
      </c>
      <c r="I17" s="14">
        <f t="shared" si="2"/>
        <v>0</v>
      </c>
      <c r="J17" s="14">
        <f>IF($G17-SUM($H17:I17)&lt;$D17,$D17,$G17-SUM($H17:I17))</f>
        <v>0</v>
      </c>
      <c r="K17" s="14">
        <f>IF($G17-SUM($H17:J17)&lt;$D17,$D17,$G17-SUM($H17:J17))</f>
        <v>0</v>
      </c>
      <c r="L17" s="14">
        <f t="shared" si="0"/>
        <v>0</v>
      </c>
      <c r="M17" s="14">
        <f t="shared" si="3"/>
        <v>0</v>
      </c>
      <c r="O17">
        <v>10</v>
      </c>
      <c r="P17" t="s">
        <v>162</v>
      </c>
      <c r="Q17" t="s">
        <v>35</v>
      </c>
      <c r="R17" s="65">
        <v>4484</v>
      </c>
      <c r="S17" s="65">
        <v>2308</v>
      </c>
      <c r="T17" s="65">
        <v>7131</v>
      </c>
      <c r="U17" s="14">
        <v>13923</v>
      </c>
      <c r="V17" s="14">
        <f t="shared" si="4"/>
        <v>4484</v>
      </c>
      <c r="W17" s="14">
        <f t="shared" si="5"/>
        <v>4484</v>
      </c>
      <c r="X17" s="14">
        <f>IF($U17-SUM($V17:W17)&gt;$R17,$R17,$U17-SUM($V17:W17))</f>
        <v>4484</v>
      </c>
      <c r="Y17" s="14">
        <f>IF($U17-SUM($V17:X17)&gt;$R17,$R17,$U17-SUM($V17:X17))</f>
        <v>471</v>
      </c>
      <c r="Z17" s="14">
        <f t="shared" si="1"/>
        <v>0</v>
      </c>
      <c r="AA17" s="14">
        <f t="shared" si="6"/>
        <v>0</v>
      </c>
    </row>
    <row r="18" spans="1:27" x14ac:dyDescent="0.25">
      <c r="A18">
        <v>11</v>
      </c>
      <c r="B18" t="s">
        <v>178</v>
      </c>
      <c r="C18" t="s">
        <v>72</v>
      </c>
      <c r="D18" s="14">
        <v>-50</v>
      </c>
      <c r="E18" s="14"/>
      <c r="F18" s="14"/>
      <c r="G18" s="14">
        <v>-50</v>
      </c>
      <c r="H18" s="14">
        <f t="shared" si="7"/>
        <v>-50</v>
      </c>
      <c r="I18" s="14">
        <f t="shared" si="2"/>
        <v>0</v>
      </c>
      <c r="J18" s="14">
        <f>IF($G18-SUM($H18:I18)&lt;$D18,$D18,$G18-SUM($H18:I18))</f>
        <v>0</v>
      </c>
      <c r="K18" s="14">
        <f>IF($G18-SUM($H18:J18)&lt;$D18,$D18,$G18-SUM($H18:J18))</f>
        <v>0</v>
      </c>
      <c r="L18" s="14">
        <f>G18-SUM(H18:K18)</f>
        <v>0</v>
      </c>
      <c r="M18" s="14">
        <f t="shared" si="3"/>
        <v>0</v>
      </c>
      <c r="O18">
        <v>10</v>
      </c>
      <c r="P18" t="s">
        <v>162</v>
      </c>
      <c r="Q18" t="s">
        <v>37</v>
      </c>
      <c r="R18" s="14">
        <v>1728</v>
      </c>
      <c r="S18" s="14">
        <v>759</v>
      </c>
      <c r="T18" s="14"/>
      <c r="U18" s="14">
        <v>2487</v>
      </c>
      <c r="V18" s="14">
        <f t="shared" si="4"/>
        <v>1728</v>
      </c>
      <c r="W18" s="14">
        <f t="shared" si="5"/>
        <v>759</v>
      </c>
      <c r="X18" s="14">
        <f>IF($U18-SUM($V18:W18)&gt;$R18,$R18,$U18-SUM($V18:W18))</f>
        <v>0</v>
      </c>
      <c r="Y18" s="14">
        <f>IF($U18-SUM($V18:X18)&gt;$R18,$R18,$U18-SUM($V18:X18))</f>
        <v>0</v>
      </c>
      <c r="Z18" s="14">
        <f t="shared" si="1"/>
        <v>0</v>
      </c>
      <c r="AA18" s="14">
        <f t="shared" si="6"/>
        <v>0</v>
      </c>
    </row>
    <row r="19" spans="1:27" x14ac:dyDescent="0.25">
      <c r="A19">
        <v>11</v>
      </c>
      <c r="B19" t="s">
        <v>161</v>
      </c>
      <c r="C19" t="s">
        <v>20</v>
      </c>
      <c r="D19" s="14">
        <v>-1201</v>
      </c>
      <c r="E19" s="14"/>
      <c r="F19" s="14"/>
      <c r="G19" s="14">
        <v>-1201</v>
      </c>
      <c r="H19" s="14">
        <f t="shared" si="7"/>
        <v>-1201</v>
      </c>
      <c r="I19" s="14">
        <f t="shared" si="2"/>
        <v>0</v>
      </c>
      <c r="J19" s="14">
        <f>IF($G19-SUM($H19:I19)&lt;$D19,$D19,$G19-SUM($H19:I19))</f>
        <v>0</v>
      </c>
      <c r="K19" s="14">
        <f>IF($G19-SUM($H19:J19)&lt;$D19,$D19,$G19-SUM($H19:J19))</f>
        <v>0</v>
      </c>
      <c r="L19" s="14">
        <f t="shared" ref="L19:L76" si="8">G19-SUM(H19:K19)</f>
        <v>0</v>
      </c>
      <c r="M19" s="14">
        <f t="shared" si="3"/>
        <v>0</v>
      </c>
      <c r="O19">
        <v>10</v>
      </c>
      <c r="P19" t="s">
        <v>162</v>
      </c>
      <c r="Q19" t="s">
        <v>38</v>
      </c>
      <c r="R19" s="65">
        <v>2175</v>
      </c>
      <c r="S19" s="65">
        <v>1141</v>
      </c>
      <c r="T19" s="65">
        <v>6356</v>
      </c>
      <c r="U19" s="14">
        <v>9672</v>
      </c>
      <c r="V19" s="14">
        <f t="shared" si="4"/>
        <v>2175</v>
      </c>
      <c r="W19" s="14">
        <f t="shared" si="5"/>
        <v>2175</v>
      </c>
      <c r="X19" s="14">
        <f>IF($U19-SUM($V19:W19)&gt;$R19,$R19,$U19-SUM($V19:W19))</f>
        <v>2175</v>
      </c>
      <c r="Y19" s="14">
        <f>IF($U19-SUM($V19:X19)&gt;$R19,$R19,$U19-SUM($V19:X19))</f>
        <v>2175</v>
      </c>
      <c r="Z19" s="14">
        <f t="shared" si="1"/>
        <v>972</v>
      </c>
      <c r="AA19" s="14">
        <f t="shared" si="6"/>
        <v>0</v>
      </c>
    </row>
    <row r="20" spans="1:27" x14ac:dyDescent="0.25">
      <c r="A20">
        <v>11</v>
      </c>
      <c r="B20" t="s">
        <v>161</v>
      </c>
      <c r="C20" t="s">
        <v>25</v>
      </c>
      <c r="D20" s="14">
        <v>-858</v>
      </c>
      <c r="E20" s="14"/>
      <c r="F20" s="14"/>
      <c r="G20" s="14">
        <v>-858</v>
      </c>
      <c r="H20" s="14">
        <f t="shared" si="7"/>
        <v>-858</v>
      </c>
      <c r="I20" s="14">
        <f t="shared" si="2"/>
        <v>0</v>
      </c>
      <c r="J20" s="14">
        <f>IF($G20-SUM($H20:I20)&lt;$D20,$D20,$G20-SUM($H20:I20))</f>
        <v>0</v>
      </c>
      <c r="K20" s="14">
        <f>IF($G20-SUM($H20:J20)&lt;$D20,$D20,$G20-SUM($H20:J20))</f>
        <v>0</v>
      </c>
      <c r="L20" s="14">
        <f t="shared" si="8"/>
        <v>0</v>
      </c>
      <c r="M20" s="14">
        <f t="shared" si="3"/>
        <v>0</v>
      </c>
      <c r="O20">
        <v>10</v>
      </c>
      <c r="P20" t="s">
        <v>162</v>
      </c>
      <c r="Q20" t="s">
        <v>40</v>
      </c>
      <c r="R20" s="14">
        <v>3551</v>
      </c>
      <c r="S20" s="14">
        <v>2276</v>
      </c>
      <c r="T20" s="14"/>
      <c r="U20" s="14">
        <v>5827</v>
      </c>
      <c r="V20" s="14">
        <f t="shared" si="4"/>
        <v>3551</v>
      </c>
      <c r="W20" s="14">
        <f t="shared" si="5"/>
        <v>2276</v>
      </c>
      <c r="X20" s="14">
        <f>IF($U20-SUM($V20:W20)&gt;$R20,$R20,$U20-SUM($V20:W20))</f>
        <v>0</v>
      </c>
      <c r="Y20" s="14">
        <f>IF($U20-SUM($V20:X20)&gt;$R20,$R20,$U20-SUM($V20:X20))</f>
        <v>0</v>
      </c>
      <c r="Z20" s="14">
        <f t="shared" si="1"/>
        <v>0</v>
      </c>
      <c r="AA20" s="14">
        <f t="shared" si="6"/>
        <v>0</v>
      </c>
    </row>
    <row r="21" spans="1:27" x14ac:dyDescent="0.25">
      <c r="A21">
        <v>11</v>
      </c>
      <c r="B21" t="s">
        <v>169</v>
      </c>
      <c r="C21" t="s">
        <v>50</v>
      </c>
      <c r="D21" s="14">
        <v>-1682</v>
      </c>
      <c r="E21" s="14">
        <v>-1682</v>
      </c>
      <c r="F21" s="14">
        <v>-2511</v>
      </c>
      <c r="G21" s="14">
        <v>-5875</v>
      </c>
      <c r="H21" s="14">
        <f t="shared" si="7"/>
        <v>-1682</v>
      </c>
      <c r="I21" s="14">
        <f t="shared" si="2"/>
        <v>-1682</v>
      </c>
      <c r="J21" s="14">
        <f>IF($G21-SUM($H21:I21)&lt;$D21,$D21,$G21-SUM($H21:I21))</f>
        <v>-1682</v>
      </c>
      <c r="K21" s="14">
        <f>IF($G21-SUM($H21:J21)&lt;$D21,$D21,$G21-SUM($H21:J21))</f>
        <v>-829</v>
      </c>
      <c r="L21" s="14">
        <f t="shared" si="8"/>
        <v>0</v>
      </c>
      <c r="M21" s="14">
        <f t="shared" si="3"/>
        <v>0</v>
      </c>
      <c r="O21">
        <v>10</v>
      </c>
      <c r="P21" t="s">
        <v>172</v>
      </c>
      <c r="Q21" t="s">
        <v>56</v>
      </c>
      <c r="R21" s="14">
        <v>2697</v>
      </c>
      <c r="S21" s="14"/>
      <c r="T21" s="14"/>
      <c r="U21" s="14">
        <v>2697</v>
      </c>
      <c r="V21" s="14">
        <f t="shared" si="4"/>
        <v>2697</v>
      </c>
      <c r="W21" s="14">
        <f t="shared" si="5"/>
        <v>0</v>
      </c>
      <c r="X21" s="14">
        <f>IF($U21-SUM($V21:W21)&gt;$R21,$R21,$U21-SUM($V21:W21))</f>
        <v>0</v>
      </c>
      <c r="Y21" s="14">
        <f>IF($U21-SUM($V21:X21)&gt;$R21,$R21,$U21-SUM($V21:X21))</f>
        <v>0</v>
      </c>
      <c r="Z21" s="14">
        <f t="shared" si="1"/>
        <v>0</v>
      </c>
      <c r="AA21" s="14">
        <f t="shared" si="6"/>
        <v>0</v>
      </c>
    </row>
    <row r="22" spans="1:27" x14ac:dyDescent="0.25">
      <c r="A22">
        <v>11</v>
      </c>
      <c r="B22" t="s">
        <v>175</v>
      </c>
      <c r="C22" t="s">
        <v>65</v>
      </c>
      <c r="D22" s="14">
        <v>-1080</v>
      </c>
      <c r="E22" s="14"/>
      <c r="F22" s="14"/>
      <c r="G22" s="14">
        <v>-1080</v>
      </c>
      <c r="H22" s="14">
        <f t="shared" si="7"/>
        <v>-1080</v>
      </c>
      <c r="I22" s="14">
        <f t="shared" si="2"/>
        <v>0</v>
      </c>
      <c r="J22" s="14">
        <f>IF($G22-SUM($H22:I22)&lt;$D22,$D22,$G22-SUM($H22:I22))</f>
        <v>0</v>
      </c>
      <c r="K22" s="14">
        <f>IF($G22-SUM($H22:J22)&lt;$D22,$D22,$G22-SUM($H22:J22))</f>
        <v>0</v>
      </c>
      <c r="L22" s="14">
        <f t="shared" si="8"/>
        <v>0</v>
      </c>
      <c r="M22" s="14">
        <f t="shared" si="3"/>
        <v>0</v>
      </c>
      <c r="O22">
        <v>10</v>
      </c>
      <c r="P22" t="s">
        <v>161</v>
      </c>
      <c r="Q22" t="s">
        <v>20</v>
      </c>
      <c r="R22" s="14">
        <v>63</v>
      </c>
      <c r="S22" s="14"/>
      <c r="T22" s="14"/>
      <c r="U22" s="14">
        <v>63</v>
      </c>
      <c r="V22" s="14">
        <f t="shared" si="4"/>
        <v>63</v>
      </c>
      <c r="W22" s="14">
        <f t="shared" si="5"/>
        <v>0</v>
      </c>
      <c r="X22" s="14">
        <f>IF($U22-SUM($V22:W22)&gt;$R22,$R22,$U22-SUM($V22:W22))</f>
        <v>0</v>
      </c>
      <c r="Y22" s="14">
        <f>IF($U22-SUM($V22:X22)&gt;$R22,$R22,$U22-SUM($V22:X22))</f>
        <v>0</v>
      </c>
      <c r="Z22" s="14">
        <f t="shared" si="1"/>
        <v>0</v>
      </c>
      <c r="AA22" s="14">
        <f t="shared" si="6"/>
        <v>0</v>
      </c>
    </row>
    <row r="23" spans="1:27" x14ac:dyDescent="0.25">
      <c r="A23">
        <v>12</v>
      </c>
      <c r="B23" t="s">
        <v>61</v>
      </c>
      <c r="C23" t="s">
        <v>62</v>
      </c>
      <c r="D23" s="14">
        <v>-81</v>
      </c>
      <c r="E23" s="14">
        <v>-81</v>
      </c>
      <c r="F23" s="14">
        <v>-31</v>
      </c>
      <c r="G23" s="14">
        <v>-193</v>
      </c>
      <c r="H23" s="14">
        <f t="shared" si="7"/>
        <v>-81</v>
      </c>
      <c r="I23" s="14">
        <f t="shared" si="2"/>
        <v>-81</v>
      </c>
      <c r="J23" s="14">
        <f>IF($G23-SUM($H23:I23)&lt;$D23,$D23,$G23-SUM($H23:I23))</f>
        <v>-31</v>
      </c>
      <c r="K23" s="14">
        <f>IF($G23-SUM($H23:J23)&lt;$D23,$D23,$G23-SUM($H23:J23))</f>
        <v>0</v>
      </c>
      <c r="L23" s="14">
        <f t="shared" si="8"/>
        <v>0</v>
      </c>
      <c r="M23" s="14">
        <f t="shared" si="3"/>
        <v>0</v>
      </c>
      <c r="O23">
        <v>10</v>
      </c>
      <c r="P23" t="s">
        <v>177</v>
      </c>
      <c r="Q23" t="s">
        <v>70</v>
      </c>
      <c r="R23" s="14">
        <v>124</v>
      </c>
      <c r="S23" s="14"/>
      <c r="T23" s="14"/>
      <c r="U23" s="14">
        <v>124</v>
      </c>
      <c r="V23" s="14">
        <f t="shared" si="4"/>
        <v>124</v>
      </c>
      <c r="W23" s="14">
        <f t="shared" si="5"/>
        <v>0</v>
      </c>
      <c r="X23" s="14">
        <f>IF($U23-SUM($V23:W23)&gt;$R23,$R23,$U23-SUM($V23:W23))</f>
        <v>0</v>
      </c>
      <c r="Y23" s="14">
        <f>IF($U23-SUM($V23:X23)&gt;$R23,$R23,$U23-SUM($V23:X23))</f>
        <v>0</v>
      </c>
      <c r="Z23" s="14">
        <f t="shared" si="1"/>
        <v>0</v>
      </c>
      <c r="AA23" s="14">
        <f t="shared" si="6"/>
        <v>0</v>
      </c>
    </row>
    <row r="24" spans="1:27" x14ac:dyDescent="0.25">
      <c r="A24">
        <v>12</v>
      </c>
      <c r="B24" t="s">
        <v>66</v>
      </c>
      <c r="C24" t="s">
        <v>75</v>
      </c>
      <c r="D24" s="14">
        <v>-2319</v>
      </c>
      <c r="E24" s="14">
        <v>-2024</v>
      </c>
      <c r="F24" s="14"/>
      <c r="G24" s="14">
        <v>-4343</v>
      </c>
      <c r="H24" s="14">
        <f t="shared" si="7"/>
        <v>-2319</v>
      </c>
      <c r="I24" s="14">
        <f t="shared" si="2"/>
        <v>-2024</v>
      </c>
      <c r="J24" s="14">
        <f>IF($G24-SUM($H24:I24)&lt;$D24,$D24,$G24-SUM($H24:I24))</f>
        <v>0</v>
      </c>
      <c r="K24" s="14">
        <f>IF($G24-SUM($H24:J24)&lt;$D24,$D24,$G24-SUM($H24:J24))</f>
        <v>0</v>
      </c>
      <c r="L24" s="14">
        <f t="shared" si="8"/>
        <v>0</v>
      </c>
      <c r="M24" s="14">
        <f t="shared" si="3"/>
        <v>0</v>
      </c>
      <c r="O24">
        <v>10</v>
      </c>
      <c r="P24" t="s">
        <v>167</v>
      </c>
      <c r="Q24" t="s">
        <v>83</v>
      </c>
      <c r="R24" s="14">
        <v>842</v>
      </c>
      <c r="S24" s="14">
        <v>842</v>
      </c>
      <c r="T24" s="14">
        <v>817</v>
      </c>
      <c r="U24" s="14">
        <v>2501</v>
      </c>
      <c r="V24" s="14">
        <f t="shared" si="4"/>
        <v>842</v>
      </c>
      <c r="W24" s="14">
        <f t="shared" si="5"/>
        <v>842</v>
      </c>
      <c r="X24" s="14">
        <f>IF($U24-SUM($V24:W24)&gt;$R24,$R24,$U24-SUM($V24:W24))</f>
        <v>817</v>
      </c>
      <c r="Y24" s="14">
        <f>IF($U24-SUM($V24:X24)&gt;$R24,$R24,$U24-SUM($V24:X24))</f>
        <v>0</v>
      </c>
      <c r="Z24" s="14">
        <f t="shared" si="1"/>
        <v>0</v>
      </c>
      <c r="AA24" s="14">
        <f t="shared" si="6"/>
        <v>0</v>
      </c>
    </row>
    <row r="25" spans="1:27" x14ac:dyDescent="0.25">
      <c r="A25">
        <v>12</v>
      </c>
      <c r="B25" t="s">
        <v>162</v>
      </c>
      <c r="C25" t="s">
        <v>37</v>
      </c>
      <c r="D25" s="14">
        <v>-7274</v>
      </c>
      <c r="E25" s="14"/>
      <c r="F25" s="14"/>
      <c r="G25" s="14">
        <v>-7274</v>
      </c>
      <c r="H25" s="14">
        <f t="shared" si="7"/>
        <v>-7274</v>
      </c>
      <c r="I25" s="14">
        <f t="shared" si="2"/>
        <v>0</v>
      </c>
      <c r="J25" s="14">
        <f>IF($G25-SUM($H25:I25)&lt;$D25,$D25,$G25-SUM($H25:I25))</f>
        <v>0</v>
      </c>
      <c r="K25" s="14">
        <f>IF($G25-SUM($H25:J25)&lt;$D25,$D25,$G25-SUM($H25:J25))</f>
        <v>0</v>
      </c>
      <c r="L25" s="14">
        <f t="shared" si="8"/>
        <v>0</v>
      </c>
      <c r="M25" s="14">
        <f t="shared" si="3"/>
        <v>0</v>
      </c>
      <c r="O25">
        <v>10</v>
      </c>
      <c r="P25" t="s">
        <v>167</v>
      </c>
      <c r="Q25" t="s">
        <v>84</v>
      </c>
      <c r="R25" s="14">
        <v>277</v>
      </c>
      <c r="S25" s="14"/>
      <c r="T25" s="14"/>
      <c r="U25" s="14">
        <v>277</v>
      </c>
      <c r="V25" s="14">
        <f t="shared" si="4"/>
        <v>277</v>
      </c>
      <c r="W25" s="14">
        <f t="shared" si="5"/>
        <v>0</v>
      </c>
      <c r="X25" s="14">
        <f>IF($U25-SUM($V25:W25)&gt;$R25,$R25,$U25-SUM($V25:W25))</f>
        <v>0</v>
      </c>
      <c r="Y25" s="14">
        <f>IF($U25-SUM($V25:X25)&gt;$R25,$R25,$U25-SUM($V25:X25))</f>
        <v>0</v>
      </c>
      <c r="Z25" s="14">
        <f t="shared" si="1"/>
        <v>0</v>
      </c>
      <c r="AA25" s="14">
        <f t="shared" si="6"/>
        <v>0</v>
      </c>
    </row>
    <row r="26" spans="1:27" x14ac:dyDescent="0.25">
      <c r="A26">
        <v>12</v>
      </c>
      <c r="B26" t="s">
        <v>162</v>
      </c>
      <c r="C26" t="s">
        <v>38</v>
      </c>
      <c r="D26" s="14">
        <v>-788</v>
      </c>
      <c r="E26" s="14"/>
      <c r="F26" s="14"/>
      <c r="G26" s="14">
        <v>-788</v>
      </c>
      <c r="H26" s="14">
        <f t="shared" si="7"/>
        <v>-788</v>
      </c>
      <c r="I26" s="14">
        <f t="shared" si="2"/>
        <v>0</v>
      </c>
      <c r="J26" s="14">
        <f>IF($G26-SUM($H26:I26)&lt;$D26,$D26,$G26-SUM($H26:I26))</f>
        <v>0</v>
      </c>
      <c r="K26" s="14">
        <f>IF($G26-SUM($H26:J26)&lt;$D26,$D26,$G26-SUM($H26:J26))</f>
        <v>0</v>
      </c>
      <c r="L26" s="14">
        <f t="shared" si="8"/>
        <v>0</v>
      </c>
      <c r="M26" s="14">
        <f t="shared" si="3"/>
        <v>0</v>
      </c>
      <c r="O26">
        <v>10</v>
      </c>
      <c r="P26" t="s">
        <v>165</v>
      </c>
      <c r="Q26" t="s">
        <v>77</v>
      </c>
      <c r="R26" s="14">
        <v>283</v>
      </c>
      <c r="S26" s="14">
        <v>247</v>
      </c>
      <c r="T26" s="14"/>
      <c r="U26" s="14">
        <v>530</v>
      </c>
      <c r="V26" s="14">
        <f t="shared" si="4"/>
        <v>283</v>
      </c>
      <c r="W26" s="14">
        <f t="shared" si="5"/>
        <v>247</v>
      </c>
      <c r="X26" s="14">
        <f>IF($U26-SUM($V26:W26)&gt;$R26,$R26,$U26-SUM($V26:W26))</f>
        <v>0</v>
      </c>
      <c r="Y26" s="14">
        <f>IF($U26-SUM($V26:X26)&gt;$R26,$R26,$U26-SUM($V26:X26))</f>
        <v>0</v>
      </c>
      <c r="Z26" s="14">
        <f t="shared" si="1"/>
        <v>0</v>
      </c>
      <c r="AA26" s="14">
        <f t="shared" si="6"/>
        <v>0</v>
      </c>
    </row>
    <row r="27" spans="1:27" x14ac:dyDescent="0.25">
      <c r="A27">
        <v>12</v>
      </c>
      <c r="B27" t="s">
        <v>177</v>
      </c>
      <c r="C27" t="s">
        <v>70</v>
      </c>
      <c r="D27" s="14">
        <v>-173</v>
      </c>
      <c r="E27" s="14">
        <v>-173</v>
      </c>
      <c r="F27" s="14">
        <v>-238</v>
      </c>
      <c r="G27" s="14">
        <v>-584</v>
      </c>
      <c r="H27" s="14">
        <f t="shared" si="7"/>
        <v>-173</v>
      </c>
      <c r="I27" s="14">
        <f t="shared" si="2"/>
        <v>-173</v>
      </c>
      <c r="J27" s="14">
        <f>IF($G27-SUM($H27:I27)&lt;$D27,$D27,$G27-SUM($H27:I27))</f>
        <v>-173</v>
      </c>
      <c r="K27" s="14">
        <f>IF($G27-SUM($H27:J27)&lt;$D27,$D27,$G27-SUM($H27:J27))</f>
        <v>-65</v>
      </c>
      <c r="L27" s="14">
        <f t="shared" si="8"/>
        <v>0</v>
      </c>
      <c r="M27" s="14">
        <f t="shared" si="3"/>
        <v>0</v>
      </c>
      <c r="O27">
        <v>10</v>
      </c>
      <c r="P27" t="s">
        <v>164</v>
      </c>
      <c r="Q27" t="s">
        <v>44</v>
      </c>
      <c r="R27" s="14">
        <v>27</v>
      </c>
      <c r="S27" s="14"/>
      <c r="T27" s="14"/>
      <c r="U27" s="14">
        <v>27</v>
      </c>
      <c r="V27" s="14">
        <f t="shared" si="4"/>
        <v>27</v>
      </c>
      <c r="W27" s="14">
        <f t="shared" si="5"/>
        <v>0</v>
      </c>
      <c r="X27" s="14">
        <f>IF($U27-SUM($V27:W27)&gt;$R27,$R27,$U27-SUM($V27:W27))</f>
        <v>0</v>
      </c>
      <c r="Y27" s="14">
        <f>IF($U27-SUM($V27:X27)&gt;$R27,$R27,$U27-SUM($V27:X27))</f>
        <v>0</v>
      </c>
      <c r="Z27" s="14">
        <f t="shared" si="1"/>
        <v>0</v>
      </c>
      <c r="AA27" s="14">
        <f t="shared" si="6"/>
        <v>0</v>
      </c>
    </row>
    <row r="28" spans="1:27" x14ac:dyDescent="0.25">
      <c r="A28">
        <v>12</v>
      </c>
      <c r="B28" t="s">
        <v>165</v>
      </c>
      <c r="C28" t="s">
        <v>77</v>
      </c>
      <c r="D28" s="14">
        <v>-357</v>
      </c>
      <c r="E28" s="14">
        <v>-357</v>
      </c>
      <c r="F28" s="14">
        <v>-121</v>
      </c>
      <c r="G28" s="14">
        <v>-835</v>
      </c>
      <c r="H28" s="14">
        <f t="shared" si="7"/>
        <v>-357</v>
      </c>
      <c r="I28" s="14">
        <f t="shared" si="2"/>
        <v>-357</v>
      </c>
      <c r="J28" s="14">
        <f>IF($G28-SUM($H28:I28)&lt;$D28,$D28,$G28-SUM($H28:I28))</f>
        <v>-121</v>
      </c>
      <c r="K28" s="14">
        <f>IF($G28-SUM($H28:J28)&lt;$D28,$D28,$G28-SUM($H28:J28))</f>
        <v>0</v>
      </c>
      <c r="L28" s="14">
        <f t="shared" si="8"/>
        <v>0</v>
      </c>
      <c r="M28" s="14">
        <f t="shared" si="3"/>
        <v>0</v>
      </c>
      <c r="O28">
        <v>10</v>
      </c>
      <c r="P28" t="s">
        <v>164</v>
      </c>
      <c r="Q28" t="s">
        <v>45</v>
      </c>
      <c r="R28" s="14">
        <v>163</v>
      </c>
      <c r="S28" s="14"/>
      <c r="T28" s="14"/>
      <c r="U28" s="14">
        <v>163</v>
      </c>
      <c r="V28" s="14">
        <f t="shared" si="4"/>
        <v>163</v>
      </c>
      <c r="W28" s="14">
        <f t="shared" si="5"/>
        <v>0</v>
      </c>
      <c r="X28" s="14">
        <f>IF($U28-SUM($V28:W28)&gt;$R28,$R28,$U28-SUM($V28:W28))</f>
        <v>0</v>
      </c>
      <c r="Y28" s="14">
        <f>IF($U28-SUM($V28:X28)&gt;$R28,$R28,$U28-SUM($V28:X28))</f>
        <v>0</v>
      </c>
      <c r="Z28" s="14">
        <f t="shared" si="1"/>
        <v>0</v>
      </c>
      <c r="AA28" s="14">
        <f t="shared" si="6"/>
        <v>0</v>
      </c>
    </row>
    <row r="29" spans="1:27" x14ac:dyDescent="0.25">
      <c r="A29">
        <v>12</v>
      </c>
      <c r="B29" t="s">
        <v>175</v>
      </c>
      <c r="C29" t="s">
        <v>65</v>
      </c>
      <c r="D29" s="14">
        <v>-2890</v>
      </c>
      <c r="E29" s="14"/>
      <c r="F29" s="14"/>
      <c r="G29" s="14">
        <v>-2890</v>
      </c>
      <c r="H29" s="14">
        <f t="shared" si="7"/>
        <v>-2890</v>
      </c>
      <c r="I29" s="14">
        <f t="shared" si="2"/>
        <v>0</v>
      </c>
      <c r="J29" s="14">
        <f>IF($G29-SUM($H29:I29)&lt;$D29,$D29,$G29-SUM($H29:I29))</f>
        <v>0</v>
      </c>
      <c r="K29" s="14">
        <f>IF($G29-SUM($H29:J29)&lt;$D29,$D29,$G29-SUM($H29:J29))</f>
        <v>0</v>
      </c>
      <c r="L29" s="14">
        <f t="shared" si="8"/>
        <v>0</v>
      </c>
      <c r="M29" s="14">
        <f t="shared" si="3"/>
        <v>0</v>
      </c>
      <c r="O29">
        <v>10</v>
      </c>
      <c r="P29" t="s">
        <v>163</v>
      </c>
      <c r="Q29" t="s">
        <v>42</v>
      </c>
      <c r="R29" s="14">
        <v>151</v>
      </c>
      <c r="S29" s="14"/>
      <c r="T29" s="14"/>
      <c r="U29" s="14">
        <v>151</v>
      </c>
      <c r="V29" s="14">
        <f t="shared" si="4"/>
        <v>151</v>
      </c>
      <c r="W29" s="14">
        <f t="shared" si="5"/>
        <v>0</v>
      </c>
      <c r="X29" s="14">
        <f>IF($U29-SUM($V29:W29)&gt;$R29,$R29,$U29-SUM($V29:W29))</f>
        <v>0</v>
      </c>
      <c r="Y29" s="14">
        <f>IF($U29-SUM($V29:X29)&gt;$R29,$R29,$U29-SUM($V29:X29))</f>
        <v>0</v>
      </c>
      <c r="Z29" s="14">
        <f t="shared" si="1"/>
        <v>0</v>
      </c>
      <c r="AA29" s="14">
        <f t="shared" si="6"/>
        <v>0</v>
      </c>
    </row>
    <row r="30" spans="1:27" x14ac:dyDescent="0.25">
      <c r="A30">
        <v>12</v>
      </c>
      <c r="B30" t="s">
        <v>170</v>
      </c>
      <c r="C30" t="s">
        <v>52</v>
      </c>
      <c r="D30" s="14">
        <v>-107</v>
      </c>
      <c r="E30" s="14"/>
      <c r="F30" s="14"/>
      <c r="G30" s="14">
        <v>-107</v>
      </c>
      <c r="H30" s="14">
        <f t="shared" si="7"/>
        <v>-107</v>
      </c>
      <c r="I30" s="14">
        <f t="shared" si="2"/>
        <v>0</v>
      </c>
      <c r="J30" s="14">
        <f>IF($G30-SUM($H30:I30)&lt;$D30,$D30,$G30-SUM($H30:I30))</f>
        <v>0</v>
      </c>
      <c r="K30" s="14">
        <f>IF($G30-SUM($H30:J30)&lt;$D30,$D30,$G30-SUM($H30:J30))</f>
        <v>0</v>
      </c>
      <c r="L30" s="14">
        <f t="shared" si="8"/>
        <v>0</v>
      </c>
      <c r="M30" s="14">
        <f t="shared" si="3"/>
        <v>0</v>
      </c>
      <c r="O30">
        <v>10</v>
      </c>
      <c r="P30" t="s">
        <v>166</v>
      </c>
      <c r="Q30" t="s">
        <v>78</v>
      </c>
      <c r="R30" s="14">
        <v>225</v>
      </c>
      <c r="S30" s="14"/>
      <c r="T30" s="14"/>
      <c r="U30" s="14">
        <v>225</v>
      </c>
      <c r="V30" s="14">
        <f t="shared" si="4"/>
        <v>225</v>
      </c>
      <c r="W30" s="14">
        <f t="shared" si="5"/>
        <v>0</v>
      </c>
      <c r="X30" s="14">
        <f>IF($U30-SUM($V30:W30)&gt;$R30,$R30,$U30-SUM($V30:W30))</f>
        <v>0</v>
      </c>
      <c r="Y30" s="14">
        <f>IF($U30-SUM($V30:X30)&gt;$R30,$R30,$U30-SUM($V30:X30))</f>
        <v>0</v>
      </c>
      <c r="Z30" s="14">
        <f t="shared" si="1"/>
        <v>0</v>
      </c>
      <c r="AA30" s="14">
        <f t="shared" si="6"/>
        <v>0</v>
      </c>
    </row>
    <row r="31" spans="1:27" x14ac:dyDescent="0.25">
      <c r="A31">
        <v>1</v>
      </c>
      <c r="B31" t="s">
        <v>175</v>
      </c>
      <c r="C31" t="s">
        <v>65</v>
      </c>
      <c r="D31" s="14">
        <v>-1364</v>
      </c>
      <c r="E31" s="14"/>
      <c r="F31" s="14"/>
      <c r="G31" s="14">
        <v>-1364</v>
      </c>
      <c r="H31" s="14">
        <f t="shared" si="7"/>
        <v>-1364</v>
      </c>
      <c r="I31" s="14">
        <f t="shared" si="2"/>
        <v>0</v>
      </c>
      <c r="J31" s="14">
        <f>IF($G31-SUM($H31:I31)&lt;$D31,$D31,$G31-SUM($H31:I31))</f>
        <v>0</v>
      </c>
      <c r="K31" s="14">
        <f>IF($G31-SUM($H31:J31)&lt;$D31,$D31,$G31-SUM($H31:J31))</f>
        <v>0</v>
      </c>
      <c r="L31" s="14">
        <f t="shared" si="8"/>
        <v>0</v>
      </c>
      <c r="M31" s="14">
        <f t="shared" si="3"/>
        <v>0</v>
      </c>
      <c r="O31">
        <v>10</v>
      </c>
      <c r="P31" t="s">
        <v>166</v>
      </c>
      <c r="Q31" t="s">
        <v>79</v>
      </c>
      <c r="R31" s="14">
        <v>49</v>
      </c>
      <c r="S31" s="14"/>
      <c r="T31" s="14"/>
      <c r="U31" s="14">
        <v>49</v>
      </c>
      <c r="V31" s="14">
        <f t="shared" si="4"/>
        <v>49</v>
      </c>
      <c r="W31" s="14">
        <f t="shared" si="5"/>
        <v>0</v>
      </c>
      <c r="X31" s="14">
        <f>IF($U31-SUM($V31:W31)&gt;$R31,$R31,$U31-SUM($V31:W31))</f>
        <v>0</v>
      </c>
      <c r="Y31" s="14">
        <f>IF($U31-SUM($V31:X31)&gt;$R31,$R31,$U31-SUM($V31:X31))</f>
        <v>0</v>
      </c>
      <c r="Z31" s="14">
        <f t="shared" si="1"/>
        <v>0</v>
      </c>
      <c r="AA31" s="14">
        <f t="shared" si="6"/>
        <v>0</v>
      </c>
    </row>
    <row r="32" spans="1:27" x14ac:dyDescent="0.25">
      <c r="A32">
        <v>2</v>
      </c>
      <c r="B32" t="s">
        <v>61</v>
      </c>
      <c r="C32" t="s">
        <v>62</v>
      </c>
      <c r="D32" s="14">
        <v>-143</v>
      </c>
      <c r="E32" s="14">
        <v>-143</v>
      </c>
      <c r="F32" s="14">
        <v>-586</v>
      </c>
      <c r="G32" s="14">
        <v>-872</v>
      </c>
      <c r="H32" s="14">
        <f t="shared" si="7"/>
        <v>-143</v>
      </c>
      <c r="I32" s="14">
        <f t="shared" si="2"/>
        <v>-143</v>
      </c>
      <c r="J32" s="14">
        <f>IF($G32-SUM($H32:I32)&lt;$D32,$D32,$G32-SUM($H32:I32))</f>
        <v>-143</v>
      </c>
      <c r="K32" s="14">
        <f>IF($G32-SUM($H32:J32)&lt;$D32,$D32,$G32-SUM($H32:J32))</f>
        <v>-143</v>
      </c>
      <c r="L32" s="14">
        <f t="shared" si="8"/>
        <v>-300</v>
      </c>
      <c r="M32" s="14">
        <f t="shared" si="3"/>
        <v>0</v>
      </c>
      <c r="O32">
        <v>10</v>
      </c>
      <c r="P32" t="s">
        <v>166</v>
      </c>
      <c r="Q32" t="s">
        <v>81</v>
      </c>
      <c r="R32" s="14">
        <v>350</v>
      </c>
      <c r="S32" s="14"/>
      <c r="T32" s="14"/>
      <c r="U32" s="14">
        <v>350</v>
      </c>
      <c r="V32" s="14">
        <f t="shared" si="4"/>
        <v>350</v>
      </c>
      <c r="W32" s="14">
        <f t="shared" si="5"/>
        <v>0</v>
      </c>
      <c r="X32" s="14">
        <f>IF($U32-SUM($V32:W32)&gt;$R32,$R32,$U32-SUM($V32:W32))</f>
        <v>0</v>
      </c>
      <c r="Y32" s="14">
        <f>IF($U32-SUM($V32:X32)&gt;$R32,$R32,$U32-SUM($V32:X32))</f>
        <v>0</v>
      </c>
      <c r="Z32" s="14">
        <f t="shared" si="1"/>
        <v>0</v>
      </c>
      <c r="AA32" s="14">
        <f t="shared" si="6"/>
        <v>0</v>
      </c>
    </row>
    <row r="33" spans="1:27" x14ac:dyDescent="0.25">
      <c r="A33">
        <v>2</v>
      </c>
      <c r="B33" t="s">
        <v>26</v>
      </c>
      <c r="C33" t="s">
        <v>34</v>
      </c>
      <c r="D33" s="65"/>
      <c r="E33" s="65"/>
      <c r="F33" s="65">
        <v>-260</v>
      </c>
      <c r="G33" s="14">
        <v>-260</v>
      </c>
      <c r="H33" s="14">
        <f t="shared" si="7"/>
        <v>0</v>
      </c>
      <c r="I33" s="14">
        <f t="shared" si="2"/>
        <v>0</v>
      </c>
      <c r="J33" s="14">
        <f>IF($G33-SUM($H33:I33)&lt;$D33,$D33,$G33-SUM($H33:I33))</f>
        <v>0</v>
      </c>
      <c r="K33" s="14">
        <f>IF($G33-SUM($H33:J33)&lt;$D33,$D33,$G33-SUM($H33:J33))</f>
        <v>0</v>
      </c>
      <c r="L33" s="14">
        <f t="shared" si="8"/>
        <v>-260</v>
      </c>
      <c r="M33" s="14">
        <f t="shared" si="3"/>
        <v>0</v>
      </c>
      <c r="O33">
        <v>11</v>
      </c>
      <c r="P33" t="s">
        <v>26</v>
      </c>
      <c r="Q33" t="s">
        <v>32</v>
      </c>
      <c r="R33" s="14">
        <v>393</v>
      </c>
      <c r="S33" s="14"/>
      <c r="T33" s="14"/>
      <c r="U33" s="14">
        <v>393</v>
      </c>
      <c r="V33" s="14">
        <f t="shared" si="4"/>
        <v>393</v>
      </c>
      <c r="W33" s="14">
        <f t="shared" si="5"/>
        <v>0</v>
      </c>
      <c r="X33" s="14">
        <f>IF($U33-SUM($V33:W33)&gt;$R33,$R33,$U33-SUM($V33:W33))</f>
        <v>0</v>
      </c>
      <c r="Y33" s="14">
        <f>IF($U33-SUM($V33:X33)&gt;$R33,$R33,$U33-SUM($V33:X33))</f>
        <v>0</v>
      </c>
      <c r="Z33" s="14">
        <f t="shared" si="1"/>
        <v>0</v>
      </c>
      <c r="AA33" s="14">
        <f t="shared" si="6"/>
        <v>0</v>
      </c>
    </row>
    <row r="34" spans="1:27" x14ac:dyDescent="0.25">
      <c r="A34">
        <v>2</v>
      </c>
      <c r="B34" t="s">
        <v>164</v>
      </c>
      <c r="C34" t="s">
        <v>45</v>
      </c>
      <c r="D34" s="14">
        <v>-447</v>
      </c>
      <c r="E34" s="14"/>
      <c r="F34" s="14"/>
      <c r="G34" s="14">
        <v>-447</v>
      </c>
      <c r="H34" s="14">
        <f t="shared" si="7"/>
        <v>-447</v>
      </c>
      <c r="I34" s="14">
        <f t="shared" si="2"/>
        <v>0</v>
      </c>
      <c r="J34" s="14">
        <f>IF($G34-SUM($H34:I34)&lt;$D34,$D34,$G34-SUM($H34:I34))</f>
        <v>0</v>
      </c>
      <c r="K34" s="14">
        <f>IF($G34-SUM($H34:J34)&lt;$D34,$D34,$G34-SUM($H34:J34))</f>
        <v>0</v>
      </c>
      <c r="L34" s="14">
        <f t="shared" si="8"/>
        <v>0</v>
      </c>
      <c r="M34" s="14">
        <f t="shared" si="3"/>
        <v>0</v>
      </c>
      <c r="O34">
        <v>11</v>
      </c>
      <c r="P34" t="s">
        <v>26</v>
      </c>
      <c r="Q34" t="s">
        <v>33</v>
      </c>
      <c r="R34" s="14">
        <v>353</v>
      </c>
      <c r="S34" s="14"/>
      <c r="T34" s="14"/>
      <c r="U34" s="14">
        <v>353</v>
      </c>
      <c r="V34" s="14">
        <f t="shared" si="4"/>
        <v>353</v>
      </c>
      <c r="W34" s="14">
        <f t="shared" si="5"/>
        <v>0</v>
      </c>
      <c r="X34" s="14">
        <f>IF($U34-SUM($V34:W34)&gt;$R34,$R34,$U34-SUM($V34:W34))</f>
        <v>0</v>
      </c>
      <c r="Y34" s="14">
        <f>IF($U34-SUM($V34:X34)&gt;$R34,$R34,$U34-SUM($V34:X34))</f>
        <v>0</v>
      </c>
      <c r="Z34" s="14">
        <f t="shared" si="1"/>
        <v>0</v>
      </c>
      <c r="AA34" s="14">
        <f t="shared" si="6"/>
        <v>0</v>
      </c>
    </row>
    <row r="35" spans="1:27" x14ac:dyDescent="0.25">
      <c r="A35">
        <v>2</v>
      </c>
      <c r="B35" t="s">
        <v>169</v>
      </c>
      <c r="C35" t="s">
        <v>50</v>
      </c>
      <c r="D35" s="14">
        <v>-867</v>
      </c>
      <c r="E35" s="14"/>
      <c r="F35" s="14"/>
      <c r="G35" s="14">
        <v>-867</v>
      </c>
      <c r="H35" s="14">
        <f t="shared" si="7"/>
        <v>-867</v>
      </c>
      <c r="I35" s="14">
        <f t="shared" si="2"/>
        <v>0</v>
      </c>
      <c r="J35" s="14">
        <f>IF($G35-SUM($H35:I35)&lt;$D35,$D35,$G35-SUM($H35:I35))</f>
        <v>0</v>
      </c>
      <c r="K35" s="14">
        <f>IF($G35-SUM($H35:J35)&lt;$D35,$D35,$G35-SUM($H35:J35))</f>
        <v>0</v>
      </c>
      <c r="L35" s="14">
        <f t="shared" si="8"/>
        <v>0</v>
      </c>
      <c r="M35" s="14">
        <f t="shared" si="3"/>
        <v>0</v>
      </c>
      <c r="O35">
        <v>11</v>
      </c>
      <c r="P35" t="s">
        <v>59</v>
      </c>
      <c r="Q35" t="s">
        <v>60</v>
      </c>
      <c r="R35" s="14">
        <v>49</v>
      </c>
      <c r="S35" s="14">
        <v>49</v>
      </c>
      <c r="T35" s="14">
        <v>191</v>
      </c>
      <c r="U35" s="14">
        <v>289</v>
      </c>
      <c r="V35" s="14">
        <f t="shared" si="4"/>
        <v>49</v>
      </c>
      <c r="W35" s="14">
        <f t="shared" si="5"/>
        <v>49</v>
      </c>
      <c r="X35" s="14">
        <f>IF($U35-SUM($V35:W35)&gt;$R35,$R35,$U35-SUM($V35:W35))</f>
        <v>49</v>
      </c>
      <c r="Y35" s="14">
        <f>IF($U35-SUM($V35:X35)&gt;$R35,$R35,$U35-SUM($V35:X35))</f>
        <v>49</v>
      </c>
      <c r="Z35" s="14">
        <f t="shared" si="1"/>
        <v>93</v>
      </c>
      <c r="AA35" s="14">
        <f t="shared" si="6"/>
        <v>0</v>
      </c>
    </row>
    <row r="36" spans="1:27" x14ac:dyDescent="0.25">
      <c r="A36">
        <v>2</v>
      </c>
      <c r="B36" t="s">
        <v>175</v>
      </c>
      <c r="C36" t="s">
        <v>65</v>
      </c>
      <c r="D36" s="14">
        <v>-79</v>
      </c>
      <c r="E36" s="14"/>
      <c r="F36" s="14"/>
      <c r="G36" s="14">
        <v>-79</v>
      </c>
      <c r="H36" s="14">
        <f t="shared" si="7"/>
        <v>-79</v>
      </c>
      <c r="I36" s="14">
        <f t="shared" si="2"/>
        <v>0</v>
      </c>
      <c r="J36" s="14">
        <f>IF($G36-SUM($H36:I36)&lt;$D36,$D36,$G36-SUM($H36:I36))</f>
        <v>0</v>
      </c>
      <c r="K36" s="14">
        <f>IF($G36-SUM($H36:J36)&lt;$D36,$D36,$G36-SUM($H36:J36))</f>
        <v>0</v>
      </c>
      <c r="L36" s="14">
        <f t="shared" si="8"/>
        <v>0</v>
      </c>
      <c r="M36" s="14">
        <f t="shared" si="3"/>
        <v>0</v>
      </c>
      <c r="O36">
        <v>11</v>
      </c>
      <c r="P36" t="s">
        <v>163</v>
      </c>
      <c r="Q36" t="s">
        <v>42</v>
      </c>
      <c r="R36" s="14">
        <v>582</v>
      </c>
      <c r="S36" s="14">
        <v>582</v>
      </c>
      <c r="T36" s="14">
        <v>2124</v>
      </c>
      <c r="U36" s="14">
        <v>3288</v>
      </c>
      <c r="V36" s="14">
        <f t="shared" si="4"/>
        <v>582</v>
      </c>
      <c r="W36" s="14">
        <f t="shared" si="5"/>
        <v>582</v>
      </c>
      <c r="X36" s="14">
        <f>IF($U36-SUM($V36:W36)&gt;$R36,$R36,$U36-SUM($V36:W36))</f>
        <v>582</v>
      </c>
      <c r="Y36" s="14">
        <f>IF($U36-SUM($V36:X36)&gt;$R36,$R36,$U36-SUM($V36:X36))</f>
        <v>582</v>
      </c>
      <c r="Z36" s="14">
        <f t="shared" si="1"/>
        <v>960</v>
      </c>
      <c r="AA36" s="14">
        <f t="shared" si="6"/>
        <v>0</v>
      </c>
    </row>
    <row r="37" spans="1:27" x14ac:dyDescent="0.25">
      <c r="A37">
        <v>3</v>
      </c>
      <c r="B37" t="s">
        <v>61</v>
      </c>
      <c r="C37" t="s">
        <v>62</v>
      </c>
      <c r="D37" s="14">
        <v>-70</v>
      </c>
      <c r="E37" s="14">
        <v>-70</v>
      </c>
      <c r="F37" s="14">
        <v>-139</v>
      </c>
      <c r="G37" s="14">
        <v>-279</v>
      </c>
      <c r="H37" s="14">
        <f t="shared" si="7"/>
        <v>-70</v>
      </c>
      <c r="I37" s="14">
        <f t="shared" si="2"/>
        <v>-70</v>
      </c>
      <c r="J37" s="14">
        <f>IF($G37-SUM($H37:I37)&lt;$D37,$D37,$G37-SUM($H37:I37))</f>
        <v>-70</v>
      </c>
      <c r="K37" s="14">
        <f>IF($G37-SUM($H37:J37)&lt;$D37,$D37,$G37-SUM($H37:J37))</f>
        <v>-69</v>
      </c>
      <c r="L37" s="14">
        <f t="shared" si="8"/>
        <v>0</v>
      </c>
      <c r="M37" s="14">
        <f t="shared" si="3"/>
        <v>0</v>
      </c>
      <c r="O37">
        <v>12</v>
      </c>
      <c r="P37" t="s">
        <v>26</v>
      </c>
      <c r="Q37" t="s">
        <v>32</v>
      </c>
      <c r="R37" s="14">
        <v>1282</v>
      </c>
      <c r="S37" s="14"/>
      <c r="T37" s="14"/>
      <c r="U37" s="14">
        <v>1282</v>
      </c>
      <c r="V37" s="14">
        <f t="shared" si="4"/>
        <v>1282</v>
      </c>
      <c r="W37" s="14">
        <f t="shared" si="5"/>
        <v>0</v>
      </c>
      <c r="X37" s="14">
        <f>IF($U37-SUM($V37:W37)&gt;$R37,$R37,$U37-SUM($V37:W37))</f>
        <v>0</v>
      </c>
      <c r="Y37" s="14">
        <f>IF($U37-SUM($V37:X37)&gt;$R37,$R37,$U37-SUM($V37:X37))</f>
        <v>0</v>
      </c>
      <c r="Z37" s="14">
        <f t="shared" si="1"/>
        <v>0</v>
      </c>
      <c r="AA37" s="14">
        <f t="shared" si="6"/>
        <v>0</v>
      </c>
    </row>
    <row r="38" spans="1:27" x14ac:dyDescent="0.25">
      <c r="A38">
        <v>3</v>
      </c>
      <c r="B38" t="s">
        <v>167</v>
      </c>
      <c r="C38" t="s">
        <v>84</v>
      </c>
      <c r="D38" s="14">
        <v>-102</v>
      </c>
      <c r="E38" s="14"/>
      <c r="F38" s="14"/>
      <c r="G38" s="14">
        <v>-102</v>
      </c>
      <c r="H38" s="14">
        <f t="shared" si="7"/>
        <v>-102</v>
      </c>
      <c r="I38" s="14">
        <f t="shared" si="2"/>
        <v>0</v>
      </c>
      <c r="J38" s="14">
        <f>IF($G38-SUM($H38:I38)&lt;$D38,$D38,$G38-SUM($H38:I38))</f>
        <v>0</v>
      </c>
      <c r="K38" s="14">
        <f>IF($G38-SUM($H38:J38)&lt;$D38,$D38,$G38-SUM($H38:J38))</f>
        <v>0</v>
      </c>
      <c r="L38" s="14">
        <f t="shared" si="8"/>
        <v>0</v>
      </c>
      <c r="M38" s="14">
        <f t="shared" si="3"/>
        <v>0</v>
      </c>
      <c r="O38">
        <v>12</v>
      </c>
      <c r="P38" t="s">
        <v>26</v>
      </c>
      <c r="Q38" t="s">
        <v>34</v>
      </c>
      <c r="R38" s="14">
        <v>1</v>
      </c>
      <c r="S38" s="14"/>
      <c r="T38" s="14"/>
      <c r="U38" s="14">
        <v>1</v>
      </c>
      <c r="V38" s="14">
        <f t="shared" si="4"/>
        <v>1</v>
      </c>
      <c r="W38" s="14">
        <f t="shared" si="5"/>
        <v>0</v>
      </c>
      <c r="X38" s="14">
        <f>IF($U38-SUM($V38:W38)&gt;$R38,$R38,$U38-SUM($V38:W38))</f>
        <v>0</v>
      </c>
      <c r="Y38" s="14">
        <f>IF($U38-SUM($V38:X38)&gt;$R38,$R38,$U38-SUM($V38:X38))</f>
        <v>0</v>
      </c>
      <c r="Z38" s="14">
        <f t="shared" si="1"/>
        <v>0</v>
      </c>
      <c r="AA38" s="14">
        <f t="shared" si="6"/>
        <v>0</v>
      </c>
    </row>
    <row r="39" spans="1:27" x14ac:dyDescent="0.25">
      <c r="A39">
        <v>3</v>
      </c>
      <c r="B39" t="s">
        <v>175</v>
      </c>
      <c r="C39" t="s">
        <v>65</v>
      </c>
      <c r="D39" s="14">
        <v>-2932</v>
      </c>
      <c r="E39" s="14"/>
      <c r="F39" s="14"/>
      <c r="G39" s="14">
        <v>-2932</v>
      </c>
      <c r="H39" s="14">
        <f t="shared" si="7"/>
        <v>-2932</v>
      </c>
      <c r="I39" s="14">
        <f t="shared" si="2"/>
        <v>0</v>
      </c>
      <c r="J39" s="14">
        <f>IF($G39-SUM($H39:I39)&lt;$D39,$D39,$G39-SUM($H39:I39))</f>
        <v>0</v>
      </c>
      <c r="K39" s="14">
        <f>IF($G39-SUM($H39:J39)&lt;$D39,$D39,$G39-SUM($H39:J39))</f>
        <v>0</v>
      </c>
      <c r="L39" s="14">
        <f t="shared" si="8"/>
        <v>0</v>
      </c>
      <c r="M39" s="14">
        <f t="shared" si="3"/>
        <v>0</v>
      </c>
      <c r="O39">
        <v>12</v>
      </c>
      <c r="P39" t="s">
        <v>162</v>
      </c>
      <c r="Q39" t="s">
        <v>40</v>
      </c>
      <c r="R39" s="14">
        <v>3800</v>
      </c>
      <c r="S39" s="14">
        <v>213</v>
      </c>
      <c r="T39" s="14"/>
      <c r="U39" s="14">
        <v>4013</v>
      </c>
      <c r="V39" s="14">
        <f t="shared" si="4"/>
        <v>3800</v>
      </c>
      <c r="W39" s="14">
        <f t="shared" si="5"/>
        <v>213</v>
      </c>
      <c r="X39" s="14">
        <f>IF($U39-SUM($V39:W39)&gt;$R39,$R39,$U39-SUM($V39:W39))</f>
        <v>0</v>
      </c>
      <c r="Y39" s="14">
        <f>IF($U39-SUM($V39:X39)&gt;$R39,$R39,$U39-SUM($V39:X39))</f>
        <v>0</v>
      </c>
      <c r="Z39" s="14">
        <f t="shared" si="1"/>
        <v>0</v>
      </c>
      <c r="AA39" s="14">
        <f t="shared" si="6"/>
        <v>0</v>
      </c>
    </row>
    <row r="40" spans="1:27" x14ac:dyDescent="0.25">
      <c r="A40">
        <v>4</v>
      </c>
      <c r="B40" t="s">
        <v>66</v>
      </c>
      <c r="C40" t="s">
        <v>75</v>
      </c>
      <c r="D40" s="14">
        <v>-2570</v>
      </c>
      <c r="E40" s="14">
        <v>-321</v>
      </c>
      <c r="F40" s="14"/>
      <c r="G40" s="14">
        <v>-2891</v>
      </c>
      <c r="H40" s="14">
        <f t="shared" si="7"/>
        <v>-2570</v>
      </c>
      <c r="I40" s="14">
        <f t="shared" si="2"/>
        <v>-321</v>
      </c>
      <c r="J40" s="14">
        <f>IF($G40-SUM($H40:I40)&lt;$D40,$D40,$G40-SUM($H40:I40))</f>
        <v>0</v>
      </c>
      <c r="K40" s="14">
        <f>IF($G40-SUM($H40:J40)&lt;$D40,$D40,$G40-SUM($H40:J40))</f>
        <v>0</v>
      </c>
      <c r="L40" s="14">
        <f t="shared" si="8"/>
        <v>0</v>
      </c>
      <c r="M40" s="14">
        <f t="shared" si="3"/>
        <v>0</v>
      </c>
      <c r="O40">
        <v>12</v>
      </c>
      <c r="P40" t="s">
        <v>166</v>
      </c>
      <c r="Q40" t="s">
        <v>78</v>
      </c>
      <c r="R40" s="14">
        <v>666</v>
      </c>
      <c r="S40" s="14">
        <v>74</v>
      </c>
      <c r="T40" s="14"/>
      <c r="U40" s="14">
        <v>740</v>
      </c>
      <c r="V40" s="14">
        <f t="shared" si="4"/>
        <v>666</v>
      </c>
      <c r="W40" s="14">
        <f t="shared" si="5"/>
        <v>74</v>
      </c>
      <c r="X40" s="14">
        <f>IF($U40-SUM($V40:W40)&gt;$R40,$R40,$U40-SUM($V40:W40))</f>
        <v>0</v>
      </c>
      <c r="Y40" s="14">
        <f>IF($U40-SUM($V40:X40)&gt;$R40,$R40,$U40-SUM($V40:X40))</f>
        <v>0</v>
      </c>
      <c r="Z40" s="14">
        <f t="shared" si="1"/>
        <v>0</v>
      </c>
      <c r="AA40" s="14">
        <f t="shared" si="6"/>
        <v>0</v>
      </c>
    </row>
    <row r="41" spans="1:27" x14ac:dyDescent="0.25">
      <c r="A41">
        <v>4</v>
      </c>
      <c r="B41" t="s">
        <v>171</v>
      </c>
      <c r="C41" t="s">
        <v>54</v>
      </c>
      <c r="D41" s="14">
        <v>-1576</v>
      </c>
      <c r="E41" s="14">
        <v>-1576</v>
      </c>
      <c r="F41" s="14">
        <v>-635</v>
      </c>
      <c r="G41" s="14">
        <v>-3787</v>
      </c>
      <c r="H41" s="14">
        <f t="shared" si="7"/>
        <v>-1576</v>
      </c>
      <c r="I41" s="14">
        <f t="shared" si="2"/>
        <v>-1576</v>
      </c>
      <c r="J41" s="14">
        <f>IF($G41-SUM($H41:I41)&lt;$D41,$D41,$G41-SUM($H41:I41))</f>
        <v>-635</v>
      </c>
      <c r="K41" s="14">
        <f>IF($G41-SUM($H41:J41)&lt;$D41,$D41,$G41-SUM($H41:J41))</f>
        <v>0</v>
      </c>
      <c r="L41" s="14">
        <f t="shared" si="8"/>
        <v>0</v>
      </c>
      <c r="M41" s="14">
        <f t="shared" si="3"/>
        <v>0</v>
      </c>
      <c r="O41">
        <v>12</v>
      </c>
      <c r="P41" t="s">
        <v>166</v>
      </c>
      <c r="Q41" t="s">
        <v>81</v>
      </c>
      <c r="R41" s="14">
        <v>2520</v>
      </c>
      <c r="S41" s="14">
        <v>1094</v>
      </c>
      <c r="T41" s="14"/>
      <c r="U41" s="14">
        <v>3614</v>
      </c>
      <c r="V41" s="14">
        <f t="shared" si="4"/>
        <v>2520</v>
      </c>
      <c r="W41" s="14">
        <f t="shared" si="5"/>
        <v>1094</v>
      </c>
      <c r="X41" s="14">
        <f>IF($U41-SUM($V41:W41)&gt;$R41,$R41,$U41-SUM($V41:W41))</f>
        <v>0</v>
      </c>
      <c r="Y41" s="14">
        <f>IF($U41-SUM($V41:X41)&gt;$R41,$R41,$U41-SUM($V41:X41))</f>
        <v>0</v>
      </c>
      <c r="Z41" s="14">
        <f t="shared" si="1"/>
        <v>0</v>
      </c>
      <c r="AA41" s="14">
        <f t="shared" si="6"/>
        <v>0</v>
      </c>
    </row>
    <row r="42" spans="1:27" x14ac:dyDescent="0.25">
      <c r="A42">
        <v>4</v>
      </c>
      <c r="B42" t="s">
        <v>164</v>
      </c>
      <c r="C42" t="s">
        <v>45</v>
      </c>
      <c r="D42" s="14">
        <v>-383</v>
      </c>
      <c r="E42" s="14">
        <v>-383</v>
      </c>
      <c r="F42" s="14">
        <v>-2046</v>
      </c>
      <c r="G42" s="14">
        <v>-2812</v>
      </c>
      <c r="H42" s="14">
        <f t="shared" si="7"/>
        <v>-383</v>
      </c>
      <c r="I42" s="14">
        <f t="shared" si="2"/>
        <v>-383</v>
      </c>
      <c r="J42" s="14">
        <f>IF($G42-SUM($H42:I42)&lt;$D42,$D42,$G42-SUM($H42:I42))</f>
        <v>-383</v>
      </c>
      <c r="K42" s="14">
        <f>IF($G42-SUM($H42:J42)&lt;$D42,$D42,$G42-SUM($H42:J42))</f>
        <v>-383</v>
      </c>
      <c r="L42" s="14">
        <f t="shared" si="8"/>
        <v>-1280</v>
      </c>
      <c r="M42" s="14">
        <f t="shared" si="3"/>
        <v>0</v>
      </c>
      <c r="O42">
        <v>12</v>
      </c>
      <c r="P42" t="s">
        <v>168</v>
      </c>
      <c r="Q42" t="s">
        <v>47</v>
      </c>
      <c r="R42" s="14">
        <v>324</v>
      </c>
      <c r="S42" s="14"/>
      <c r="T42" s="14"/>
      <c r="U42" s="14">
        <v>324</v>
      </c>
      <c r="V42" s="14">
        <f t="shared" si="4"/>
        <v>324</v>
      </c>
      <c r="W42" s="14">
        <f t="shared" si="5"/>
        <v>0</v>
      </c>
      <c r="X42" s="14">
        <f>IF($U42-SUM($V42:W42)&gt;$R42,$R42,$U42-SUM($V42:W42))</f>
        <v>0</v>
      </c>
      <c r="Y42" s="14">
        <f>IF($U42-SUM($V42:X42)&gt;$R42,$R42,$U42-SUM($V42:X42))</f>
        <v>0</v>
      </c>
      <c r="Z42" s="14">
        <f t="shared" si="1"/>
        <v>0</v>
      </c>
      <c r="AA42" s="14">
        <f t="shared" si="6"/>
        <v>0</v>
      </c>
    </row>
    <row r="43" spans="1:27" x14ac:dyDescent="0.25">
      <c r="A43">
        <v>4</v>
      </c>
      <c r="B43" t="s">
        <v>175</v>
      </c>
      <c r="C43" t="s">
        <v>65</v>
      </c>
      <c r="D43" s="14">
        <v>-1607</v>
      </c>
      <c r="E43" s="14"/>
      <c r="F43" s="14"/>
      <c r="G43" s="14">
        <v>-1607</v>
      </c>
      <c r="H43" s="14">
        <f t="shared" si="7"/>
        <v>-1607</v>
      </c>
      <c r="I43" s="14">
        <f t="shared" si="2"/>
        <v>0</v>
      </c>
      <c r="J43" s="14">
        <f>IF($G43-SUM($H43:I43)&lt;$D43,$D43,$G43-SUM($H43:I43))</f>
        <v>0</v>
      </c>
      <c r="K43" s="14">
        <f>IF($G43-SUM($H43:J43)&lt;$D43,$D43,$G43-SUM($H43:J43))</f>
        <v>0</v>
      </c>
      <c r="L43" s="14">
        <f t="shared" si="8"/>
        <v>0</v>
      </c>
      <c r="M43" s="14">
        <f t="shared" si="3"/>
        <v>0</v>
      </c>
      <c r="O43">
        <v>1</v>
      </c>
      <c r="P43" t="s">
        <v>59</v>
      </c>
      <c r="Q43" t="s">
        <v>60</v>
      </c>
      <c r="R43" s="14">
        <v>39</v>
      </c>
      <c r="S43" s="14">
        <v>39</v>
      </c>
      <c r="T43" s="14">
        <v>729</v>
      </c>
      <c r="U43" s="14">
        <v>807</v>
      </c>
      <c r="V43" s="14">
        <f t="shared" si="4"/>
        <v>39</v>
      </c>
      <c r="W43" s="14">
        <f t="shared" si="5"/>
        <v>39</v>
      </c>
      <c r="X43" s="14">
        <f>IF($U43-SUM($V43:W43)&gt;$R43,$R43,$U43-SUM($V43:W43))</f>
        <v>39</v>
      </c>
      <c r="Y43" s="14">
        <f>IF($U43-SUM($V43:X43)&gt;$R43,$R43,$U43-SUM($V43:X43))</f>
        <v>39</v>
      </c>
      <c r="Z43" s="14">
        <f t="shared" si="1"/>
        <v>651</v>
      </c>
      <c r="AA43" s="14">
        <f t="shared" si="6"/>
        <v>0</v>
      </c>
    </row>
    <row r="44" spans="1:27" x14ac:dyDescent="0.25">
      <c r="A44">
        <v>4</v>
      </c>
      <c r="B44" t="s">
        <v>163</v>
      </c>
      <c r="C44" t="s">
        <v>89</v>
      </c>
      <c r="D44" s="14">
        <v>-980</v>
      </c>
      <c r="E44" s="14">
        <v>-980</v>
      </c>
      <c r="F44" s="14">
        <v>-139</v>
      </c>
      <c r="G44" s="14">
        <v>-2099</v>
      </c>
      <c r="H44" s="14">
        <f t="shared" si="7"/>
        <v>-980</v>
      </c>
      <c r="I44" s="14">
        <f t="shared" si="2"/>
        <v>-980</v>
      </c>
      <c r="J44" s="14">
        <f>IF($G44-SUM($H44:I44)&lt;$D44,$D44,$G44-SUM($H44:I44))</f>
        <v>-139</v>
      </c>
      <c r="K44" s="14">
        <f>IF($G44-SUM($H44:J44)&lt;$D44,$D44,$G44-SUM($H44:J44))</f>
        <v>0</v>
      </c>
      <c r="L44" s="14">
        <f t="shared" si="8"/>
        <v>0</v>
      </c>
      <c r="M44" s="14">
        <f t="shared" si="3"/>
        <v>0</v>
      </c>
      <c r="O44">
        <v>1</v>
      </c>
      <c r="P44" t="s">
        <v>162</v>
      </c>
      <c r="Q44" t="s">
        <v>40</v>
      </c>
      <c r="R44" s="14">
        <v>4637</v>
      </c>
      <c r="S44" s="14">
        <v>4637</v>
      </c>
      <c r="T44" s="14">
        <v>77</v>
      </c>
      <c r="U44" s="14">
        <v>9351</v>
      </c>
      <c r="V44" s="14">
        <f t="shared" si="4"/>
        <v>4637</v>
      </c>
      <c r="W44" s="14">
        <f t="shared" si="5"/>
        <v>4637</v>
      </c>
      <c r="X44" s="14">
        <f>IF($U44-SUM($V44:W44)&gt;$R44,$R44,$U44-SUM($V44:W44))</f>
        <v>77</v>
      </c>
      <c r="Y44" s="14">
        <f>IF($U44-SUM($V44:X44)&gt;$R44,$R44,$U44-SUM($V44:X44))</f>
        <v>0</v>
      </c>
      <c r="Z44" s="14">
        <f t="shared" si="1"/>
        <v>0</v>
      </c>
      <c r="AA44" s="14">
        <f t="shared" si="6"/>
        <v>0</v>
      </c>
    </row>
    <row r="45" spans="1:27" x14ac:dyDescent="0.25">
      <c r="A45">
        <v>4</v>
      </c>
      <c r="B45" t="s">
        <v>166</v>
      </c>
      <c r="C45" t="s">
        <v>80</v>
      </c>
      <c r="D45" s="14">
        <v>-68</v>
      </c>
      <c r="E45" s="14"/>
      <c r="F45" s="14"/>
      <c r="G45" s="14">
        <v>-68</v>
      </c>
      <c r="H45" s="14">
        <f t="shared" si="7"/>
        <v>-68</v>
      </c>
      <c r="I45" s="14">
        <f t="shared" si="2"/>
        <v>0</v>
      </c>
      <c r="J45" s="14">
        <f>IF($G45-SUM($H45:I45)&lt;$D45,$D45,$G45-SUM($H45:I45))</f>
        <v>0</v>
      </c>
      <c r="K45" s="14">
        <f>IF($G45-SUM($H45:J45)&lt;$D45,$D45,$G45-SUM($H45:J45))</f>
        <v>0</v>
      </c>
      <c r="L45" s="14">
        <f t="shared" si="8"/>
        <v>0</v>
      </c>
      <c r="M45" s="14">
        <f t="shared" si="3"/>
        <v>0</v>
      </c>
      <c r="O45">
        <v>1</v>
      </c>
      <c r="P45" t="s">
        <v>172</v>
      </c>
      <c r="Q45" t="s">
        <v>56</v>
      </c>
      <c r="R45" s="14">
        <v>5812</v>
      </c>
      <c r="S45" s="14"/>
      <c r="T45" s="14"/>
      <c r="U45" s="14">
        <v>5812</v>
      </c>
      <c r="V45" s="14">
        <f t="shared" si="4"/>
        <v>5812</v>
      </c>
      <c r="W45" s="14">
        <f t="shared" si="5"/>
        <v>0</v>
      </c>
      <c r="X45" s="14">
        <f>IF($U45-SUM($V45:W45)&gt;$R45,$R45,$U45-SUM($V45:W45))</f>
        <v>0</v>
      </c>
      <c r="Y45" s="14">
        <f>IF($U45-SUM($V45:X45)&gt;$R45,$R45,$U45-SUM($V45:X45))</f>
        <v>0</v>
      </c>
      <c r="Z45" s="14">
        <f t="shared" si="1"/>
        <v>0</v>
      </c>
      <c r="AA45" s="14">
        <f t="shared" si="6"/>
        <v>0</v>
      </c>
    </row>
    <row r="46" spans="1:27" x14ac:dyDescent="0.25">
      <c r="A46">
        <v>4</v>
      </c>
      <c r="B46" t="s">
        <v>170</v>
      </c>
      <c r="C46" t="s">
        <v>52</v>
      </c>
      <c r="D46" s="14">
        <v>-6</v>
      </c>
      <c r="E46" s="14"/>
      <c r="F46" s="14"/>
      <c r="G46" s="14">
        <v>-6</v>
      </c>
      <c r="H46" s="14">
        <f t="shared" si="7"/>
        <v>-6</v>
      </c>
      <c r="I46" s="14">
        <f t="shared" si="2"/>
        <v>0</v>
      </c>
      <c r="J46" s="14">
        <f>IF($G46-SUM($H46:I46)&lt;$D46,$D46,$G46-SUM($H46:I46))</f>
        <v>0</v>
      </c>
      <c r="K46" s="14">
        <f>IF($G46-SUM($H46:J46)&lt;$D46,$D46,$G46-SUM($H46:J46))</f>
        <v>0</v>
      </c>
      <c r="L46" s="14">
        <f t="shared" si="8"/>
        <v>0</v>
      </c>
      <c r="M46" s="14">
        <f t="shared" si="3"/>
        <v>0</v>
      </c>
      <c r="O46">
        <v>1</v>
      </c>
      <c r="P46" t="s">
        <v>178</v>
      </c>
      <c r="Q46" t="s">
        <v>72</v>
      </c>
      <c r="R46" s="14">
        <v>458</v>
      </c>
      <c r="S46" s="14"/>
      <c r="T46" s="14"/>
      <c r="U46" s="14">
        <v>458</v>
      </c>
      <c r="V46" s="14">
        <f t="shared" si="4"/>
        <v>458</v>
      </c>
      <c r="W46" s="14">
        <f t="shared" si="5"/>
        <v>0</v>
      </c>
      <c r="X46" s="14">
        <f>IF($U46-SUM($V46:W46)&gt;$R46,$R46,$U46-SUM($V46:W46))</f>
        <v>0</v>
      </c>
      <c r="Y46" s="14">
        <f>IF($U46-SUM($V46:X46)&gt;$R46,$R46,$U46-SUM($V46:X46))</f>
        <v>0</v>
      </c>
      <c r="Z46" s="14">
        <f t="shared" si="1"/>
        <v>0</v>
      </c>
      <c r="AA46" s="14">
        <f t="shared" si="6"/>
        <v>0</v>
      </c>
    </row>
    <row r="47" spans="1:27" x14ac:dyDescent="0.25">
      <c r="A47">
        <v>5</v>
      </c>
      <c r="B47" t="s">
        <v>165</v>
      </c>
      <c r="C47" t="s">
        <v>77</v>
      </c>
      <c r="D47" s="14">
        <v>-228</v>
      </c>
      <c r="E47" s="14">
        <v>-228</v>
      </c>
      <c r="F47" s="14">
        <v>-132</v>
      </c>
      <c r="G47" s="14">
        <v>-588</v>
      </c>
      <c r="H47" s="14">
        <f t="shared" si="7"/>
        <v>-228</v>
      </c>
      <c r="I47" s="14">
        <f t="shared" si="2"/>
        <v>-228</v>
      </c>
      <c r="J47" s="14">
        <f>IF($G47-SUM($H47:I47)&lt;$D47,$D47,$G47-SUM($H47:I47))</f>
        <v>-132</v>
      </c>
      <c r="K47" s="14">
        <f>IF($G47-SUM($H47:J47)&lt;$D47,$D47,$G47-SUM($H47:J47))</f>
        <v>0</v>
      </c>
      <c r="L47" s="14">
        <f t="shared" si="8"/>
        <v>0</v>
      </c>
      <c r="M47" s="14">
        <f t="shared" si="3"/>
        <v>0</v>
      </c>
      <c r="O47">
        <v>1</v>
      </c>
      <c r="P47" t="s">
        <v>166</v>
      </c>
      <c r="Q47" t="s">
        <v>78</v>
      </c>
      <c r="R47" s="14">
        <v>346</v>
      </c>
      <c r="S47" s="14"/>
      <c r="T47" s="14"/>
      <c r="U47" s="14">
        <v>346</v>
      </c>
      <c r="V47" s="14">
        <f t="shared" si="4"/>
        <v>346</v>
      </c>
      <c r="W47" s="14">
        <f t="shared" si="5"/>
        <v>0</v>
      </c>
      <c r="X47" s="14">
        <f>IF($U47-SUM($V47:W47)&gt;$R47,$R47,$U47-SUM($V47:W47))</f>
        <v>0</v>
      </c>
      <c r="Y47" s="14">
        <f>IF($U47-SUM($V47:X47)&gt;$R47,$R47,$U47-SUM($V47:X47))</f>
        <v>0</v>
      </c>
      <c r="Z47" s="14">
        <f t="shared" si="1"/>
        <v>0</v>
      </c>
      <c r="AA47" s="14">
        <f t="shared" si="6"/>
        <v>0</v>
      </c>
    </row>
    <row r="48" spans="1:27" x14ac:dyDescent="0.25">
      <c r="A48">
        <v>5</v>
      </c>
      <c r="B48" t="s">
        <v>164</v>
      </c>
      <c r="C48" t="s">
        <v>45</v>
      </c>
      <c r="D48" s="14">
        <v>-245</v>
      </c>
      <c r="E48" s="14">
        <v>-245</v>
      </c>
      <c r="F48" s="14">
        <v>-1206</v>
      </c>
      <c r="G48" s="14">
        <v>-1696</v>
      </c>
      <c r="H48" s="14">
        <f t="shared" si="7"/>
        <v>-245</v>
      </c>
      <c r="I48" s="14">
        <f t="shared" si="2"/>
        <v>-245</v>
      </c>
      <c r="J48" s="14">
        <f>IF($G48-SUM($H48:I48)&lt;$D48,$D48,$G48-SUM($H48:I48))</f>
        <v>-245</v>
      </c>
      <c r="K48" s="14">
        <f>IF($G48-SUM($H48:J48)&lt;$D48,$D48,$G48-SUM($H48:J48))</f>
        <v>-245</v>
      </c>
      <c r="L48" s="14">
        <f t="shared" si="8"/>
        <v>-716</v>
      </c>
      <c r="M48" s="14">
        <f t="shared" si="3"/>
        <v>0</v>
      </c>
      <c r="O48">
        <v>1</v>
      </c>
      <c r="P48" t="s">
        <v>166</v>
      </c>
      <c r="Q48" t="s">
        <v>81</v>
      </c>
      <c r="R48" s="14">
        <v>3058</v>
      </c>
      <c r="S48" s="14">
        <v>3058</v>
      </c>
      <c r="T48" s="14">
        <v>2865</v>
      </c>
      <c r="U48" s="14">
        <v>8981</v>
      </c>
      <c r="V48" s="14">
        <f t="shared" si="4"/>
        <v>3058</v>
      </c>
      <c r="W48" s="14">
        <f t="shared" si="5"/>
        <v>3058</v>
      </c>
      <c r="X48" s="14">
        <f>IF($U48-SUM($V48:W48)&gt;$R48,$R48,$U48-SUM($V48:W48))</f>
        <v>2865</v>
      </c>
      <c r="Y48" s="14">
        <f>IF($U48-SUM($V48:X48)&gt;$R48,$R48,$U48-SUM($V48:X48))</f>
        <v>0</v>
      </c>
      <c r="Z48" s="14">
        <f t="shared" si="1"/>
        <v>0</v>
      </c>
      <c r="AA48" s="14">
        <f t="shared" si="6"/>
        <v>0</v>
      </c>
    </row>
    <row r="49" spans="1:27" x14ac:dyDescent="0.25">
      <c r="A49">
        <v>5</v>
      </c>
      <c r="B49" t="s">
        <v>173</v>
      </c>
      <c r="C49" t="s">
        <v>58</v>
      </c>
      <c r="D49" s="14">
        <v>-13229</v>
      </c>
      <c r="E49" s="14">
        <v>-13229</v>
      </c>
      <c r="F49" s="14">
        <v>-30204</v>
      </c>
      <c r="G49" s="14">
        <v>-56662</v>
      </c>
      <c r="H49" s="14">
        <f t="shared" si="7"/>
        <v>-13229</v>
      </c>
      <c r="I49" s="14">
        <f t="shared" si="2"/>
        <v>-13229</v>
      </c>
      <c r="J49" s="14">
        <f>IF($G49-SUM($H49:I49)&lt;$D49,$D49,$G49-SUM($H49:I49))</f>
        <v>-13229</v>
      </c>
      <c r="K49" s="14">
        <f>IF($G49-SUM($H49:J49)&lt;$D49,$D49,$G49-SUM($H49:J49))</f>
        <v>-13229</v>
      </c>
      <c r="L49" s="14">
        <f t="shared" si="8"/>
        <v>-3746</v>
      </c>
      <c r="M49" s="14">
        <f t="shared" si="3"/>
        <v>0</v>
      </c>
      <c r="O49">
        <v>1</v>
      </c>
      <c r="P49" t="s">
        <v>168</v>
      </c>
      <c r="Q49" t="s">
        <v>47</v>
      </c>
      <c r="R49" s="14">
        <v>25</v>
      </c>
      <c r="S49" s="14"/>
      <c r="T49" s="14"/>
      <c r="U49" s="14">
        <v>25</v>
      </c>
      <c r="V49" s="14">
        <f t="shared" si="4"/>
        <v>25</v>
      </c>
      <c r="W49" s="14">
        <f t="shared" si="5"/>
        <v>0</v>
      </c>
      <c r="X49" s="14">
        <f>IF($U49-SUM($V49:W49)&gt;$R49,$R49,$U49-SUM($V49:W49))</f>
        <v>0</v>
      </c>
      <c r="Y49" s="14">
        <f>IF($U49-SUM($V49:X49)&gt;$R49,$R49,$U49-SUM($V49:X49))</f>
        <v>0</v>
      </c>
      <c r="Z49" s="14">
        <f t="shared" si="1"/>
        <v>0</v>
      </c>
      <c r="AA49" s="14">
        <f t="shared" si="6"/>
        <v>0</v>
      </c>
    </row>
    <row r="50" spans="1:27" x14ac:dyDescent="0.25">
      <c r="A50">
        <v>5</v>
      </c>
      <c r="B50" t="s">
        <v>163</v>
      </c>
      <c r="C50" t="s">
        <v>89</v>
      </c>
      <c r="D50" s="14">
        <v>-719</v>
      </c>
      <c r="E50" s="14"/>
      <c r="F50" s="14"/>
      <c r="G50" s="14">
        <v>-719</v>
      </c>
      <c r="H50" s="14">
        <f t="shared" si="7"/>
        <v>-719</v>
      </c>
      <c r="I50" s="14">
        <f t="shared" si="2"/>
        <v>0</v>
      </c>
      <c r="J50" s="14">
        <f>IF($G50-SUM($H50:I50)&lt;$D50,$D50,$G50-SUM($H50:I50))</f>
        <v>0</v>
      </c>
      <c r="K50" s="14">
        <f>IF($G50-SUM($H50:J50)&lt;$D50,$D50,$G50-SUM($H50:J50))</f>
        <v>0</v>
      </c>
      <c r="L50" s="14">
        <f t="shared" si="8"/>
        <v>0</v>
      </c>
      <c r="M50" s="14">
        <f t="shared" si="3"/>
        <v>0</v>
      </c>
      <c r="O50">
        <v>2</v>
      </c>
      <c r="P50" t="s">
        <v>26</v>
      </c>
      <c r="Q50" t="s">
        <v>34</v>
      </c>
      <c r="R50" s="14">
        <v>0</v>
      </c>
      <c r="S50" s="14">
        <v>0</v>
      </c>
      <c r="T50" s="14"/>
      <c r="U50" s="14">
        <v>0</v>
      </c>
      <c r="V50" s="14">
        <f t="shared" si="4"/>
        <v>0</v>
      </c>
      <c r="W50" s="14">
        <f t="shared" si="5"/>
        <v>0</v>
      </c>
      <c r="X50" s="14">
        <f>IF($U50-SUM($V50:W50)&gt;$R50,$R50,$U50-SUM($V50:W50))</f>
        <v>0</v>
      </c>
      <c r="Y50" s="14">
        <f>IF($U50-SUM($V50:X50)&gt;$R50,$R50,$U50-SUM($V50:X50))</f>
        <v>0</v>
      </c>
      <c r="Z50" s="14">
        <f t="shared" si="1"/>
        <v>0</v>
      </c>
      <c r="AA50" s="14">
        <f t="shared" si="6"/>
        <v>0</v>
      </c>
    </row>
    <row r="51" spans="1:27" x14ac:dyDescent="0.25">
      <c r="A51">
        <v>5</v>
      </c>
      <c r="B51" t="s">
        <v>166</v>
      </c>
      <c r="C51" t="s">
        <v>78</v>
      </c>
      <c r="D51" s="14">
        <v>-139</v>
      </c>
      <c r="E51" s="14">
        <v>-139</v>
      </c>
      <c r="F51" s="14">
        <v>-919</v>
      </c>
      <c r="G51" s="14">
        <v>-1197</v>
      </c>
      <c r="H51" s="14">
        <f t="shared" si="7"/>
        <v>-139</v>
      </c>
      <c r="I51" s="14">
        <f t="shared" si="2"/>
        <v>-139</v>
      </c>
      <c r="J51" s="14">
        <f>IF($G51-SUM($H51:I51)&lt;$D51,$D51,$G51-SUM($H51:I51))</f>
        <v>-139</v>
      </c>
      <c r="K51" s="14">
        <f>IF($G51-SUM($H51:J51)&lt;$D51,$D51,$G51-SUM($H51:J51))</f>
        <v>-139</v>
      </c>
      <c r="L51" s="14">
        <f t="shared" si="8"/>
        <v>-641</v>
      </c>
      <c r="M51" s="14">
        <f t="shared" si="3"/>
        <v>0</v>
      </c>
      <c r="O51">
        <v>2</v>
      </c>
      <c r="P51" t="s">
        <v>59</v>
      </c>
      <c r="Q51" t="s">
        <v>60</v>
      </c>
      <c r="R51" s="14">
        <v>73</v>
      </c>
      <c r="S51" s="14">
        <v>73</v>
      </c>
      <c r="T51" s="14">
        <v>200</v>
      </c>
      <c r="U51" s="14">
        <v>346</v>
      </c>
      <c r="V51" s="14">
        <f t="shared" si="4"/>
        <v>73</v>
      </c>
      <c r="W51" s="14">
        <f t="shared" si="5"/>
        <v>73</v>
      </c>
      <c r="X51" s="14">
        <f>IF($U51-SUM($V51:W51)&gt;$R51,$R51,$U51-SUM($V51:W51))</f>
        <v>73</v>
      </c>
      <c r="Y51" s="14">
        <f>IF($U51-SUM($V51:X51)&gt;$R51,$R51,$U51-SUM($V51:X51))</f>
        <v>73</v>
      </c>
      <c r="Z51" s="14">
        <f t="shared" si="1"/>
        <v>54</v>
      </c>
      <c r="AA51" s="14">
        <f t="shared" si="6"/>
        <v>0</v>
      </c>
    </row>
    <row r="52" spans="1:27" x14ac:dyDescent="0.25">
      <c r="A52">
        <v>5</v>
      </c>
      <c r="B52" t="s">
        <v>166</v>
      </c>
      <c r="C52" t="s">
        <v>80</v>
      </c>
      <c r="D52" s="14">
        <v>-88</v>
      </c>
      <c r="E52" s="14"/>
      <c r="F52" s="14"/>
      <c r="G52" s="14">
        <v>-88</v>
      </c>
      <c r="H52" s="14">
        <f t="shared" si="7"/>
        <v>-88</v>
      </c>
      <c r="I52" s="14">
        <f t="shared" si="2"/>
        <v>0</v>
      </c>
      <c r="J52" s="14">
        <f>IF($G52-SUM($H52:I52)&lt;$D52,$D52,$G52-SUM($H52:I52))</f>
        <v>0</v>
      </c>
      <c r="K52" s="14">
        <f>IF($G52-SUM($H52:J52)&lt;$D52,$D52,$G52-SUM($H52:J52))</f>
        <v>0</v>
      </c>
      <c r="L52" s="14">
        <f t="shared" si="8"/>
        <v>0</v>
      </c>
      <c r="M52" s="14">
        <f t="shared" si="3"/>
        <v>0</v>
      </c>
      <c r="O52">
        <v>2</v>
      </c>
      <c r="P52" t="s">
        <v>162</v>
      </c>
      <c r="Q52" t="s">
        <v>40</v>
      </c>
      <c r="R52" s="14">
        <v>490</v>
      </c>
      <c r="S52" s="14"/>
      <c r="T52" s="14"/>
      <c r="U52" s="14">
        <v>490</v>
      </c>
      <c r="V52" s="14">
        <f t="shared" si="4"/>
        <v>490</v>
      </c>
      <c r="W52" s="14">
        <f t="shared" si="5"/>
        <v>0</v>
      </c>
      <c r="X52" s="14">
        <f>IF($U52-SUM($V52:W52)&gt;$R52,$R52,$U52-SUM($V52:W52))</f>
        <v>0</v>
      </c>
      <c r="Y52" s="14">
        <f>IF($U52-SUM($V52:X52)&gt;$R52,$R52,$U52-SUM($V52:X52))</f>
        <v>0</v>
      </c>
      <c r="Z52" s="14">
        <f t="shared" si="1"/>
        <v>0</v>
      </c>
      <c r="AA52" s="14">
        <f t="shared" si="6"/>
        <v>0</v>
      </c>
    </row>
    <row r="53" spans="1:27" x14ac:dyDescent="0.25">
      <c r="A53">
        <v>6</v>
      </c>
      <c r="B53" t="s">
        <v>66</v>
      </c>
      <c r="C53" t="s">
        <v>75</v>
      </c>
      <c r="D53" s="14">
        <v>-2192</v>
      </c>
      <c r="E53" s="14"/>
      <c r="F53" s="14"/>
      <c r="G53" s="14">
        <v>-2192</v>
      </c>
      <c r="H53" s="14">
        <f t="shared" si="7"/>
        <v>-2192</v>
      </c>
      <c r="I53" s="14">
        <f t="shared" si="2"/>
        <v>0</v>
      </c>
      <c r="J53" s="14">
        <f>IF($G53-SUM($H53:I53)&lt;$D53,$D53,$G53-SUM($H53:I53))</f>
        <v>0</v>
      </c>
      <c r="K53" s="14">
        <f>IF($G53-SUM($H53:J53)&lt;$D53,$D53,$G53-SUM($H53:J53))</f>
        <v>0</v>
      </c>
      <c r="L53" s="14">
        <f t="shared" si="8"/>
        <v>0</v>
      </c>
      <c r="M53" s="14">
        <f t="shared" si="3"/>
        <v>0</v>
      </c>
      <c r="O53">
        <v>2</v>
      </c>
      <c r="P53" t="s">
        <v>178</v>
      </c>
      <c r="Q53" t="s">
        <v>72</v>
      </c>
      <c r="R53" s="14">
        <v>66</v>
      </c>
      <c r="S53" s="14"/>
      <c r="T53" s="14"/>
      <c r="U53" s="14">
        <v>66</v>
      </c>
      <c r="V53" s="14">
        <f t="shared" si="4"/>
        <v>66</v>
      </c>
      <c r="W53" s="14">
        <f t="shared" si="5"/>
        <v>0</v>
      </c>
      <c r="X53" s="14">
        <f>IF($U53-SUM($V53:W53)&gt;$R53,$R53,$U53-SUM($V53:W53))</f>
        <v>0</v>
      </c>
      <c r="Y53" s="14">
        <f>IF($U53-SUM($V53:X53)&gt;$R53,$R53,$U53-SUM($V53:X53))</f>
        <v>0</v>
      </c>
      <c r="Z53" s="14">
        <f t="shared" si="1"/>
        <v>0</v>
      </c>
      <c r="AA53" s="14">
        <f t="shared" si="6"/>
        <v>0</v>
      </c>
    </row>
    <row r="54" spans="1:27" x14ac:dyDescent="0.25">
      <c r="A54">
        <v>6</v>
      </c>
      <c r="B54" t="s">
        <v>178</v>
      </c>
      <c r="C54" t="s">
        <v>72</v>
      </c>
      <c r="D54" s="14">
        <v>-497</v>
      </c>
      <c r="E54" s="14">
        <v>-497</v>
      </c>
      <c r="F54" s="14">
        <v>-512</v>
      </c>
      <c r="G54" s="14">
        <v>-1506</v>
      </c>
      <c r="H54" s="14">
        <f t="shared" si="7"/>
        <v>-497</v>
      </c>
      <c r="I54" s="14">
        <f t="shared" si="2"/>
        <v>-497</v>
      </c>
      <c r="J54" s="14">
        <f>IF($G54-SUM($H54:I54)&lt;$D54,$D54,$G54-SUM($H54:I54))</f>
        <v>-497</v>
      </c>
      <c r="K54" s="14">
        <f>IF($G54-SUM($H54:J54)&lt;$D54,$D54,$G54-SUM($H54:J54))</f>
        <v>-15</v>
      </c>
      <c r="L54" s="14">
        <f t="shared" si="8"/>
        <v>0</v>
      </c>
      <c r="M54" s="14">
        <f t="shared" si="3"/>
        <v>0</v>
      </c>
      <c r="O54">
        <v>2</v>
      </c>
      <c r="P54" t="s">
        <v>176</v>
      </c>
      <c r="Q54" t="s">
        <v>68</v>
      </c>
      <c r="R54" s="14">
        <v>252</v>
      </c>
      <c r="S54" s="14"/>
      <c r="T54" s="14"/>
      <c r="U54" s="14">
        <v>252</v>
      </c>
      <c r="V54" s="14">
        <f t="shared" si="4"/>
        <v>252</v>
      </c>
      <c r="W54" s="14">
        <f t="shared" si="5"/>
        <v>0</v>
      </c>
      <c r="X54" s="14">
        <f>IF($U54-SUM($V54:W54)&gt;$R54,$R54,$U54-SUM($V54:W54))</f>
        <v>0</v>
      </c>
      <c r="Y54" s="14">
        <f>IF($U54-SUM($V54:X54)&gt;$R54,$R54,$U54-SUM($V54:X54))</f>
        <v>0</v>
      </c>
      <c r="Z54" s="14">
        <f t="shared" si="1"/>
        <v>0</v>
      </c>
      <c r="AA54" s="14">
        <f t="shared" si="6"/>
        <v>0</v>
      </c>
    </row>
    <row r="55" spans="1:27" x14ac:dyDescent="0.25">
      <c r="A55">
        <v>6</v>
      </c>
      <c r="B55" t="s">
        <v>165</v>
      </c>
      <c r="C55" t="s">
        <v>77</v>
      </c>
      <c r="D55" s="14">
        <v>-77</v>
      </c>
      <c r="E55" s="14"/>
      <c r="F55" s="14"/>
      <c r="G55" s="14">
        <v>-77</v>
      </c>
      <c r="H55" s="14">
        <f t="shared" si="7"/>
        <v>-77</v>
      </c>
      <c r="I55" s="14">
        <f t="shared" si="2"/>
        <v>0</v>
      </c>
      <c r="J55" s="14">
        <f>IF($G55-SUM($H55:I55)&lt;$D55,$D55,$G55-SUM($H55:I55))</f>
        <v>0</v>
      </c>
      <c r="K55" s="14">
        <f>IF($G55-SUM($H55:J55)&lt;$D55,$D55,$G55-SUM($H55:J55))</f>
        <v>0</v>
      </c>
      <c r="L55" s="14">
        <f t="shared" si="8"/>
        <v>0</v>
      </c>
      <c r="M55" s="14">
        <f t="shared" si="3"/>
        <v>0</v>
      </c>
      <c r="O55">
        <v>2</v>
      </c>
      <c r="P55" t="s">
        <v>165</v>
      </c>
      <c r="Q55" t="s">
        <v>77</v>
      </c>
      <c r="R55" s="14">
        <v>282</v>
      </c>
      <c r="S55" s="14"/>
      <c r="T55" s="14"/>
      <c r="U55" s="14">
        <v>282</v>
      </c>
      <c r="V55" s="14">
        <f t="shared" si="4"/>
        <v>282</v>
      </c>
      <c r="W55" s="14">
        <f t="shared" si="5"/>
        <v>0</v>
      </c>
      <c r="X55" s="14">
        <f>IF($U55-SUM($V55:W55)&gt;$R55,$R55,$U55-SUM($V55:W55))</f>
        <v>0</v>
      </c>
      <c r="Y55" s="14">
        <f>IF($U55-SUM($V55:X55)&gt;$R55,$R55,$U55-SUM($V55:X55))</f>
        <v>0</v>
      </c>
      <c r="Z55" s="14">
        <f t="shared" si="1"/>
        <v>0</v>
      </c>
      <c r="AA55" s="14">
        <f t="shared" si="6"/>
        <v>0</v>
      </c>
    </row>
    <row r="56" spans="1:27" x14ac:dyDescent="0.25">
      <c r="A56">
        <v>6</v>
      </c>
      <c r="B56" t="s">
        <v>171</v>
      </c>
      <c r="C56" t="s">
        <v>54</v>
      </c>
      <c r="D56" s="14">
        <v>-607</v>
      </c>
      <c r="E56" s="14"/>
      <c r="F56" s="14"/>
      <c r="G56" s="14">
        <v>-607</v>
      </c>
      <c r="H56" s="14">
        <f t="shared" si="7"/>
        <v>-607</v>
      </c>
      <c r="I56" s="14">
        <f t="shared" si="2"/>
        <v>0</v>
      </c>
      <c r="J56" s="14">
        <f>IF($G56-SUM($H56:I56)&lt;$D56,$D56,$G56-SUM($H56:I56))</f>
        <v>0</v>
      </c>
      <c r="K56" s="14">
        <f>IF($G56-SUM($H56:J56)&lt;$D56,$D56,$G56-SUM($H56:J56))</f>
        <v>0</v>
      </c>
      <c r="L56" s="14">
        <f t="shared" si="8"/>
        <v>0</v>
      </c>
      <c r="M56" s="14">
        <f t="shared" si="3"/>
        <v>0</v>
      </c>
      <c r="O56">
        <v>2</v>
      </c>
      <c r="P56" t="s">
        <v>163</v>
      </c>
      <c r="Q56" t="s">
        <v>42</v>
      </c>
      <c r="R56" s="14">
        <v>662</v>
      </c>
      <c r="S56" s="14"/>
      <c r="T56" s="14"/>
      <c r="U56" s="14">
        <v>662</v>
      </c>
      <c r="V56" s="14">
        <f t="shared" si="4"/>
        <v>662</v>
      </c>
      <c r="W56" s="14">
        <f t="shared" si="5"/>
        <v>0</v>
      </c>
      <c r="X56" s="14">
        <f>IF($U56-SUM($V56:W56)&gt;$R56,$R56,$U56-SUM($V56:W56))</f>
        <v>0</v>
      </c>
      <c r="Y56" s="14">
        <f>IF($U56-SUM($V56:X56)&gt;$R56,$R56,$U56-SUM($V56:X56))</f>
        <v>0</v>
      </c>
      <c r="Z56" s="14">
        <f t="shared" si="1"/>
        <v>0</v>
      </c>
      <c r="AA56" s="14">
        <f t="shared" si="6"/>
        <v>0</v>
      </c>
    </row>
    <row r="57" spans="1:27" x14ac:dyDescent="0.25">
      <c r="A57">
        <v>6</v>
      </c>
      <c r="B57" t="s">
        <v>164</v>
      </c>
      <c r="C57" t="s">
        <v>45</v>
      </c>
      <c r="D57" s="14">
        <v>-185</v>
      </c>
      <c r="E57" s="14">
        <v>-12</v>
      </c>
      <c r="F57" s="14"/>
      <c r="G57" s="14">
        <v>-197</v>
      </c>
      <c r="H57" s="14">
        <f t="shared" si="7"/>
        <v>-185</v>
      </c>
      <c r="I57" s="14">
        <f t="shared" si="2"/>
        <v>-12</v>
      </c>
      <c r="J57" s="14">
        <f>IF($G57-SUM($H57:I57)&lt;$D57,$D57,$G57-SUM($H57:I57))</f>
        <v>0</v>
      </c>
      <c r="K57" s="14">
        <f>IF($G57-SUM($H57:J57)&lt;$D57,$D57,$G57-SUM($H57:J57))</f>
        <v>0</v>
      </c>
      <c r="L57" s="14">
        <f t="shared" si="8"/>
        <v>0</v>
      </c>
      <c r="M57" s="14">
        <f t="shared" si="3"/>
        <v>0</v>
      </c>
      <c r="O57">
        <v>2</v>
      </c>
      <c r="P57" t="s">
        <v>166</v>
      </c>
      <c r="Q57" t="s">
        <v>78</v>
      </c>
      <c r="R57" s="14">
        <v>184</v>
      </c>
      <c r="S57" s="14"/>
      <c r="T57" s="14"/>
      <c r="U57" s="14">
        <v>184</v>
      </c>
      <c r="V57" s="14">
        <f t="shared" si="4"/>
        <v>184</v>
      </c>
      <c r="W57" s="14">
        <f t="shared" si="5"/>
        <v>0</v>
      </c>
      <c r="X57" s="14">
        <f>IF($U57-SUM($V57:W57)&gt;$R57,$R57,$U57-SUM($V57:W57))</f>
        <v>0</v>
      </c>
      <c r="Y57" s="14">
        <f>IF($U57-SUM($V57:X57)&gt;$R57,$R57,$U57-SUM($V57:X57))</f>
        <v>0</v>
      </c>
      <c r="Z57" s="14">
        <f t="shared" si="1"/>
        <v>0</v>
      </c>
      <c r="AA57" s="14">
        <f t="shared" si="6"/>
        <v>0</v>
      </c>
    </row>
    <row r="58" spans="1:27" x14ac:dyDescent="0.25">
      <c r="A58">
        <v>6</v>
      </c>
      <c r="B58" t="s">
        <v>175</v>
      </c>
      <c r="C58" t="s">
        <v>65</v>
      </c>
      <c r="D58" s="14">
        <v>-1200</v>
      </c>
      <c r="E58" s="14"/>
      <c r="F58" s="14"/>
      <c r="G58" s="14">
        <v>-1200</v>
      </c>
      <c r="H58" s="14">
        <f t="shared" si="7"/>
        <v>-1200</v>
      </c>
      <c r="I58" s="14">
        <f t="shared" si="2"/>
        <v>0</v>
      </c>
      <c r="J58" s="14">
        <f>IF($G58-SUM($H58:I58)&lt;$D58,$D58,$G58-SUM($H58:I58))</f>
        <v>0</v>
      </c>
      <c r="K58" s="14">
        <f>IF($G58-SUM($H58:J58)&lt;$D58,$D58,$G58-SUM($H58:J58))</f>
        <v>0</v>
      </c>
      <c r="L58" s="14">
        <f t="shared" si="8"/>
        <v>0</v>
      </c>
      <c r="M58" s="14">
        <f t="shared" si="3"/>
        <v>0</v>
      </c>
      <c r="O58">
        <v>2</v>
      </c>
      <c r="P58" t="s">
        <v>166</v>
      </c>
      <c r="Q58" t="s">
        <v>79</v>
      </c>
      <c r="R58" s="14">
        <v>43</v>
      </c>
      <c r="S58" s="14"/>
      <c r="T58" s="14"/>
      <c r="U58" s="14">
        <v>43</v>
      </c>
      <c r="V58" s="14">
        <f t="shared" si="4"/>
        <v>43</v>
      </c>
      <c r="W58" s="14">
        <f t="shared" si="5"/>
        <v>0</v>
      </c>
      <c r="X58" s="14">
        <f>IF($U58-SUM($V58:W58)&gt;$R58,$R58,$U58-SUM($V58:W58))</f>
        <v>0</v>
      </c>
      <c r="Y58" s="14">
        <f>IF($U58-SUM($V58:X58)&gt;$R58,$R58,$U58-SUM($V58:X58))</f>
        <v>0</v>
      </c>
      <c r="Z58" s="14">
        <f t="shared" si="1"/>
        <v>0</v>
      </c>
      <c r="AA58" s="14">
        <f t="shared" si="6"/>
        <v>0</v>
      </c>
    </row>
    <row r="59" spans="1:27" x14ac:dyDescent="0.25">
      <c r="A59">
        <v>6</v>
      </c>
      <c r="B59" t="s">
        <v>163</v>
      </c>
      <c r="C59" t="s">
        <v>42</v>
      </c>
      <c r="D59" s="14">
        <v>-498</v>
      </c>
      <c r="E59" s="14"/>
      <c r="F59" s="14"/>
      <c r="G59" s="14">
        <v>-498</v>
      </c>
      <c r="H59" s="14">
        <f t="shared" si="7"/>
        <v>-498</v>
      </c>
      <c r="I59" s="14">
        <f t="shared" si="2"/>
        <v>0</v>
      </c>
      <c r="J59" s="14">
        <f>IF($G59-SUM($H59:I59)&lt;$D59,$D59,$G59-SUM($H59:I59))</f>
        <v>0</v>
      </c>
      <c r="K59" s="14">
        <f>IF($G59-SUM($H59:J59)&lt;$D59,$D59,$G59-SUM($H59:J59))</f>
        <v>0</v>
      </c>
      <c r="L59" s="14">
        <f t="shared" si="8"/>
        <v>0</v>
      </c>
      <c r="M59" s="14">
        <f t="shared" si="3"/>
        <v>0</v>
      </c>
      <c r="O59">
        <v>3</v>
      </c>
      <c r="P59" t="s">
        <v>162</v>
      </c>
      <c r="Q59" t="s">
        <v>40</v>
      </c>
      <c r="R59" s="14">
        <v>3539</v>
      </c>
      <c r="S59" s="14"/>
      <c r="T59" s="14"/>
      <c r="U59" s="14">
        <v>3539</v>
      </c>
      <c r="V59" s="14">
        <f t="shared" si="4"/>
        <v>3539</v>
      </c>
      <c r="W59" s="14">
        <f t="shared" si="5"/>
        <v>0</v>
      </c>
      <c r="X59" s="14">
        <f>IF($U59-SUM($V59:W59)&gt;$R59,$R59,$U59-SUM($V59:W59))</f>
        <v>0</v>
      </c>
      <c r="Y59" s="14">
        <f>IF($U59-SUM($V59:X59)&gt;$R59,$R59,$U59-SUM($V59:X59))</f>
        <v>0</v>
      </c>
      <c r="Z59" s="14">
        <f t="shared" si="1"/>
        <v>0</v>
      </c>
      <c r="AA59" s="14">
        <f t="shared" si="6"/>
        <v>0</v>
      </c>
    </row>
    <row r="60" spans="1:27" x14ac:dyDescent="0.25">
      <c r="A60">
        <v>6</v>
      </c>
      <c r="B60" t="s">
        <v>166</v>
      </c>
      <c r="C60" t="s">
        <v>78</v>
      </c>
      <c r="D60" s="14">
        <v>-46</v>
      </c>
      <c r="E60" s="14">
        <v>-46</v>
      </c>
      <c r="F60" s="14">
        <v>-559</v>
      </c>
      <c r="G60" s="14">
        <v>-651</v>
      </c>
      <c r="H60" s="14">
        <f t="shared" si="7"/>
        <v>-46</v>
      </c>
      <c r="I60" s="14">
        <f t="shared" si="2"/>
        <v>-46</v>
      </c>
      <c r="J60" s="14">
        <f>IF($G60-SUM($H60:I60)&lt;$D60,$D60,$G60-SUM($H60:I60))</f>
        <v>-46</v>
      </c>
      <c r="K60" s="14">
        <f>IF($G60-SUM($H60:J60)&lt;$D60,$D60,$G60-SUM($H60:J60))</f>
        <v>-46</v>
      </c>
      <c r="L60" s="14">
        <f t="shared" si="8"/>
        <v>-467</v>
      </c>
      <c r="M60" s="14">
        <f t="shared" si="3"/>
        <v>0</v>
      </c>
      <c r="O60">
        <v>3</v>
      </c>
      <c r="P60" t="s">
        <v>161</v>
      </c>
      <c r="Q60" t="s">
        <v>20</v>
      </c>
      <c r="R60" s="14">
        <v>540</v>
      </c>
      <c r="S60" s="14"/>
      <c r="T60" s="14"/>
      <c r="U60" s="14">
        <v>540</v>
      </c>
      <c r="V60" s="14">
        <f t="shared" si="4"/>
        <v>540</v>
      </c>
      <c r="W60" s="14">
        <f t="shared" si="5"/>
        <v>0</v>
      </c>
      <c r="X60" s="14">
        <f>IF($U60-SUM($V60:W60)&gt;$R60,$R60,$U60-SUM($V60:W60))</f>
        <v>0</v>
      </c>
      <c r="Y60" s="14">
        <f>IF($U60-SUM($V60:X60)&gt;$R60,$R60,$U60-SUM($V60:X60))</f>
        <v>0</v>
      </c>
      <c r="Z60" s="14">
        <f t="shared" si="1"/>
        <v>0</v>
      </c>
      <c r="AA60" s="14">
        <f t="shared" si="6"/>
        <v>0</v>
      </c>
    </row>
    <row r="61" spans="1:27" x14ac:dyDescent="0.25">
      <c r="A61">
        <v>6</v>
      </c>
      <c r="B61" t="s">
        <v>166</v>
      </c>
      <c r="C61" t="s">
        <v>80</v>
      </c>
      <c r="D61" s="65"/>
      <c r="E61" s="65"/>
      <c r="F61" s="65">
        <v>-199</v>
      </c>
      <c r="G61" s="14">
        <v>-199</v>
      </c>
      <c r="H61" s="14">
        <f t="shared" si="7"/>
        <v>0</v>
      </c>
      <c r="I61" s="14">
        <f t="shared" si="2"/>
        <v>0</v>
      </c>
      <c r="J61" s="14">
        <f>IF($G61-SUM($H61:I61)&lt;$D61,$D61,$G61-SUM($H61:I61))</f>
        <v>0</v>
      </c>
      <c r="K61" s="14">
        <f>IF($G61-SUM($H61:J61)&lt;$D61,$D61,$G61-SUM($H61:J61))</f>
        <v>0</v>
      </c>
      <c r="L61" s="14">
        <f t="shared" si="8"/>
        <v>-199</v>
      </c>
      <c r="M61" s="14">
        <f t="shared" si="3"/>
        <v>0</v>
      </c>
      <c r="O61">
        <v>3</v>
      </c>
      <c r="P61" t="s">
        <v>161</v>
      </c>
      <c r="Q61" t="s">
        <v>25</v>
      </c>
      <c r="R61" s="14">
        <v>6</v>
      </c>
      <c r="S61" s="14"/>
      <c r="T61" s="14"/>
      <c r="U61" s="14">
        <v>6</v>
      </c>
      <c r="V61" s="14">
        <f t="shared" si="4"/>
        <v>6</v>
      </c>
      <c r="W61" s="14">
        <f t="shared" si="5"/>
        <v>0</v>
      </c>
      <c r="X61" s="14">
        <f>IF($U61-SUM($V61:W61)&gt;$R61,$R61,$U61-SUM($V61:W61))</f>
        <v>0</v>
      </c>
      <c r="Y61" s="14">
        <f>IF($U61-SUM($V61:X61)&gt;$R61,$R61,$U61-SUM($V61:X61))</f>
        <v>0</v>
      </c>
      <c r="Z61" s="14">
        <f t="shared" si="1"/>
        <v>0</v>
      </c>
      <c r="AA61" s="14">
        <f t="shared" si="6"/>
        <v>0</v>
      </c>
    </row>
    <row r="62" spans="1:27" x14ac:dyDescent="0.25">
      <c r="A62">
        <v>6</v>
      </c>
      <c r="B62" t="s">
        <v>168</v>
      </c>
      <c r="C62" t="s">
        <v>47</v>
      </c>
      <c r="D62" s="14">
        <v>-778</v>
      </c>
      <c r="E62" s="14"/>
      <c r="F62" s="14"/>
      <c r="G62" s="14">
        <v>-778</v>
      </c>
      <c r="H62" s="14">
        <f t="shared" si="7"/>
        <v>-778</v>
      </c>
      <c r="I62" s="14">
        <f t="shared" si="2"/>
        <v>0</v>
      </c>
      <c r="J62" s="14">
        <f>IF($G62-SUM($H62:I62)&lt;$D62,$D62,$G62-SUM($H62:I62))</f>
        <v>0</v>
      </c>
      <c r="K62" s="14">
        <f>IF($G62-SUM($H62:J62)&lt;$D62,$D62,$G62-SUM($H62:J62))</f>
        <v>0</v>
      </c>
      <c r="L62" s="14">
        <f t="shared" si="8"/>
        <v>0</v>
      </c>
      <c r="M62" s="14">
        <f t="shared" si="3"/>
        <v>0</v>
      </c>
      <c r="O62">
        <v>3</v>
      </c>
      <c r="P62" t="s">
        <v>165</v>
      </c>
      <c r="Q62" t="s">
        <v>77</v>
      </c>
      <c r="R62" s="14">
        <v>112</v>
      </c>
      <c r="S62" s="14"/>
      <c r="T62" s="14"/>
      <c r="U62" s="14">
        <v>112</v>
      </c>
      <c r="V62" s="14">
        <f t="shared" si="4"/>
        <v>112</v>
      </c>
      <c r="W62" s="14">
        <f t="shared" si="5"/>
        <v>0</v>
      </c>
      <c r="X62" s="14">
        <f>IF($U62-SUM($V62:W62)&gt;$R62,$R62,$U62-SUM($V62:W62))</f>
        <v>0</v>
      </c>
      <c r="Y62" s="14">
        <f>IF($U62-SUM($V62:X62)&gt;$R62,$R62,$U62-SUM($V62:X62))</f>
        <v>0</v>
      </c>
      <c r="Z62" s="14">
        <f t="shared" si="1"/>
        <v>0</v>
      </c>
      <c r="AA62" s="14">
        <f t="shared" si="6"/>
        <v>0</v>
      </c>
    </row>
    <row r="63" spans="1:27" x14ac:dyDescent="0.25">
      <c r="A63">
        <v>7</v>
      </c>
      <c r="B63" t="s">
        <v>178</v>
      </c>
      <c r="C63" t="s">
        <v>72</v>
      </c>
      <c r="D63" s="14">
        <v>-255</v>
      </c>
      <c r="E63" s="14"/>
      <c r="F63" s="14"/>
      <c r="G63" s="14">
        <v>-255</v>
      </c>
      <c r="H63" s="14">
        <f t="shared" si="7"/>
        <v>-255</v>
      </c>
      <c r="I63" s="14">
        <f t="shared" si="2"/>
        <v>0</v>
      </c>
      <c r="J63" s="14">
        <f>IF($G63-SUM($H63:I63)&lt;$D63,$D63,$G63-SUM($H63:I63))</f>
        <v>0</v>
      </c>
      <c r="K63" s="14">
        <f>IF($G63-SUM($H63:J63)&lt;$D63,$D63,$G63-SUM($H63:J63))</f>
        <v>0</v>
      </c>
      <c r="L63" s="14">
        <f t="shared" si="8"/>
        <v>0</v>
      </c>
      <c r="M63" s="14">
        <f t="shared" si="3"/>
        <v>0</v>
      </c>
      <c r="O63">
        <v>3</v>
      </c>
      <c r="P63" t="s">
        <v>164</v>
      </c>
      <c r="Q63" t="s">
        <v>45</v>
      </c>
      <c r="R63" s="14">
        <v>394</v>
      </c>
      <c r="S63" s="14"/>
      <c r="T63" s="14"/>
      <c r="U63" s="14">
        <v>394</v>
      </c>
      <c r="V63" s="14">
        <f t="shared" si="4"/>
        <v>394</v>
      </c>
      <c r="W63" s="14">
        <f t="shared" si="5"/>
        <v>0</v>
      </c>
      <c r="X63" s="14">
        <f>IF($U63-SUM($V63:W63)&gt;$R63,$R63,$U63-SUM($V63:W63))</f>
        <v>0</v>
      </c>
      <c r="Y63" s="14">
        <f>IF($U63-SUM($V63:X63)&gt;$R63,$R63,$U63-SUM($V63:X63))</f>
        <v>0</v>
      </c>
      <c r="Z63" s="14">
        <f t="shared" si="1"/>
        <v>0</v>
      </c>
      <c r="AA63" s="14">
        <f t="shared" si="6"/>
        <v>0</v>
      </c>
    </row>
    <row r="64" spans="1:27" x14ac:dyDescent="0.25">
      <c r="A64">
        <v>7</v>
      </c>
      <c r="B64" t="s">
        <v>177</v>
      </c>
      <c r="C64" t="s">
        <v>70</v>
      </c>
      <c r="D64" s="14">
        <v>-70</v>
      </c>
      <c r="E64" s="14">
        <v>-70</v>
      </c>
      <c r="F64" s="14">
        <v>-539</v>
      </c>
      <c r="G64" s="14">
        <v>-679</v>
      </c>
      <c r="H64" s="14">
        <f t="shared" si="7"/>
        <v>-70</v>
      </c>
      <c r="I64" s="14">
        <f t="shared" si="2"/>
        <v>-70</v>
      </c>
      <c r="J64" s="14">
        <f>IF($G64-SUM($H64:I64)&lt;$D64,$D64,$G64-SUM($H64:I64))</f>
        <v>-70</v>
      </c>
      <c r="K64" s="14">
        <f>IF($G64-SUM($H64:J64)&lt;$D64,$D64,$G64-SUM($H64:J64))</f>
        <v>-70</v>
      </c>
      <c r="L64" s="14">
        <f t="shared" si="8"/>
        <v>-399</v>
      </c>
      <c r="M64" s="14">
        <f t="shared" si="3"/>
        <v>0</v>
      </c>
      <c r="O64">
        <v>3</v>
      </c>
      <c r="P64" t="s">
        <v>163</v>
      </c>
      <c r="Q64" t="s">
        <v>42</v>
      </c>
      <c r="R64" s="14">
        <v>603</v>
      </c>
      <c r="S64" s="14"/>
      <c r="T64" s="14"/>
      <c r="U64" s="14">
        <v>603</v>
      </c>
      <c r="V64" s="14">
        <f t="shared" si="4"/>
        <v>603</v>
      </c>
      <c r="W64" s="14">
        <f t="shared" si="5"/>
        <v>0</v>
      </c>
      <c r="X64" s="14">
        <f>IF($U64-SUM($V64:W64)&gt;$R64,$R64,$U64-SUM($V64:W64))</f>
        <v>0</v>
      </c>
      <c r="Y64" s="14">
        <f>IF($U64-SUM($V64:X64)&gt;$R64,$R64,$U64-SUM($V64:X64))</f>
        <v>0</v>
      </c>
      <c r="Z64" s="14">
        <f t="shared" si="1"/>
        <v>0</v>
      </c>
      <c r="AA64" s="14">
        <f t="shared" si="6"/>
        <v>0</v>
      </c>
    </row>
    <row r="65" spans="1:27" x14ac:dyDescent="0.25">
      <c r="A65">
        <v>7</v>
      </c>
      <c r="B65" t="s">
        <v>165</v>
      </c>
      <c r="C65" t="s">
        <v>77</v>
      </c>
      <c r="D65" s="14">
        <v>-29</v>
      </c>
      <c r="E65" s="14"/>
      <c r="F65" s="14"/>
      <c r="G65" s="14">
        <v>-29</v>
      </c>
      <c r="H65" s="14">
        <f t="shared" si="7"/>
        <v>-29</v>
      </c>
      <c r="I65" s="14">
        <f t="shared" si="2"/>
        <v>0</v>
      </c>
      <c r="J65" s="14">
        <f>IF($G65-SUM($H65:I65)&lt;$D65,$D65,$G65-SUM($H65:I65))</f>
        <v>0</v>
      </c>
      <c r="K65" s="14">
        <f>IF($G65-SUM($H65:J65)&lt;$D65,$D65,$G65-SUM($H65:J65))</f>
        <v>0</v>
      </c>
      <c r="L65" s="14">
        <f t="shared" si="8"/>
        <v>0</v>
      </c>
      <c r="M65" s="14">
        <f t="shared" si="3"/>
        <v>0</v>
      </c>
      <c r="O65">
        <v>3</v>
      </c>
      <c r="P65" t="s">
        <v>168</v>
      </c>
      <c r="Q65" t="s">
        <v>47</v>
      </c>
      <c r="R65" s="14">
        <v>555</v>
      </c>
      <c r="S65" s="14"/>
      <c r="T65" s="14"/>
      <c r="U65" s="14">
        <v>555</v>
      </c>
      <c r="V65" s="14">
        <f t="shared" si="4"/>
        <v>555</v>
      </c>
      <c r="W65" s="14">
        <f t="shared" si="5"/>
        <v>0</v>
      </c>
      <c r="X65" s="14">
        <f>IF($U65-SUM($V65:W65)&gt;$R65,$R65,$U65-SUM($V65:W65))</f>
        <v>0</v>
      </c>
      <c r="Y65" s="14">
        <f>IF($U65-SUM($V65:X65)&gt;$R65,$R65,$U65-SUM($V65:X65))</f>
        <v>0</v>
      </c>
      <c r="Z65" s="14">
        <f t="shared" si="1"/>
        <v>0</v>
      </c>
      <c r="AA65" s="14">
        <f t="shared" si="6"/>
        <v>0</v>
      </c>
    </row>
    <row r="66" spans="1:27" x14ac:dyDescent="0.25">
      <c r="A66">
        <v>7</v>
      </c>
      <c r="B66" t="s">
        <v>164</v>
      </c>
      <c r="C66" t="s">
        <v>44</v>
      </c>
      <c r="D66" s="14">
        <v>-498</v>
      </c>
      <c r="E66" s="14">
        <v>-42</v>
      </c>
      <c r="F66" s="14"/>
      <c r="G66" s="14">
        <v>-540</v>
      </c>
      <c r="H66" s="14">
        <f t="shared" si="7"/>
        <v>-498</v>
      </c>
      <c r="I66" s="14">
        <f t="shared" si="2"/>
        <v>-42</v>
      </c>
      <c r="J66" s="14">
        <f>IF($G66-SUM($H66:I66)&lt;$D66,$D66,$G66-SUM($H66:I66))</f>
        <v>0</v>
      </c>
      <c r="K66" s="14">
        <f>IF($G66-SUM($H66:J66)&lt;$D66,$D66,$G66-SUM($H66:J66))</f>
        <v>0</v>
      </c>
      <c r="L66" s="14">
        <f t="shared" si="8"/>
        <v>0</v>
      </c>
      <c r="M66" s="14">
        <f t="shared" si="3"/>
        <v>0</v>
      </c>
      <c r="O66">
        <v>4</v>
      </c>
      <c r="P66" t="s">
        <v>26</v>
      </c>
      <c r="Q66" t="s">
        <v>32</v>
      </c>
      <c r="R66" s="14">
        <v>216</v>
      </c>
      <c r="S66" s="14"/>
      <c r="T66" s="14"/>
      <c r="U66" s="14">
        <v>216</v>
      </c>
      <c r="V66" s="14">
        <f t="shared" si="4"/>
        <v>216</v>
      </c>
      <c r="W66" s="14">
        <f t="shared" si="5"/>
        <v>0</v>
      </c>
      <c r="X66" s="14">
        <f>IF($U66-SUM($V66:W66)&gt;$R66,$R66,$U66-SUM($V66:W66))</f>
        <v>0</v>
      </c>
      <c r="Y66" s="14">
        <f>IF($U66-SUM($V66:X66)&gt;$R66,$R66,$U66-SUM($V66:X66))</f>
        <v>0</v>
      </c>
      <c r="Z66" s="14">
        <f t="shared" si="1"/>
        <v>0</v>
      </c>
      <c r="AA66" s="14">
        <f t="shared" si="6"/>
        <v>0</v>
      </c>
    </row>
    <row r="67" spans="1:27" x14ac:dyDescent="0.25">
      <c r="A67">
        <v>7</v>
      </c>
      <c r="B67" t="s">
        <v>170</v>
      </c>
      <c r="C67" t="s">
        <v>52</v>
      </c>
      <c r="D67" s="14">
        <v>-16</v>
      </c>
      <c r="E67" s="14"/>
      <c r="F67" s="14"/>
      <c r="G67" s="14">
        <v>-16</v>
      </c>
      <c r="H67" s="14">
        <f t="shared" si="7"/>
        <v>-16</v>
      </c>
      <c r="I67" s="14">
        <f t="shared" si="2"/>
        <v>0</v>
      </c>
      <c r="J67" s="14">
        <f>IF($G67-SUM($H67:I67)&lt;$D67,$D67,$G67-SUM($H67:I67))</f>
        <v>0</v>
      </c>
      <c r="K67" s="14">
        <f>IF($G67-SUM($H67:J67)&lt;$D67,$D67,$G67-SUM($H67:J67))</f>
        <v>0</v>
      </c>
      <c r="L67" s="14">
        <f t="shared" si="8"/>
        <v>0</v>
      </c>
      <c r="M67" s="14">
        <f t="shared" si="3"/>
        <v>0</v>
      </c>
      <c r="O67">
        <v>4</v>
      </c>
      <c r="P67" t="s">
        <v>59</v>
      </c>
      <c r="Q67" t="s">
        <v>60</v>
      </c>
      <c r="R67" s="14">
        <v>50</v>
      </c>
      <c r="S67" s="14"/>
      <c r="T67" s="14"/>
      <c r="U67" s="14">
        <v>50</v>
      </c>
      <c r="V67" s="14">
        <f t="shared" si="4"/>
        <v>50</v>
      </c>
      <c r="W67" s="14">
        <f t="shared" si="5"/>
        <v>0</v>
      </c>
      <c r="X67" s="14">
        <f>IF($U67-SUM($V67:W67)&gt;$R67,$R67,$U67-SUM($V67:W67))</f>
        <v>0</v>
      </c>
      <c r="Y67" s="14">
        <f>IF($U67-SUM($V67:X67)&gt;$R67,$R67,$U67-SUM($V67:X67))</f>
        <v>0</v>
      </c>
      <c r="Z67" s="14">
        <f t="shared" si="1"/>
        <v>0</v>
      </c>
      <c r="AA67" s="14">
        <f t="shared" si="6"/>
        <v>0</v>
      </c>
    </row>
    <row r="68" spans="1:27" x14ac:dyDescent="0.25">
      <c r="A68">
        <v>8</v>
      </c>
      <c r="B68" t="s">
        <v>177</v>
      </c>
      <c r="C68" t="s">
        <v>70</v>
      </c>
      <c r="D68" s="65"/>
      <c r="E68" s="65"/>
      <c r="F68" s="65">
        <v>-127</v>
      </c>
      <c r="G68" s="14">
        <v>-127</v>
      </c>
      <c r="H68" s="14">
        <f t="shared" si="7"/>
        <v>0</v>
      </c>
      <c r="I68" s="14">
        <f t="shared" si="2"/>
        <v>0</v>
      </c>
      <c r="J68" s="14">
        <f>IF($G68-SUM($H68:I68)&lt;$D68,$D68,$G68-SUM($H68:I68))</f>
        <v>0</v>
      </c>
      <c r="K68" s="14">
        <f>IF($G68-SUM($H68:J68)&lt;$D68,$D68,$G68-SUM($H68:J68))</f>
        <v>0</v>
      </c>
      <c r="L68" s="14">
        <f t="shared" si="8"/>
        <v>-127</v>
      </c>
      <c r="M68" s="14">
        <f t="shared" si="3"/>
        <v>0</v>
      </c>
      <c r="O68">
        <v>4</v>
      </c>
      <c r="P68" t="s">
        <v>162</v>
      </c>
      <c r="Q68" t="s">
        <v>38</v>
      </c>
      <c r="R68" s="14">
        <v>1828</v>
      </c>
      <c r="S68" s="14"/>
      <c r="T68" s="14"/>
      <c r="U68" s="14">
        <v>1828</v>
      </c>
      <c r="V68" s="14">
        <f t="shared" si="4"/>
        <v>1828</v>
      </c>
      <c r="W68" s="14">
        <f t="shared" si="5"/>
        <v>0</v>
      </c>
      <c r="X68" s="14">
        <f>IF($U68-SUM($V68:W68)&gt;$R68,$R68,$U68-SUM($V68:W68))</f>
        <v>0</v>
      </c>
      <c r="Y68" s="14">
        <f>IF($U68-SUM($V68:X68)&gt;$R68,$R68,$U68-SUM($V68:X68))</f>
        <v>0</v>
      </c>
      <c r="Z68" s="14">
        <f t="shared" si="1"/>
        <v>0</v>
      </c>
      <c r="AA68" s="14">
        <f t="shared" si="6"/>
        <v>0</v>
      </c>
    </row>
    <row r="69" spans="1:27" x14ac:dyDescent="0.25">
      <c r="A69">
        <v>4</v>
      </c>
      <c r="B69" t="s">
        <v>176</v>
      </c>
      <c r="C69" t="s">
        <v>68</v>
      </c>
      <c r="D69" s="14">
        <v>-1669</v>
      </c>
      <c r="E69" s="14"/>
      <c r="F69" s="14"/>
      <c r="G69" s="14">
        <v>-1669</v>
      </c>
      <c r="H69" s="14">
        <f t="shared" si="7"/>
        <v>-1669</v>
      </c>
      <c r="I69" s="14">
        <f t="shared" si="2"/>
        <v>0</v>
      </c>
      <c r="J69" s="14">
        <f>IF($G69-SUM($H69:I69)&lt;$D69,$D69,$G69-SUM($H69:I69))</f>
        <v>0</v>
      </c>
      <c r="K69" s="14">
        <f>IF($G69-SUM($H69:J69)&lt;$D69,$D69,$G69-SUM($H69:J69))</f>
        <v>0</v>
      </c>
      <c r="L69" s="14">
        <f t="shared" si="8"/>
        <v>0</v>
      </c>
      <c r="M69" s="14">
        <f t="shared" si="3"/>
        <v>0</v>
      </c>
      <c r="O69">
        <v>4</v>
      </c>
      <c r="P69" t="s">
        <v>162</v>
      </c>
      <c r="Q69" t="s">
        <v>39</v>
      </c>
      <c r="R69" s="14">
        <v>2631</v>
      </c>
      <c r="S69" s="14"/>
      <c r="T69" s="14"/>
      <c r="U69" s="14">
        <v>2631</v>
      </c>
      <c r="V69" s="14">
        <f t="shared" si="4"/>
        <v>2631</v>
      </c>
      <c r="W69" s="14">
        <f t="shared" si="5"/>
        <v>0</v>
      </c>
      <c r="X69" s="14">
        <f>IF($U69-SUM($V69:W69)&gt;$R69,$R69,$U69-SUM($V69:W69))</f>
        <v>0</v>
      </c>
      <c r="Y69" s="14">
        <f>IF($U69-SUM($V69:X69)&gt;$R69,$R69,$U69-SUM($V69:X69))</f>
        <v>0</v>
      </c>
      <c r="Z69" s="14">
        <f t="shared" si="1"/>
        <v>0</v>
      </c>
      <c r="AA69" s="14">
        <f t="shared" si="6"/>
        <v>0</v>
      </c>
    </row>
    <row r="70" spans="1:27" x14ac:dyDescent="0.25">
      <c r="A70">
        <v>8</v>
      </c>
      <c r="B70" t="s">
        <v>165</v>
      </c>
      <c r="C70" t="s">
        <v>77</v>
      </c>
      <c r="D70" s="14">
        <v>-79</v>
      </c>
      <c r="E70" s="14"/>
      <c r="F70" s="14"/>
      <c r="G70" s="14">
        <v>-79</v>
      </c>
      <c r="H70" s="14">
        <f t="shared" si="7"/>
        <v>-79</v>
      </c>
      <c r="I70" s="14">
        <f t="shared" si="2"/>
        <v>0</v>
      </c>
      <c r="J70" s="14">
        <f>IF($G70-SUM($H70:I70)&lt;$D70,$D70,$G70-SUM($H70:I70))</f>
        <v>0</v>
      </c>
      <c r="K70" s="14">
        <f>IF($G70-SUM($H70:J70)&lt;$D70,$D70,$G70-SUM($H70:J70))</f>
        <v>0</v>
      </c>
      <c r="L70" s="14">
        <f t="shared" si="8"/>
        <v>0</v>
      </c>
      <c r="M70" s="14">
        <f t="shared" si="3"/>
        <v>0</v>
      </c>
      <c r="O70">
        <v>4</v>
      </c>
      <c r="P70" t="s">
        <v>162</v>
      </c>
      <c r="Q70" t="s">
        <v>40</v>
      </c>
      <c r="R70" s="14">
        <v>2965</v>
      </c>
      <c r="S70" s="14">
        <v>2516</v>
      </c>
      <c r="T70" s="14"/>
      <c r="U70" s="14">
        <v>5481</v>
      </c>
      <c r="V70" s="14">
        <f t="shared" si="4"/>
        <v>2965</v>
      </c>
      <c r="W70" s="14">
        <f t="shared" si="5"/>
        <v>2516</v>
      </c>
      <c r="X70" s="14">
        <f>IF($U70-SUM($V70:W70)&gt;$R70,$R70,$U70-SUM($V70:W70))</f>
        <v>0</v>
      </c>
      <c r="Y70" s="14">
        <f>IF($U70-SUM($V70:X70)&gt;$R70,$R70,$U70-SUM($V70:X70))</f>
        <v>0</v>
      </c>
      <c r="Z70" s="14">
        <f t="shared" ref="Z70:Z107" si="9">U70-SUM(V70:Y70)</f>
        <v>0</v>
      </c>
      <c r="AA70" s="14">
        <f t="shared" si="6"/>
        <v>0</v>
      </c>
    </row>
    <row r="71" spans="1:27" x14ac:dyDescent="0.25">
      <c r="A71">
        <v>8</v>
      </c>
      <c r="B71" t="s">
        <v>164</v>
      </c>
      <c r="C71" t="s">
        <v>44</v>
      </c>
      <c r="D71" s="14">
        <v>-50</v>
      </c>
      <c r="E71" s="14"/>
      <c r="F71" s="14"/>
      <c r="G71" s="14">
        <v>-50</v>
      </c>
      <c r="H71" s="14">
        <f t="shared" si="7"/>
        <v>-50</v>
      </c>
      <c r="I71" s="14">
        <f t="shared" ref="I71:I76" si="10">IF(E71&lt;D71,D71,E71)</f>
        <v>0</v>
      </c>
      <c r="J71" s="14">
        <f>IF($G71-SUM($H71:I71)&lt;$D71,$D71,$G71-SUM($H71:I71))</f>
        <v>0</v>
      </c>
      <c r="K71" s="14">
        <f>IF($G71-SUM($H71:J71)&lt;$D71,$D71,$G71-SUM($H71:J71))</f>
        <v>0</v>
      </c>
      <c r="L71" s="14">
        <f t="shared" si="8"/>
        <v>0</v>
      </c>
      <c r="M71" s="14">
        <f t="shared" ref="M71:M77" si="11">G71-SUM(H71:L71)</f>
        <v>0</v>
      </c>
      <c r="O71">
        <v>4</v>
      </c>
      <c r="P71" t="s">
        <v>178</v>
      </c>
      <c r="Q71" t="s">
        <v>72</v>
      </c>
      <c r="R71" s="14">
        <v>28</v>
      </c>
      <c r="S71" s="14"/>
      <c r="T71" s="14"/>
      <c r="U71" s="14">
        <v>28</v>
      </c>
      <c r="V71" s="14">
        <f t="shared" ref="V71:V77" si="12">R71</f>
        <v>28</v>
      </c>
      <c r="W71" s="14">
        <f t="shared" ref="W71:W77" si="13">IF(T71&gt;0,R71,S71)</f>
        <v>0</v>
      </c>
      <c r="X71" s="14">
        <f>IF($U71-SUM($V71:W71)&gt;$R71,$R71,$U71-SUM($V71:W71))</f>
        <v>0</v>
      </c>
      <c r="Y71" s="14">
        <f>IF($U71-SUM($V71:X71)&gt;$R71,$R71,$U71-SUM($V71:X71))</f>
        <v>0</v>
      </c>
      <c r="Z71" s="14">
        <f t="shared" si="9"/>
        <v>0</v>
      </c>
      <c r="AA71" s="14">
        <f t="shared" ref="AA71:AA107" si="14">U71-SUM(V71:Z71)</f>
        <v>0</v>
      </c>
    </row>
    <row r="72" spans="1:27" x14ac:dyDescent="0.25">
      <c r="A72">
        <v>8</v>
      </c>
      <c r="B72" t="s">
        <v>164</v>
      </c>
      <c r="C72" t="s">
        <v>45</v>
      </c>
      <c r="D72" s="14">
        <v>-119</v>
      </c>
      <c r="E72" s="14">
        <v>-9</v>
      </c>
      <c r="F72" s="14"/>
      <c r="G72" s="14">
        <v>-128</v>
      </c>
      <c r="H72" s="14">
        <f t="shared" ref="H72:H76" si="15">D72</f>
        <v>-119</v>
      </c>
      <c r="I72" s="14">
        <f t="shared" si="10"/>
        <v>-9</v>
      </c>
      <c r="J72" s="14">
        <f>IF($G72-SUM($H72:I72)&lt;$D72,$D72,$G72-SUM($H72:I72))</f>
        <v>0</v>
      </c>
      <c r="K72" s="14">
        <f>IF($G72-SUM($H72:J72)&lt;$D72,$D72,$G72-SUM($H72:J72))</f>
        <v>0</v>
      </c>
      <c r="L72" s="14">
        <f t="shared" si="8"/>
        <v>0</v>
      </c>
      <c r="M72" s="14">
        <f t="shared" si="11"/>
        <v>0</v>
      </c>
      <c r="O72">
        <v>4</v>
      </c>
      <c r="P72" t="s">
        <v>177</v>
      </c>
      <c r="Q72" t="s">
        <v>70</v>
      </c>
      <c r="R72" s="14">
        <v>89</v>
      </c>
      <c r="S72" s="14"/>
      <c r="T72" s="14"/>
      <c r="U72" s="14">
        <v>89</v>
      </c>
      <c r="V72" s="14">
        <f t="shared" si="12"/>
        <v>89</v>
      </c>
      <c r="W72" s="14">
        <f t="shared" si="13"/>
        <v>0</v>
      </c>
      <c r="X72" s="14">
        <f>IF($U72-SUM($V72:W72)&gt;$R72,$R72,$U72-SUM($V72:W72))</f>
        <v>0</v>
      </c>
      <c r="Y72" s="14">
        <f>IF($U72-SUM($V72:X72)&gt;$R72,$R72,$U72-SUM($V72:X72))</f>
        <v>0</v>
      </c>
      <c r="Z72" s="14">
        <f t="shared" si="9"/>
        <v>0</v>
      </c>
      <c r="AA72" s="14">
        <f t="shared" si="14"/>
        <v>0</v>
      </c>
    </row>
    <row r="73" spans="1:27" x14ac:dyDescent="0.25">
      <c r="A73">
        <v>8</v>
      </c>
      <c r="B73" t="s">
        <v>164</v>
      </c>
      <c r="C73" t="s">
        <v>97</v>
      </c>
      <c r="D73" s="14">
        <v>-59</v>
      </c>
      <c r="E73" s="14">
        <v>-56</v>
      </c>
      <c r="F73" s="14"/>
      <c r="G73" s="14">
        <v>-115</v>
      </c>
      <c r="H73" s="14">
        <f t="shared" si="15"/>
        <v>-59</v>
      </c>
      <c r="I73" s="14">
        <f t="shared" si="10"/>
        <v>-56</v>
      </c>
      <c r="J73" s="14">
        <f>IF($G73-SUM($H73:I73)&lt;$D73,$D73,$G73-SUM($H73:I73))</f>
        <v>0</v>
      </c>
      <c r="K73" s="14">
        <f>IF($G73-SUM($H73:J73)&lt;$D73,$D73,$G73-SUM($H73:J73))</f>
        <v>0</v>
      </c>
      <c r="L73" s="14">
        <f t="shared" si="8"/>
        <v>0</v>
      </c>
      <c r="M73" s="14">
        <f t="shared" si="11"/>
        <v>0</v>
      </c>
      <c r="O73">
        <v>4</v>
      </c>
      <c r="P73" t="s">
        <v>165</v>
      </c>
      <c r="Q73" t="s">
        <v>77</v>
      </c>
      <c r="R73" s="14">
        <v>282</v>
      </c>
      <c r="S73" s="14">
        <v>60</v>
      </c>
      <c r="T73" s="14"/>
      <c r="U73" s="14">
        <v>342</v>
      </c>
      <c r="V73" s="14">
        <f t="shared" si="12"/>
        <v>282</v>
      </c>
      <c r="W73" s="14">
        <f t="shared" si="13"/>
        <v>60</v>
      </c>
      <c r="X73" s="14">
        <f>IF($U73-SUM($V73:W73)&gt;$R73,$R73,$U73-SUM($V73:W73))</f>
        <v>0</v>
      </c>
      <c r="Y73" s="14">
        <f>IF($U73-SUM($V73:X73)&gt;$R73,$R73,$U73-SUM($V73:X73))</f>
        <v>0</v>
      </c>
      <c r="Z73" s="14">
        <f t="shared" si="9"/>
        <v>0</v>
      </c>
      <c r="AA73" s="14">
        <f t="shared" si="14"/>
        <v>0</v>
      </c>
    </row>
    <row r="74" spans="1:27" x14ac:dyDescent="0.25">
      <c r="A74">
        <v>8</v>
      </c>
      <c r="B74" t="s">
        <v>175</v>
      </c>
      <c r="C74" t="s">
        <v>65</v>
      </c>
      <c r="D74" s="14">
        <v>-185</v>
      </c>
      <c r="E74" s="14"/>
      <c r="F74" s="14"/>
      <c r="G74" s="14">
        <v>-185</v>
      </c>
      <c r="H74" s="14">
        <f t="shared" si="15"/>
        <v>-185</v>
      </c>
      <c r="I74" s="14">
        <f t="shared" si="10"/>
        <v>0</v>
      </c>
      <c r="J74" s="14">
        <f>IF($G74-SUM($H74:I74)&lt;$D74,$D74,$G74-SUM($H74:I74))</f>
        <v>0</v>
      </c>
      <c r="K74" s="14">
        <f>IF($G74-SUM($H74:J74)&lt;$D74,$D74,$G74-SUM($H74:J74))</f>
        <v>0</v>
      </c>
      <c r="L74" s="14">
        <f t="shared" si="8"/>
        <v>0</v>
      </c>
      <c r="M74" s="14">
        <f t="shared" si="11"/>
        <v>0</v>
      </c>
      <c r="O74">
        <v>4</v>
      </c>
      <c r="P74" t="s">
        <v>163</v>
      </c>
      <c r="Q74" t="s">
        <v>42</v>
      </c>
      <c r="R74" s="14">
        <v>984</v>
      </c>
      <c r="S74" s="14">
        <v>573</v>
      </c>
      <c r="T74" s="14"/>
      <c r="U74" s="14">
        <v>1557</v>
      </c>
      <c r="V74" s="14">
        <f t="shared" si="12"/>
        <v>984</v>
      </c>
      <c r="W74" s="14">
        <f t="shared" si="13"/>
        <v>573</v>
      </c>
      <c r="X74" s="14">
        <f>IF($U74-SUM($V74:W74)&gt;$R74,$R74,$U74-SUM($V74:W74))</f>
        <v>0</v>
      </c>
      <c r="Y74" s="14">
        <f>IF($U74-SUM($V74:X74)&gt;$R74,$R74,$U74-SUM($V74:X74))</f>
        <v>0</v>
      </c>
      <c r="Z74" s="14">
        <f t="shared" si="9"/>
        <v>0</v>
      </c>
      <c r="AA74" s="14">
        <f t="shared" si="14"/>
        <v>0</v>
      </c>
    </row>
    <row r="75" spans="1:27" x14ac:dyDescent="0.25">
      <c r="A75">
        <v>8</v>
      </c>
      <c r="B75" t="s">
        <v>179</v>
      </c>
      <c r="C75" t="s">
        <v>74</v>
      </c>
      <c r="D75" s="14">
        <v>-1</v>
      </c>
      <c r="E75" s="14"/>
      <c r="F75" s="14"/>
      <c r="G75" s="14">
        <v>-1</v>
      </c>
      <c r="H75" s="14">
        <f t="shared" si="15"/>
        <v>-1</v>
      </c>
      <c r="I75" s="14">
        <f t="shared" si="10"/>
        <v>0</v>
      </c>
      <c r="J75" s="14">
        <f>IF($G75-SUM($H75:I75)&lt;$D75,$D75,$G75-SUM($H75:I75))</f>
        <v>0</v>
      </c>
      <c r="K75" s="14">
        <f>IF($G75-SUM($H75:J75)&lt;$D75,$D75,$G75-SUM($H75:J75))</f>
        <v>0</v>
      </c>
      <c r="L75" s="14">
        <f t="shared" si="8"/>
        <v>0</v>
      </c>
      <c r="M75" s="14">
        <f t="shared" si="11"/>
        <v>0</v>
      </c>
      <c r="O75">
        <v>4</v>
      </c>
      <c r="P75" t="s">
        <v>166</v>
      </c>
      <c r="Q75" t="s">
        <v>79</v>
      </c>
      <c r="R75" s="14">
        <v>10</v>
      </c>
      <c r="S75" s="14"/>
      <c r="T75" s="14"/>
      <c r="U75" s="14">
        <v>10</v>
      </c>
      <c r="V75" s="14">
        <f t="shared" si="12"/>
        <v>10</v>
      </c>
      <c r="W75" s="14">
        <f t="shared" si="13"/>
        <v>0</v>
      </c>
      <c r="X75" s="14">
        <f>IF($U75-SUM($V75:W75)&gt;$R75,$R75,$U75-SUM($V75:W75))</f>
        <v>0</v>
      </c>
      <c r="Y75" s="14">
        <f>IF($U75-SUM($V75:X75)&gt;$R75,$R75,$U75-SUM($V75:X75))</f>
        <v>0</v>
      </c>
      <c r="Z75" s="14">
        <f t="shared" si="9"/>
        <v>0</v>
      </c>
      <c r="AA75" s="14">
        <f t="shared" si="14"/>
        <v>0</v>
      </c>
    </row>
    <row r="76" spans="1:27" x14ac:dyDescent="0.25">
      <c r="A76">
        <v>8</v>
      </c>
      <c r="B76" t="s">
        <v>166</v>
      </c>
      <c r="C76" t="s">
        <v>78</v>
      </c>
      <c r="D76" s="14">
        <v>-6</v>
      </c>
      <c r="E76" s="14"/>
      <c r="F76" s="14"/>
      <c r="G76" s="14">
        <v>-6</v>
      </c>
      <c r="H76" s="14">
        <f t="shared" si="15"/>
        <v>-6</v>
      </c>
      <c r="I76" s="14">
        <f t="shared" si="10"/>
        <v>0</v>
      </c>
      <c r="J76" s="14">
        <f>IF($G76-SUM($H76:I76)&lt;$D76,$D76,$G76-SUM($H76:I76))</f>
        <v>0</v>
      </c>
      <c r="K76" s="14">
        <f>IF($G76-SUM($H76:J76)&lt;$D76,$D76,$G76-SUM($H76:J76))</f>
        <v>0</v>
      </c>
      <c r="L76" s="14">
        <f t="shared" si="8"/>
        <v>0</v>
      </c>
      <c r="M76" s="14">
        <f t="shared" si="11"/>
        <v>0</v>
      </c>
      <c r="O76">
        <v>4</v>
      </c>
      <c r="P76" t="s">
        <v>166</v>
      </c>
      <c r="Q76" t="s">
        <v>81</v>
      </c>
      <c r="R76" s="14">
        <v>2431</v>
      </c>
      <c r="S76" s="14">
        <v>2431</v>
      </c>
      <c r="T76" s="14">
        <v>1361</v>
      </c>
      <c r="U76" s="14">
        <v>6223</v>
      </c>
      <c r="V76" s="14">
        <f t="shared" si="12"/>
        <v>2431</v>
      </c>
      <c r="W76" s="14">
        <f t="shared" si="13"/>
        <v>2431</v>
      </c>
      <c r="X76" s="14">
        <f>IF($U76-SUM($V76:W76)&gt;$R76,$R76,$U76-SUM($V76:W76))</f>
        <v>1361</v>
      </c>
      <c r="Y76" s="14">
        <f>IF($U76-SUM($V76:X76)&gt;$R76,$R76,$U76-SUM($V76:X76))</f>
        <v>0</v>
      </c>
      <c r="Z76" s="14">
        <f t="shared" si="9"/>
        <v>0</v>
      </c>
      <c r="AA76" s="14">
        <f t="shared" si="14"/>
        <v>0</v>
      </c>
    </row>
    <row r="77" spans="1:27" x14ac:dyDescent="0.25">
      <c r="A77" t="s">
        <v>85</v>
      </c>
      <c r="D77" s="14">
        <v>-99186</v>
      </c>
      <c r="E77" s="14">
        <v>-22855</v>
      </c>
      <c r="F77" s="14">
        <v>-41513</v>
      </c>
      <c r="G77" s="14">
        <v>-163554</v>
      </c>
      <c r="H77" s="14">
        <f>SUM(H6:H76)</f>
        <v>-99186</v>
      </c>
      <c r="I77" s="14">
        <f t="shared" ref="I77:L77" si="16">SUM(I6:I76)</f>
        <v>-22855</v>
      </c>
      <c r="J77" s="14">
        <f t="shared" si="16"/>
        <v>-17920</v>
      </c>
      <c r="K77" s="14">
        <f t="shared" si="16"/>
        <v>-15340</v>
      </c>
      <c r="L77" s="14">
        <f t="shared" si="16"/>
        <v>-8253</v>
      </c>
      <c r="M77" s="14">
        <f t="shared" si="11"/>
        <v>0</v>
      </c>
      <c r="O77">
        <v>4</v>
      </c>
      <c r="P77" t="s">
        <v>168</v>
      </c>
      <c r="Q77" t="s">
        <v>47</v>
      </c>
      <c r="R77" s="14">
        <v>73</v>
      </c>
      <c r="S77" s="14"/>
      <c r="T77" s="14"/>
      <c r="U77" s="14">
        <v>73</v>
      </c>
      <c r="V77" s="14">
        <f t="shared" si="12"/>
        <v>73</v>
      </c>
      <c r="W77" s="14">
        <f t="shared" si="13"/>
        <v>0</v>
      </c>
      <c r="X77" s="14">
        <f>IF($U77-SUM($V77:W77)&gt;$R77,$R77,$U77-SUM($V77:W77))</f>
        <v>0</v>
      </c>
      <c r="Y77" s="14">
        <f>IF($U77-SUM($V77:X77)&gt;$R77,$R77,$U77-SUM($V77:X77))</f>
        <v>0</v>
      </c>
      <c r="Z77" s="14">
        <f t="shared" si="9"/>
        <v>0</v>
      </c>
      <c r="AA77" s="14">
        <f t="shared" si="14"/>
        <v>0</v>
      </c>
    </row>
    <row r="78" spans="1:27" x14ac:dyDescent="0.25">
      <c r="O78">
        <v>5</v>
      </c>
      <c r="P78" t="s">
        <v>26</v>
      </c>
      <c r="Q78" t="s">
        <v>32</v>
      </c>
      <c r="R78" s="14">
        <v>153</v>
      </c>
      <c r="S78" s="14"/>
      <c r="T78" s="14"/>
      <c r="U78" s="14">
        <v>153</v>
      </c>
      <c r="V78" s="14">
        <f>R78</f>
        <v>153</v>
      </c>
      <c r="W78" s="14">
        <f>IF(T78&gt;0,R78,S78)</f>
        <v>0</v>
      </c>
      <c r="X78" s="14">
        <f>IF($U78-SUM($V78:W78)&gt;$R78,$R78,$U78-SUM($V78:W78))</f>
        <v>0</v>
      </c>
      <c r="Y78" s="14">
        <f>IF($U78-SUM($V78:X78)&gt;$R78,$R78,$U78-SUM($V78:X78))</f>
        <v>0</v>
      </c>
      <c r="Z78" s="14">
        <f t="shared" si="9"/>
        <v>0</v>
      </c>
      <c r="AA78" s="14">
        <f t="shared" si="14"/>
        <v>0</v>
      </c>
    </row>
    <row r="79" spans="1:27" x14ac:dyDescent="0.25">
      <c r="O79">
        <v>5</v>
      </c>
      <c r="P79" t="s">
        <v>59</v>
      </c>
      <c r="Q79" t="s">
        <v>60</v>
      </c>
      <c r="R79" s="14">
        <v>7</v>
      </c>
      <c r="S79" s="14"/>
      <c r="T79" s="14"/>
      <c r="U79" s="14">
        <v>7</v>
      </c>
      <c r="V79" s="14">
        <f t="shared" ref="V79:V107" si="17">R79</f>
        <v>7</v>
      </c>
      <c r="W79" s="14">
        <f t="shared" ref="W79:W107" si="18">IF(T79&gt;0,R79,S79)</f>
        <v>0</v>
      </c>
      <c r="X79" s="14">
        <f>IF($U79-SUM($V79:W79)&gt;$R79,$R79,$U79-SUM($V79:W79))</f>
        <v>0</v>
      </c>
      <c r="Y79" s="14">
        <f>IF($U79-SUM($V79:X79)&gt;$R79,$R79,$U79-SUM($V79:X79))</f>
        <v>0</v>
      </c>
      <c r="Z79" s="14">
        <f t="shared" si="9"/>
        <v>0</v>
      </c>
      <c r="AA79" s="14">
        <f t="shared" si="14"/>
        <v>0</v>
      </c>
    </row>
    <row r="80" spans="1:27" x14ac:dyDescent="0.25">
      <c r="O80">
        <v>5</v>
      </c>
      <c r="P80" t="s">
        <v>162</v>
      </c>
      <c r="Q80" t="s">
        <v>38</v>
      </c>
      <c r="R80" s="14">
        <v>9089</v>
      </c>
      <c r="S80" s="14"/>
      <c r="T80" s="14"/>
      <c r="U80" s="14">
        <v>9089</v>
      </c>
      <c r="V80" s="14">
        <f t="shared" si="17"/>
        <v>9089</v>
      </c>
      <c r="W80" s="14">
        <f t="shared" si="18"/>
        <v>0</v>
      </c>
      <c r="X80" s="14">
        <f>IF($U80-SUM($V80:W80)&gt;$R80,$R80,$U80-SUM($V80:W80))</f>
        <v>0</v>
      </c>
      <c r="Y80" s="14">
        <f>IF($U80-SUM($V80:X80)&gt;$R80,$R80,$U80-SUM($V80:X80))</f>
        <v>0</v>
      </c>
      <c r="Z80" s="14">
        <f t="shared" si="9"/>
        <v>0</v>
      </c>
      <c r="AA80" s="14">
        <f t="shared" si="14"/>
        <v>0</v>
      </c>
    </row>
    <row r="81" spans="1:27" x14ac:dyDescent="0.25">
      <c r="D81" s="71" t="s">
        <v>126</v>
      </c>
      <c r="E81" s="72"/>
      <c r="F81" s="72"/>
      <c r="G81" s="73"/>
      <c r="H81" s="71" t="s">
        <v>127</v>
      </c>
      <c r="I81" s="72"/>
      <c r="J81" s="72"/>
      <c r="K81" s="72"/>
      <c r="L81" s="73"/>
      <c r="O81">
        <v>5</v>
      </c>
      <c r="P81" t="s">
        <v>162</v>
      </c>
      <c r="Q81" t="s">
        <v>40</v>
      </c>
      <c r="R81" s="14">
        <v>711</v>
      </c>
      <c r="S81" s="14"/>
      <c r="T81" s="14"/>
      <c r="U81" s="14">
        <v>711</v>
      </c>
      <c r="V81" s="14">
        <f t="shared" si="17"/>
        <v>711</v>
      </c>
      <c r="W81" s="14">
        <f t="shared" si="18"/>
        <v>0</v>
      </c>
      <c r="X81" s="14">
        <f>IF($U81-SUM($V81:W81)&gt;$R81,$R81,$U81-SUM($V81:W81))</f>
        <v>0</v>
      </c>
      <c r="Y81" s="14">
        <f>IF($U81-SUM($V81:X81)&gt;$R81,$R81,$U81-SUM($V81:X81))</f>
        <v>0</v>
      </c>
      <c r="Z81" s="14">
        <f t="shared" si="9"/>
        <v>0</v>
      </c>
      <c r="AA81" s="14">
        <f t="shared" si="14"/>
        <v>0</v>
      </c>
    </row>
    <row r="82" spans="1:27" x14ac:dyDescent="0.25">
      <c r="D82" s="3" t="str">
        <f>D5</f>
        <v>Cash Out - Tier 1</v>
      </c>
      <c r="E82" s="3" t="str">
        <f t="shared" ref="E82:L82" si="19">E5</f>
        <v>Cash Out - Tier 2</v>
      </c>
      <c r="F82" s="3" t="str">
        <f t="shared" si="19"/>
        <v>Cash Out - Tier 3</v>
      </c>
      <c r="G82" s="3" t="str">
        <f t="shared" si="19"/>
        <v>Grand Total</v>
      </c>
      <c r="H82" s="3" t="str">
        <f t="shared" si="19"/>
        <v>Cash Out - Tier 1</v>
      </c>
      <c r="I82" s="3" t="str">
        <f t="shared" si="19"/>
        <v>Cash Out - Tier 2</v>
      </c>
      <c r="J82" s="3" t="str">
        <f t="shared" si="19"/>
        <v>Cash Out - Tier 3</v>
      </c>
      <c r="K82" s="3" t="str">
        <f t="shared" si="19"/>
        <v>Cash Out - Tier 4</v>
      </c>
      <c r="L82" s="3" t="str">
        <f t="shared" si="19"/>
        <v>Cash Out - Tier 5</v>
      </c>
      <c r="O82">
        <v>5</v>
      </c>
      <c r="P82" t="s">
        <v>161</v>
      </c>
      <c r="Q82" t="s">
        <v>25</v>
      </c>
      <c r="R82" s="14">
        <v>129</v>
      </c>
      <c r="S82" s="14"/>
      <c r="T82" s="14"/>
      <c r="U82" s="14">
        <v>129</v>
      </c>
      <c r="V82" s="14">
        <f t="shared" si="17"/>
        <v>129</v>
      </c>
      <c r="W82" s="14">
        <f t="shared" si="18"/>
        <v>0</v>
      </c>
      <c r="X82" s="14">
        <f>IF($U82-SUM($V82:W82)&gt;$R82,$R82,$U82-SUM($V82:W82))</f>
        <v>0</v>
      </c>
      <c r="Y82" s="14">
        <f>IF($U82-SUM($V82:X82)&gt;$R82,$R82,$U82-SUM($V82:X82))</f>
        <v>0</v>
      </c>
      <c r="Z82" s="14">
        <f t="shared" si="9"/>
        <v>0</v>
      </c>
      <c r="AA82" s="14">
        <f t="shared" si="14"/>
        <v>0</v>
      </c>
    </row>
    <row r="83" spans="1:27" x14ac:dyDescent="0.25">
      <c r="A83">
        <v>9</v>
      </c>
      <c r="D83" s="2">
        <f>SUMIF($A$6:$A$76,$A83,D$6:D$76)</f>
        <v>-4184</v>
      </c>
      <c r="E83" s="2">
        <f t="shared" ref="E83:M83" si="20">SUMIF($A$6:$A$76,$A83,E$6:E$76)</f>
        <v>-287</v>
      </c>
      <c r="F83" s="2">
        <f t="shared" si="20"/>
        <v>-37</v>
      </c>
      <c r="G83" s="2">
        <f t="shared" si="20"/>
        <v>-4508</v>
      </c>
      <c r="H83" s="2">
        <f t="shared" si="20"/>
        <v>-4184</v>
      </c>
      <c r="I83" s="2">
        <f t="shared" si="20"/>
        <v>-287</v>
      </c>
      <c r="J83" s="2">
        <f t="shared" si="20"/>
        <v>-37</v>
      </c>
      <c r="K83" s="2">
        <f t="shared" si="20"/>
        <v>0</v>
      </c>
      <c r="L83" s="2">
        <f t="shared" si="20"/>
        <v>0</v>
      </c>
      <c r="M83" s="2">
        <f t="shared" si="20"/>
        <v>0</v>
      </c>
      <c r="O83">
        <v>5</v>
      </c>
      <c r="P83" t="s">
        <v>164</v>
      </c>
      <c r="Q83" t="s">
        <v>97</v>
      </c>
      <c r="R83" s="65">
        <v>838</v>
      </c>
      <c r="S83" s="65">
        <v>951</v>
      </c>
      <c r="T83" s="65"/>
      <c r="U83" s="14">
        <v>1789</v>
      </c>
      <c r="V83" s="14">
        <f t="shared" si="17"/>
        <v>838</v>
      </c>
      <c r="W83" s="65">
        <f>R83</f>
        <v>838</v>
      </c>
      <c r="X83" s="14">
        <f>IF($U83-SUM($V83:W83)&gt;$R83,$R83,$U83-SUM($V83:W83))</f>
        <v>113</v>
      </c>
      <c r="Y83" s="14">
        <f>IF($U83-SUM($V83:X83)&gt;$R83,$R83,$U83-SUM($V83:X83))</f>
        <v>0</v>
      </c>
      <c r="Z83" s="14">
        <f t="shared" si="9"/>
        <v>0</v>
      </c>
      <c r="AA83" s="14">
        <f t="shared" si="14"/>
        <v>0</v>
      </c>
    </row>
    <row r="84" spans="1:27" x14ac:dyDescent="0.25">
      <c r="A84">
        <v>10</v>
      </c>
      <c r="D84" s="2">
        <f t="shared" ref="D84:M94" si="21">SUMIF($A$6:$A$76,$A84,D$6:D$76)</f>
        <v>-36205</v>
      </c>
      <c r="E84" s="2">
        <f t="shared" si="21"/>
        <v>-101</v>
      </c>
      <c r="F84" s="2">
        <f t="shared" si="21"/>
        <v>-47</v>
      </c>
      <c r="G84" s="2">
        <f t="shared" si="21"/>
        <v>-36353</v>
      </c>
      <c r="H84" s="2">
        <f t="shared" si="21"/>
        <v>-36205</v>
      </c>
      <c r="I84" s="2">
        <f t="shared" si="21"/>
        <v>-101</v>
      </c>
      <c r="J84" s="2">
        <f t="shared" si="21"/>
        <v>-44</v>
      </c>
      <c r="K84" s="2">
        <f t="shared" si="21"/>
        <v>-3</v>
      </c>
      <c r="L84" s="2">
        <f t="shared" si="21"/>
        <v>0</v>
      </c>
      <c r="M84" s="2">
        <f t="shared" si="21"/>
        <v>0</v>
      </c>
      <c r="O84">
        <v>5</v>
      </c>
      <c r="P84" t="s">
        <v>166</v>
      </c>
      <c r="Q84" t="s">
        <v>79</v>
      </c>
      <c r="R84" s="14">
        <v>195</v>
      </c>
      <c r="S84" s="14">
        <v>195</v>
      </c>
      <c r="T84" s="14">
        <v>113</v>
      </c>
      <c r="U84" s="14">
        <v>503</v>
      </c>
      <c r="V84" s="14">
        <f t="shared" si="17"/>
        <v>195</v>
      </c>
      <c r="W84" s="14">
        <f t="shared" si="18"/>
        <v>195</v>
      </c>
      <c r="X84" s="14">
        <f>IF($U84-SUM($V84:W84)&gt;$R84,$R84,$U84-SUM($V84:W84))</f>
        <v>113</v>
      </c>
      <c r="Y84" s="14">
        <f>IF($U84-SUM($V84:X84)&gt;$R84,$R84,$U84-SUM($V84:X84))</f>
        <v>0</v>
      </c>
      <c r="Z84" s="14">
        <f t="shared" si="9"/>
        <v>0</v>
      </c>
      <c r="AA84" s="14">
        <f t="shared" si="14"/>
        <v>0</v>
      </c>
    </row>
    <row r="85" spans="1:27" x14ac:dyDescent="0.25">
      <c r="A85">
        <v>11</v>
      </c>
      <c r="D85" s="2">
        <f t="shared" si="21"/>
        <v>-7850</v>
      </c>
      <c r="E85" s="2">
        <f t="shared" si="21"/>
        <v>-1786</v>
      </c>
      <c r="F85" s="2">
        <f t="shared" si="21"/>
        <v>-2837</v>
      </c>
      <c r="G85" s="2">
        <f t="shared" si="21"/>
        <v>-12473</v>
      </c>
      <c r="H85" s="2">
        <f t="shared" si="21"/>
        <v>-7850</v>
      </c>
      <c r="I85" s="2">
        <f t="shared" si="21"/>
        <v>-1786</v>
      </c>
      <c r="J85" s="2">
        <f t="shared" si="21"/>
        <v>-1786</v>
      </c>
      <c r="K85" s="2">
        <f t="shared" si="21"/>
        <v>-933</v>
      </c>
      <c r="L85" s="2">
        <f t="shared" si="21"/>
        <v>-118</v>
      </c>
      <c r="M85" s="2">
        <f t="shared" si="21"/>
        <v>0</v>
      </c>
      <c r="O85">
        <v>6</v>
      </c>
      <c r="P85" t="s">
        <v>26</v>
      </c>
      <c r="Q85" t="s">
        <v>31</v>
      </c>
      <c r="R85" s="14">
        <v>133</v>
      </c>
      <c r="S85" s="14"/>
      <c r="T85" s="14"/>
      <c r="U85" s="14">
        <v>133</v>
      </c>
      <c r="V85" s="14">
        <f t="shared" si="17"/>
        <v>133</v>
      </c>
      <c r="W85" s="14">
        <f t="shared" si="18"/>
        <v>0</v>
      </c>
      <c r="X85" s="14">
        <f>IF($U85-SUM($V85:W85)&gt;$R85,$R85,$U85-SUM($V85:W85))</f>
        <v>0</v>
      </c>
      <c r="Y85" s="14">
        <f>IF($U85-SUM($V85:X85)&gt;$R85,$R85,$U85-SUM($V85:X85))</f>
        <v>0</v>
      </c>
      <c r="Z85" s="14">
        <f t="shared" si="9"/>
        <v>0</v>
      </c>
      <c r="AA85" s="14">
        <f t="shared" si="14"/>
        <v>0</v>
      </c>
    </row>
    <row r="86" spans="1:27" x14ac:dyDescent="0.25">
      <c r="A86">
        <v>12</v>
      </c>
      <c r="D86" s="2">
        <f t="shared" si="21"/>
        <v>-13989</v>
      </c>
      <c r="E86" s="2">
        <f t="shared" si="21"/>
        <v>-2635</v>
      </c>
      <c r="F86" s="2">
        <f t="shared" si="21"/>
        <v>-390</v>
      </c>
      <c r="G86" s="2">
        <f t="shared" si="21"/>
        <v>-17014</v>
      </c>
      <c r="H86" s="2">
        <f t="shared" si="21"/>
        <v>-13989</v>
      </c>
      <c r="I86" s="2">
        <f t="shared" si="21"/>
        <v>-2635</v>
      </c>
      <c r="J86" s="2">
        <f t="shared" si="21"/>
        <v>-325</v>
      </c>
      <c r="K86" s="2">
        <f t="shared" si="21"/>
        <v>-65</v>
      </c>
      <c r="L86" s="2">
        <f t="shared" si="21"/>
        <v>0</v>
      </c>
      <c r="M86" s="2">
        <f t="shared" si="21"/>
        <v>0</v>
      </c>
      <c r="O86">
        <v>6</v>
      </c>
      <c r="P86" t="s">
        <v>26</v>
      </c>
      <c r="Q86" t="s">
        <v>34</v>
      </c>
      <c r="R86" s="14">
        <v>8</v>
      </c>
      <c r="S86" s="14"/>
      <c r="T86" s="14"/>
      <c r="U86" s="14">
        <v>8</v>
      </c>
      <c r="V86" s="14">
        <f t="shared" si="17"/>
        <v>8</v>
      </c>
      <c r="W86" s="14">
        <f t="shared" si="18"/>
        <v>0</v>
      </c>
      <c r="X86" s="14">
        <f>IF($U86-SUM($V86:W86)&gt;$R86,$R86,$U86-SUM($V86:W86))</f>
        <v>0</v>
      </c>
      <c r="Y86" s="14">
        <f>IF($U86-SUM($V86:X86)&gt;$R86,$R86,$U86-SUM($V86:X86))</f>
        <v>0</v>
      </c>
      <c r="Z86" s="14">
        <f t="shared" si="9"/>
        <v>0</v>
      </c>
      <c r="AA86" s="14">
        <f t="shared" si="14"/>
        <v>0</v>
      </c>
    </row>
    <row r="87" spans="1:27" x14ac:dyDescent="0.25">
      <c r="A87">
        <v>1</v>
      </c>
      <c r="D87" s="2">
        <f t="shared" si="21"/>
        <v>-1364</v>
      </c>
      <c r="E87" s="2">
        <f t="shared" si="21"/>
        <v>0</v>
      </c>
      <c r="F87" s="2">
        <f t="shared" si="21"/>
        <v>0</v>
      </c>
      <c r="G87" s="2">
        <f t="shared" si="21"/>
        <v>-1364</v>
      </c>
      <c r="H87" s="2">
        <f t="shared" si="21"/>
        <v>-1364</v>
      </c>
      <c r="I87" s="2">
        <f t="shared" si="21"/>
        <v>0</v>
      </c>
      <c r="J87" s="2">
        <f t="shared" si="21"/>
        <v>0</v>
      </c>
      <c r="K87" s="2">
        <f t="shared" si="21"/>
        <v>0</v>
      </c>
      <c r="L87" s="2">
        <f t="shared" si="21"/>
        <v>0</v>
      </c>
      <c r="M87" s="2">
        <f t="shared" si="21"/>
        <v>0</v>
      </c>
      <c r="O87">
        <v>6</v>
      </c>
      <c r="P87" t="s">
        <v>59</v>
      </c>
      <c r="Q87" t="s">
        <v>60</v>
      </c>
      <c r="R87" s="14">
        <v>19</v>
      </c>
      <c r="S87" s="14">
        <v>19</v>
      </c>
      <c r="T87" s="14">
        <v>441</v>
      </c>
      <c r="U87" s="14">
        <v>479</v>
      </c>
      <c r="V87" s="14">
        <f t="shared" si="17"/>
        <v>19</v>
      </c>
      <c r="W87" s="14">
        <f t="shared" si="18"/>
        <v>19</v>
      </c>
      <c r="X87" s="14">
        <f>IF($U87-SUM($V87:W87)&gt;$R87,$R87,$U87-SUM($V87:W87))</f>
        <v>19</v>
      </c>
      <c r="Y87" s="14">
        <f>IF($U87-SUM($V87:X87)&gt;$R87,$R87,$U87-SUM($V87:X87))</f>
        <v>19</v>
      </c>
      <c r="Z87" s="14">
        <f t="shared" si="9"/>
        <v>403</v>
      </c>
      <c r="AA87" s="14">
        <f t="shared" si="14"/>
        <v>0</v>
      </c>
    </row>
    <row r="88" spans="1:27" x14ac:dyDescent="0.25">
      <c r="A88">
        <v>2</v>
      </c>
      <c r="D88" s="2">
        <f t="shared" si="21"/>
        <v>-1536</v>
      </c>
      <c r="E88" s="2">
        <f t="shared" si="21"/>
        <v>-143</v>
      </c>
      <c r="F88" s="2">
        <f t="shared" si="21"/>
        <v>-846</v>
      </c>
      <c r="G88" s="2">
        <f t="shared" si="21"/>
        <v>-2525</v>
      </c>
      <c r="H88" s="2">
        <f t="shared" si="21"/>
        <v>-1536</v>
      </c>
      <c r="I88" s="2">
        <f t="shared" si="21"/>
        <v>-143</v>
      </c>
      <c r="J88" s="2">
        <f t="shared" si="21"/>
        <v>-143</v>
      </c>
      <c r="K88" s="2">
        <f t="shared" si="21"/>
        <v>-143</v>
      </c>
      <c r="L88" s="2">
        <f t="shared" si="21"/>
        <v>-560</v>
      </c>
      <c r="M88" s="2">
        <f t="shared" si="21"/>
        <v>0</v>
      </c>
      <c r="O88">
        <v>6</v>
      </c>
      <c r="P88" t="s">
        <v>162</v>
      </c>
      <c r="Q88" t="s">
        <v>35</v>
      </c>
      <c r="R88" s="14">
        <v>2347</v>
      </c>
      <c r="S88" s="14"/>
      <c r="T88" s="14"/>
      <c r="U88" s="14">
        <v>2347</v>
      </c>
      <c r="V88" s="14">
        <f t="shared" si="17"/>
        <v>2347</v>
      </c>
      <c r="W88" s="14">
        <f t="shared" si="18"/>
        <v>0</v>
      </c>
      <c r="X88" s="14">
        <f>IF($U88-SUM($V88:W88)&gt;$R88,$R88,$U88-SUM($V88:W88))</f>
        <v>0</v>
      </c>
      <c r="Y88" s="14">
        <f>IF($U88-SUM($V88:X88)&gt;$R88,$R88,$U88-SUM($V88:X88))</f>
        <v>0</v>
      </c>
      <c r="Z88" s="14">
        <f t="shared" si="9"/>
        <v>0</v>
      </c>
      <c r="AA88" s="14">
        <f t="shared" si="14"/>
        <v>0</v>
      </c>
    </row>
    <row r="89" spans="1:27" x14ac:dyDescent="0.25">
      <c r="A89">
        <v>3</v>
      </c>
      <c r="D89" s="2">
        <f t="shared" si="21"/>
        <v>-3104</v>
      </c>
      <c r="E89" s="2">
        <f t="shared" si="21"/>
        <v>-70</v>
      </c>
      <c r="F89" s="2">
        <f t="shared" si="21"/>
        <v>-139</v>
      </c>
      <c r="G89" s="2">
        <f t="shared" si="21"/>
        <v>-3313</v>
      </c>
      <c r="H89" s="2">
        <f t="shared" si="21"/>
        <v>-3104</v>
      </c>
      <c r="I89" s="2">
        <f t="shared" si="21"/>
        <v>-70</v>
      </c>
      <c r="J89" s="2">
        <f t="shared" si="21"/>
        <v>-70</v>
      </c>
      <c r="K89" s="2">
        <f t="shared" si="21"/>
        <v>-69</v>
      </c>
      <c r="L89" s="2">
        <f t="shared" si="21"/>
        <v>0</v>
      </c>
      <c r="M89" s="2">
        <f t="shared" si="21"/>
        <v>0</v>
      </c>
      <c r="O89">
        <v>6</v>
      </c>
      <c r="P89" t="s">
        <v>162</v>
      </c>
      <c r="Q89" t="s">
        <v>39</v>
      </c>
      <c r="R89" s="14">
        <v>4990</v>
      </c>
      <c r="S89" s="14"/>
      <c r="T89" s="14"/>
      <c r="U89" s="14">
        <v>4990</v>
      </c>
      <c r="V89" s="14">
        <f t="shared" si="17"/>
        <v>4990</v>
      </c>
      <c r="W89" s="14">
        <f t="shared" si="18"/>
        <v>0</v>
      </c>
      <c r="X89" s="14">
        <f>IF($U89-SUM($V89:W89)&gt;$R89,$R89,$U89-SUM($V89:W89))</f>
        <v>0</v>
      </c>
      <c r="Y89" s="14">
        <f>IF($U89-SUM($V89:X89)&gt;$R89,$R89,$U89-SUM($V89:X89))</f>
        <v>0</v>
      </c>
      <c r="Z89" s="14">
        <f t="shared" si="9"/>
        <v>0</v>
      </c>
      <c r="AA89" s="14">
        <f t="shared" si="14"/>
        <v>0</v>
      </c>
    </row>
    <row r="90" spans="1:27" x14ac:dyDescent="0.25">
      <c r="A90">
        <v>4</v>
      </c>
      <c r="D90" s="2">
        <f t="shared" si="21"/>
        <v>-7190</v>
      </c>
      <c r="E90" s="2">
        <f t="shared" si="21"/>
        <v>-3260</v>
      </c>
      <c r="F90" s="2">
        <f t="shared" si="21"/>
        <v>-2820</v>
      </c>
      <c r="G90" s="2">
        <f t="shared" si="21"/>
        <v>-13270</v>
      </c>
      <c r="H90" s="2">
        <f t="shared" si="21"/>
        <v>-7190</v>
      </c>
      <c r="I90" s="2">
        <f t="shared" si="21"/>
        <v>-3260</v>
      </c>
      <c r="J90" s="2">
        <f t="shared" si="21"/>
        <v>-1157</v>
      </c>
      <c r="K90" s="2">
        <f t="shared" si="21"/>
        <v>-383</v>
      </c>
      <c r="L90" s="2">
        <f t="shared" si="21"/>
        <v>-1280</v>
      </c>
      <c r="M90" s="2">
        <f t="shared" si="21"/>
        <v>0</v>
      </c>
      <c r="O90">
        <v>6</v>
      </c>
      <c r="P90" t="s">
        <v>166</v>
      </c>
      <c r="Q90" t="s">
        <v>80</v>
      </c>
      <c r="R90" s="14">
        <v>0</v>
      </c>
      <c r="S90" s="14">
        <v>0</v>
      </c>
      <c r="T90" s="14"/>
      <c r="U90" s="14">
        <v>0</v>
      </c>
      <c r="V90" s="14">
        <f t="shared" si="17"/>
        <v>0</v>
      </c>
      <c r="W90" s="14">
        <f t="shared" si="18"/>
        <v>0</v>
      </c>
      <c r="X90" s="14">
        <f>IF($U90-SUM($V90:W90)&gt;$R90,$R90,$U90-SUM($V90:W90))</f>
        <v>0</v>
      </c>
      <c r="Y90" s="14">
        <f>IF($U90-SUM($V90:X90)&gt;$R90,$R90,$U90-SUM($V90:X90))</f>
        <v>0</v>
      </c>
      <c r="Z90" s="14">
        <f t="shared" si="9"/>
        <v>0</v>
      </c>
      <c r="AA90" s="14">
        <f t="shared" si="14"/>
        <v>0</v>
      </c>
    </row>
    <row r="91" spans="1:27" x14ac:dyDescent="0.25">
      <c r="A91">
        <v>5</v>
      </c>
      <c r="D91" s="2">
        <f t="shared" si="21"/>
        <v>-14648</v>
      </c>
      <c r="E91" s="2">
        <f t="shared" si="21"/>
        <v>-13841</v>
      </c>
      <c r="F91" s="2">
        <f t="shared" si="21"/>
        <v>-32461</v>
      </c>
      <c r="G91" s="2">
        <f t="shared" si="21"/>
        <v>-60950</v>
      </c>
      <c r="H91" s="2">
        <f t="shared" si="21"/>
        <v>-14648</v>
      </c>
      <c r="I91" s="2">
        <f t="shared" si="21"/>
        <v>-13841</v>
      </c>
      <c r="J91" s="2">
        <f t="shared" si="21"/>
        <v>-13745</v>
      </c>
      <c r="K91" s="2">
        <f t="shared" si="21"/>
        <v>-13613</v>
      </c>
      <c r="L91" s="2">
        <f t="shared" si="21"/>
        <v>-5103</v>
      </c>
      <c r="M91" s="2">
        <f t="shared" si="21"/>
        <v>0</v>
      </c>
      <c r="O91">
        <v>6</v>
      </c>
      <c r="P91" t="s">
        <v>166</v>
      </c>
      <c r="Q91" t="s">
        <v>81</v>
      </c>
      <c r="R91" s="14">
        <v>113</v>
      </c>
      <c r="S91" s="14"/>
      <c r="T91" s="14"/>
      <c r="U91" s="14">
        <v>113</v>
      </c>
      <c r="V91" s="14">
        <f t="shared" si="17"/>
        <v>113</v>
      </c>
      <c r="W91" s="14">
        <f t="shared" si="18"/>
        <v>0</v>
      </c>
      <c r="X91" s="14">
        <f>IF($U91-SUM($V91:W91)&gt;$R91,$R91,$U91-SUM($V91:W91))</f>
        <v>0</v>
      </c>
      <c r="Y91" s="14">
        <f>IF($U91-SUM($V91:X91)&gt;$R91,$R91,$U91-SUM($V91:X91))</f>
        <v>0</v>
      </c>
      <c r="Z91" s="14">
        <f t="shared" si="9"/>
        <v>0</v>
      </c>
      <c r="AA91" s="14">
        <f t="shared" si="14"/>
        <v>0</v>
      </c>
    </row>
    <row r="92" spans="1:27" x14ac:dyDescent="0.25">
      <c r="A92">
        <v>6</v>
      </c>
      <c r="D92" s="2">
        <f t="shared" si="21"/>
        <v>-6080</v>
      </c>
      <c r="E92" s="2">
        <f t="shared" si="21"/>
        <v>-555</v>
      </c>
      <c r="F92" s="2">
        <f t="shared" si="21"/>
        <v>-1270</v>
      </c>
      <c r="G92" s="2">
        <f t="shared" si="21"/>
        <v>-7905</v>
      </c>
      <c r="H92" s="2">
        <f t="shared" si="21"/>
        <v>-6080</v>
      </c>
      <c r="I92" s="2">
        <f t="shared" si="21"/>
        <v>-555</v>
      </c>
      <c r="J92" s="2">
        <f t="shared" si="21"/>
        <v>-543</v>
      </c>
      <c r="K92" s="2">
        <f t="shared" si="21"/>
        <v>-61</v>
      </c>
      <c r="L92" s="2">
        <f t="shared" si="21"/>
        <v>-666</v>
      </c>
      <c r="M92" s="2">
        <f t="shared" si="21"/>
        <v>0</v>
      </c>
      <c r="O92">
        <v>7</v>
      </c>
      <c r="P92" t="s">
        <v>26</v>
      </c>
      <c r="Q92" t="s">
        <v>31</v>
      </c>
      <c r="R92" s="14">
        <v>1979</v>
      </c>
      <c r="S92" s="14"/>
      <c r="T92" s="14"/>
      <c r="U92" s="14">
        <v>1979</v>
      </c>
      <c r="V92" s="14">
        <f t="shared" si="17"/>
        <v>1979</v>
      </c>
      <c r="W92" s="14">
        <f t="shared" si="18"/>
        <v>0</v>
      </c>
      <c r="X92" s="14">
        <f>IF($U92-SUM($V92:W92)&gt;$R92,$R92,$U92-SUM($V92:W92))</f>
        <v>0</v>
      </c>
      <c r="Y92" s="14">
        <f>IF($U92-SUM($V92:X92)&gt;$R92,$R92,$U92-SUM($V92:X92))</f>
        <v>0</v>
      </c>
      <c r="Z92" s="14">
        <f t="shared" si="9"/>
        <v>0</v>
      </c>
      <c r="AA92" s="14">
        <f t="shared" si="14"/>
        <v>0</v>
      </c>
    </row>
    <row r="93" spans="1:27" x14ac:dyDescent="0.25">
      <c r="A93">
        <v>7</v>
      </c>
      <c r="D93" s="2">
        <f t="shared" si="21"/>
        <v>-868</v>
      </c>
      <c r="E93" s="2">
        <f t="shared" si="21"/>
        <v>-112</v>
      </c>
      <c r="F93" s="2">
        <f t="shared" si="21"/>
        <v>-539</v>
      </c>
      <c r="G93" s="2">
        <f t="shared" si="21"/>
        <v>-1519</v>
      </c>
      <c r="H93" s="2">
        <f t="shared" si="21"/>
        <v>-868</v>
      </c>
      <c r="I93" s="2">
        <f t="shared" si="21"/>
        <v>-112</v>
      </c>
      <c r="J93" s="2">
        <f t="shared" si="21"/>
        <v>-70</v>
      </c>
      <c r="K93" s="2">
        <f t="shared" si="21"/>
        <v>-70</v>
      </c>
      <c r="L93" s="2">
        <f t="shared" si="21"/>
        <v>-399</v>
      </c>
      <c r="M93" s="2">
        <f t="shared" si="21"/>
        <v>0</v>
      </c>
      <c r="O93">
        <v>7</v>
      </c>
      <c r="P93" t="s">
        <v>26</v>
      </c>
      <c r="Q93" t="s">
        <v>32</v>
      </c>
      <c r="R93" s="14">
        <v>549</v>
      </c>
      <c r="S93" s="14"/>
      <c r="T93" s="14"/>
      <c r="U93" s="14">
        <v>549</v>
      </c>
      <c r="V93" s="14">
        <f t="shared" si="17"/>
        <v>549</v>
      </c>
      <c r="W93" s="14">
        <f t="shared" si="18"/>
        <v>0</v>
      </c>
      <c r="X93" s="14">
        <f>IF($U93-SUM($V93:W93)&gt;$R93,$R93,$U93-SUM($V93:W93))</f>
        <v>0</v>
      </c>
      <c r="Y93" s="14">
        <f>IF($U93-SUM($V93:X93)&gt;$R93,$R93,$U93-SUM($V93:X93))</f>
        <v>0</v>
      </c>
      <c r="Z93" s="14">
        <f t="shared" si="9"/>
        <v>0</v>
      </c>
      <c r="AA93" s="14">
        <f t="shared" si="14"/>
        <v>0</v>
      </c>
    </row>
    <row r="94" spans="1:27" x14ac:dyDescent="0.25">
      <c r="A94">
        <v>8</v>
      </c>
      <c r="D94" s="17">
        <f t="shared" si="21"/>
        <v>-2168</v>
      </c>
      <c r="E94" s="17">
        <f t="shared" si="21"/>
        <v>-65</v>
      </c>
      <c r="F94" s="17">
        <f t="shared" si="21"/>
        <v>-127</v>
      </c>
      <c r="G94" s="17">
        <f t="shared" si="21"/>
        <v>-2360</v>
      </c>
      <c r="H94" s="17">
        <f t="shared" si="21"/>
        <v>-2168</v>
      </c>
      <c r="I94" s="17">
        <f t="shared" si="21"/>
        <v>-65</v>
      </c>
      <c r="J94" s="17">
        <f t="shared" si="21"/>
        <v>0</v>
      </c>
      <c r="K94" s="17">
        <f t="shared" si="21"/>
        <v>0</v>
      </c>
      <c r="L94" s="17">
        <f t="shared" si="21"/>
        <v>-127</v>
      </c>
      <c r="M94" s="17">
        <f t="shared" si="21"/>
        <v>0</v>
      </c>
      <c r="O94">
        <v>7</v>
      </c>
      <c r="P94" t="s">
        <v>26</v>
      </c>
      <c r="Q94" t="s">
        <v>33</v>
      </c>
      <c r="R94" s="14">
        <v>1397</v>
      </c>
      <c r="S94" s="14">
        <v>1189</v>
      </c>
      <c r="T94" s="14"/>
      <c r="U94" s="14">
        <v>2586</v>
      </c>
      <c r="V94" s="14">
        <f t="shared" si="17"/>
        <v>1397</v>
      </c>
      <c r="W94" s="14">
        <f t="shared" si="18"/>
        <v>1189</v>
      </c>
      <c r="X94" s="14">
        <f>IF($U94-SUM($V94:W94)&gt;$R94,$R94,$U94-SUM($V94:W94))</f>
        <v>0</v>
      </c>
      <c r="Y94" s="14">
        <f>IF($U94-SUM($V94:X94)&gt;$R94,$R94,$U94-SUM($V94:X94))</f>
        <v>0</v>
      </c>
      <c r="Z94" s="14">
        <f t="shared" si="9"/>
        <v>0</v>
      </c>
      <c r="AA94" s="14">
        <f t="shared" si="14"/>
        <v>0</v>
      </c>
    </row>
    <row r="95" spans="1:27" x14ac:dyDescent="0.25">
      <c r="C95" t="s">
        <v>88</v>
      </c>
      <c r="D95" s="4">
        <f>SUM(D83:D94)</f>
        <v>-99186</v>
      </c>
      <c r="E95" s="4">
        <f t="shared" ref="E95:M95" si="22">SUM(E83:E94)</f>
        <v>-22855</v>
      </c>
      <c r="F95" s="4">
        <f t="shared" si="22"/>
        <v>-41513</v>
      </c>
      <c r="G95" s="4">
        <f t="shared" si="22"/>
        <v>-163554</v>
      </c>
      <c r="H95" s="4">
        <f t="shared" si="22"/>
        <v>-99186</v>
      </c>
      <c r="I95" s="4">
        <f t="shared" si="22"/>
        <v>-22855</v>
      </c>
      <c r="J95" s="4">
        <f t="shared" si="22"/>
        <v>-17920</v>
      </c>
      <c r="K95" s="4">
        <f t="shared" si="22"/>
        <v>-15340</v>
      </c>
      <c r="L95" s="4">
        <f t="shared" si="22"/>
        <v>-8253</v>
      </c>
      <c r="M95" s="4">
        <f t="shared" si="22"/>
        <v>0</v>
      </c>
      <c r="O95">
        <v>7</v>
      </c>
      <c r="P95" t="s">
        <v>66</v>
      </c>
      <c r="Q95" t="s">
        <v>75</v>
      </c>
      <c r="R95" s="14">
        <v>888</v>
      </c>
      <c r="S95" s="14"/>
      <c r="T95" s="14"/>
      <c r="U95" s="14">
        <v>888</v>
      </c>
      <c r="V95" s="14">
        <f t="shared" si="17"/>
        <v>888</v>
      </c>
      <c r="W95" s="14">
        <f t="shared" si="18"/>
        <v>0</v>
      </c>
      <c r="X95" s="14">
        <f>IF($U95-SUM($V95:W95)&gt;$R95,$R95,$U95-SUM($V95:W95))</f>
        <v>0</v>
      </c>
      <c r="Y95" s="14">
        <f>IF($U95-SUM($V95:X95)&gt;$R95,$R95,$U95-SUM($V95:X95))</f>
        <v>0</v>
      </c>
      <c r="Z95" s="14">
        <f t="shared" si="9"/>
        <v>0</v>
      </c>
      <c r="AA95" s="14">
        <f t="shared" si="14"/>
        <v>0</v>
      </c>
    </row>
    <row r="96" spans="1:27" x14ac:dyDescent="0.25">
      <c r="C96" t="s">
        <v>91</v>
      </c>
      <c r="D96" s="4">
        <f>D95-D77</f>
        <v>0</v>
      </c>
      <c r="E96" s="4">
        <f t="shared" ref="E96:M96" si="23">E95-E77</f>
        <v>0</v>
      </c>
      <c r="F96" s="4">
        <f t="shared" si="23"/>
        <v>0</v>
      </c>
      <c r="G96" s="4">
        <f t="shared" si="23"/>
        <v>0</v>
      </c>
      <c r="H96" s="4">
        <f t="shared" si="23"/>
        <v>0</v>
      </c>
      <c r="I96" s="4">
        <f t="shared" si="23"/>
        <v>0</v>
      </c>
      <c r="J96" s="4">
        <f t="shared" si="23"/>
        <v>0</v>
      </c>
      <c r="K96" s="4">
        <f t="shared" si="23"/>
        <v>0</v>
      </c>
      <c r="L96" s="4">
        <f t="shared" si="23"/>
        <v>0</v>
      </c>
      <c r="M96" s="4">
        <f t="shared" si="23"/>
        <v>0</v>
      </c>
      <c r="O96">
        <v>7</v>
      </c>
      <c r="P96" t="s">
        <v>59</v>
      </c>
      <c r="Q96" t="s">
        <v>60</v>
      </c>
      <c r="R96" s="14">
        <v>41</v>
      </c>
      <c r="S96" s="14">
        <v>3</v>
      </c>
      <c r="T96" s="14"/>
      <c r="U96" s="14">
        <v>44</v>
      </c>
      <c r="V96" s="14">
        <f t="shared" si="17"/>
        <v>41</v>
      </c>
      <c r="W96" s="14">
        <f t="shared" si="18"/>
        <v>3</v>
      </c>
      <c r="X96" s="14">
        <f>IF($U96-SUM($V96:W96)&gt;$R96,$R96,$U96-SUM($V96:W96))</f>
        <v>0</v>
      </c>
      <c r="Y96" s="14">
        <f>IF($U96-SUM($V96:X96)&gt;$R96,$R96,$U96-SUM($V96:X96))</f>
        <v>0</v>
      </c>
      <c r="Z96" s="14">
        <f t="shared" si="9"/>
        <v>0</v>
      </c>
      <c r="AA96" s="14">
        <f t="shared" si="14"/>
        <v>0</v>
      </c>
    </row>
    <row r="97" spans="15:27" x14ac:dyDescent="0.25">
      <c r="O97">
        <v>7</v>
      </c>
      <c r="P97" t="s">
        <v>162</v>
      </c>
      <c r="Q97" t="s">
        <v>40</v>
      </c>
      <c r="R97" s="14">
        <v>1739</v>
      </c>
      <c r="S97" s="14"/>
      <c r="T97" s="14"/>
      <c r="U97" s="14">
        <v>1739</v>
      </c>
      <c r="V97" s="14">
        <f t="shared" si="17"/>
        <v>1739</v>
      </c>
      <c r="W97" s="14">
        <f t="shared" si="18"/>
        <v>0</v>
      </c>
      <c r="X97" s="14">
        <f>IF($U97-SUM($V97:W97)&gt;$R97,$R97,$U97-SUM($V97:W97))</f>
        <v>0</v>
      </c>
      <c r="Y97" s="14">
        <f>IF($U97-SUM($V97:X97)&gt;$R97,$R97,$U97-SUM($V97:X97))</f>
        <v>0</v>
      </c>
      <c r="Z97" s="14">
        <f t="shared" si="9"/>
        <v>0</v>
      </c>
      <c r="AA97" s="14">
        <f t="shared" si="14"/>
        <v>0</v>
      </c>
    </row>
    <row r="98" spans="15:27" x14ac:dyDescent="0.25">
      <c r="O98">
        <v>7</v>
      </c>
      <c r="P98" t="s">
        <v>172</v>
      </c>
      <c r="Q98" t="s">
        <v>56</v>
      </c>
      <c r="R98" s="14">
        <v>2026</v>
      </c>
      <c r="S98" s="14"/>
      <c r="T98" s="14"/>
      <c r="U98" s="14">
        <v>2026</v>
      </c>
      <c r="V98" s="14">
        <f t="shared" si="17"/>
        <v>2026</v>
      </c>
      <c r="W98" s="14">
        <f t="shared" si="18"/>
        <v>0</v>
      </c>
      <c r="X98" s="14">
        <f>IF($U98-SUM($V98:W98)&gt;$R98,$R98,$U98-SUM($V98:W98))</f>
        <v>0</v>
      </c>
      <c r="Y98" s="14">
        <f>IF($U98-SUM($V98:X98)&gt;$R98,$R98,$U98-SUM($V98:X98))</f>
        <v>0</v>
      </c>
      <c r="Z98" s="14">
        <f t="shared" si="9"/>
        <v>0</v>
      </c>
      <c r="AA98" s="14">
        <f t="shared" si="14"/>
        <v>0</v>
      </c>
    </row>
    <row r="99" spans="15:27" x14ac:dyDescent="0.25">
      <c r="O99">
        <v>7</v>
      </c>
      <c r="P99" t="s">
        <v>161</v>
      </c>
      <c r="Q99" t="s">
        <v>25</v>
      </c>
      <c r="R99" s="14">
        <v>368</v>
      </c>
      <c r="S99" s="14"/>
      <c r="T99" s="14"/>
      <c r="U99" s="14">
        <v>368</v>
      </c>
      <c r="V99" s="14">
        <f t="shared" si="17"/>
        <v>368</v>
      </c>
      <c r="W99" s="14">
        <f t="shared" si="18"/>
        <v>0</v>
      </c>
      <c r="X99" s="14">
        <f>IF($U99-SUM($V99:W99)&gt;$R99,$R99,$U99-SUM($V99:W99))</f>
        <v>0</v>
      </c>
      <c r="Y99" s="14">
        <f>IF($U99-SUM($V99:X99)&gt;$R99,$R99,$U99-SUM($V99:X99))</f>
        <v>0</v>
      </c>
      <c r="Z99" s="14">
        <f t="shared" si="9"/>
        <v>0</v>
      </c>
      <c r="AA99" s="14">
        <f t="shared" si="14"/>
        <v>0</v>
      </c>
    </row>
    <row r="100" spans="15:27" x14ac:dyDescent="0.25">
      <c r="O100">
        <v>7</v>
      </c>
      <c r="P100" t="s">
        <v>179</v>
      </c>
      <c r="Q100" t="s">
        <v>74</v>
      </c>
      <c r="R100" s="14">
        <v>37</v>
      </c>
      <c r="S100" s="14">
        <v>37</v>
      </c>
      <c r="T100" s="14">
        <v>3</v>
      </c>
      <c r="U100" s="14">
        <v>77</v>
      </c>
      <c r="V100" s="14">
        <f t="shared" si="17"/>
        <v>37</v>
      </c>
      <c r="W100" s="14">
        <f t="shared" si="18"/>
        <v>37</v>
      </c>
      <c r="X100" s="14">
        <f>IF($U100-SUM($V100:W100)&gt;$R100,$R100,$U100-SUM($V100:W100))</f>
        <v>3</v>
      </c>
      <c r="Y100" s="14">
        <f>IF($U100-SUM($V100:X100)&gt;$R100,$R100,$U100-SUM($V100:X100))</f>
        <v>0</v>
      </c>
      <c r="Z100" s="14">
        <f t="shared" si="9"/>
        <v>0</v>
      </c>
      <c r="AA100" s="14">
        <f t="shared" si="14"/>
        <v>0</v>
      </c>
    </row>
    <row r="101" spans="15:27" x14ac:dyDescent="0.25">
      <c r="O101">
        <v>7</v>
      </c>
      <c r="P101" t="s">
        <v>168</v>
      </c>
      <c r="Q101" t="s">
        <v>47</v>
      </c>
      <c r="R101" s="14">
        <v>957</v>
      </c>
      <c r="S101" s="14"/>
      <c r="T101" s="14"/>
      <c r="U101" s="14">
        <v>957</v>
      </c>
      <c r="V101" s="14">
        <f t="shared" si="17"/>
        <v>957</v>
      </c>
      <c r="W101" s="14">
        <f t="shared" si="18"/>
        <v>0</v>
      </c>
      <c r="X101" s="14">
        <f>IF($U101-SUM($V101:W101)&gt;$R101,$R101,$U101-SUM($V101:W101))</f>
        <v>0</v>
      </c>
      <c r="Y101" s="14">
        <f>IF($U101-SUM($V101:X101)&gt;$R101,$R101,$U101-SUM($V101:X101))</f>
        <v>0</v>
      </c>
      <c r="Z101" s="14">
        <f t="shared" si="9"/>
        <v>0</v>
      </c>
      <c r="AA101" s="14">
        <f t="shared" si="14"/>
        <v>0</v>
      </c>
    </row>
    <row r="102" spans="15:27" x14ac:dyDescent="0.25">
      <c r="O102">
        <v>8</v>
      </c>
      <c r="P102" t="s">
        <v>59</v>
      </c>
      <c r="Q102" t="s">
        <v>60</v>
      </c>
      <c r="R102" s="14">
        <v>29</v>
      </c>
      <c r="S102" s="14">
        <v>28</v>
      </c>
      <c r="T102" s="14"/>
      <c r="U102" s="14">
        <v>57</v>
      </c>
      <c r="V102" s="14">
        <f t="shared" si="17"/>
        <v>29</v>
      </c>
      <c r="W102" s="14">
        <f t="shared" si="18"/>
        <v>28</v>
      </c>
      <c r="X102" s="14">
        <f>IF($U102-SUM($V102:W102)&gt;$R102,$R102,$U102-SUM($V102:W102))</f>
        <v>0</v>
      </c>
      <c r="Y102" s="14">
        <f>IF($U102-SUM($V102:X102)&gt;$R102,$R102,$U102-SUM($V102:X102))</f>
        <v>0</v>
      </c>
      <c r="Z102" s="14">
        <f t="shared" si="9"/>
        <v>0</v>
      </c>
      <c r="AA102" s="14">
        <f t="shared" si="14"/>
        <v>0</v>
      </c>
    </row>
    <row r="103" spans="15:27" x14ac:dyDescent="0.25">
      <c r="O103">
        <v>8</v>
      </c>
      <c r="P103" t="s">
        <v>162</v>
      </c>
      <c r="Q103" t="s">
        <v>40</v>
      </c>
      <c r="R103" s="14">
        <v>623</v>
      </c>
      <c r="S103" s="14"/>
      <c r="T103" s="14"/>
      <c r="U103" s="14">
        <v>623</v>
      </c>
      <c r="V103" s="14">
        <f t="shared" si="17"/>
        <v>623</v>
      </c>
      <c r="W103" s="14">
        <f t="shared" si="18"/>
        <v>0</v>
      </c>
      <c r="X103" s="14">
        <f>IF($U103-SUM($V103:W103)&gt;$R103,$R103,$U103-SUM($V103:W103))</f>
        <v>0</v>
      </c>
      <c r="Y103" s="14">
        <f>IF($U103-SUM($V103:X103)&gt;$R103,$R103,$U103-SUM($V103:X103))</f>
        <v>0</v>
      </c>
      <c r="Z103" s="14">
        <f t="shared" si="9"/>
        <v>0</v>
      </c>
      <c r="AA103" s="14">
        <f t="shared" si="14"/>
        <v>0</v>
      </c>
    </row>
    <row r="104" spans="15:27" x14ac:dyDescent="0.25">
      <c r="O104">
        <v>8</v>
      </c>
      <c r="P104" t="s">
        <v>177</v>
      </c>
      <c r="Q104" t="s">
        <v>70</v>
      </c>
      <c r="R104" s="14">
        <v>0</v>
      </c>
      <c r="S104" s="14">
        <v>0</v>
      </c>
      <c r="T104" s="14"/>
      <c r="U104" s="14">
        <v>0</v>
      </c>
      <c r="V104" s="14">
        <f t="shared" si="17"/>
        <v>0</v>
      </c>
      <c r="W104" s="14">
        <f t="shared" si="18"/>
        <v>0</v>
      </c>
      <c r="X104" s="14">
        <f>IF($U104-SUM($V104:W104)&gt;$R104,$R104,$U104-SUM($V104:W104))</f>
        <v>0</v>
      </c>
      <c r="Y104" s="14">
        <f>IF($U104-SUM($V104:X104)&gt;$R104,$R104,$U104-SUM($V104:X104))</f>
        <v>0</v>
      </c>
      <c r="Z104" s="14">
        <f t="shared" si="9"/>
        <v>0</v>
      </c>
      <c r="AA104" s="14">
        <f t="shared" si="14"/>
        <v>0</v>
      </c>
    </row>
    <row r="105" spans="15:27" x14ac:dyDescent="0.25">
      <c r="O105">
        <v>8</v>
      </c>
      <c r="P105" t="s">
        <v>169</v>
      </c>
      <c r="Q105" t="s">
        <v>50</v>
      </c>
      <c r="R105" s="14">
        <v>273</v>
      </c>
      <c r="S105" s="14"/>
      <c r="T105" s="14"/>
      <c r="U105" s="14">
        <v>273</v>
      </c>
      <c r="V105" s="14">
        <f t="shared" si="17"/>
        <v>273</v>
      </c>
      <c r="W105" s="14">
        <f t="shared" si="18"/>
        <v>0</v>
      </c>
      <c r="X105" s="14">
        <f>IF($U105-SUM($V105:W105)&gt;$R105,$R105,$U105-SUM($V105:W105))</f>
        <v>0</v>
      </c>
      <c r="Y105" s="14">
        <f>IF($U105-SUM($V105:X105)&gt;$R105,$R105,$U105-SUM($V105:X105))</f>
        <v>0</v>
      </c>
      <c r="Z105" s="14">
        <f t="shared" si="9"/>
        <v>0</v>
      </c>
      <c r="AA105" s="14">
        <f t="shared" si="14"/>
        <v>0</v>
      </c>
    </row>
    <row r="106" spans="15:27" x14ac:dyDescent="0.25">
      <c r="O106">
        <v>8</v>
      </c>
      <c r="P106" t="s">
        <v>163</v>
      </c>
      <c r="Q106" t="s">
        <v>42</v>
      </c>
      <c r="R106" s="14">
        <v>352</v>
      </c>
      <c r="S106" s="14"/>
      <c r="T106" s="14"/>
      <c r="U106" s="14">
        <v>352</v>
      </c>
      <c r="V106" s="14">
        <f t="shared" si="17"/>
        <v>352</v>
      </c>
      <c r="W106" s="14">
        <f t="shared" si="18"/>
        <v>0</v>
      </c>
      <c r="X106" s="14">
        <f>IF($U106-SUM($V106:W106)&gt;$R106,$R106,$U106-SUM($V106:W106))</f>
        <v>0</v>
      </c>
      <c r="Y106" s="14">
        <f>IF($U106-SUM($V106:X106)&gt;$R106,$R106,$U106-SUM($V106:X106))</f>
        <v>0</v>
      </c>
      <c r="Z106" s="14">
        <f t="shared" si="9"/>
        <v>0</v>
      </c>
      <c r="AA106" s="14">
        <f t="shared" si="14"/>
        <v>0</v>
      </c>
    </row>
    <row r="107" spans="15:27" x14ac:dyDescent="0.25">
      <c r="O107">
        <v>8</v>
      </c>
      <c r="P107" t="s">
        <v>168</v>
      </c>
      <c r="Q107" t="s">
        <v>47</v>
      </c>
      <c r="R107" s="14">
        <v>1129</v>
      </c>
      <c r="S107" s="14"/>
      <c r="T107" s="14"/>
      <c r="U107" s="14">
        <v>1129</v>
      </c>
      <c r="V107" s="14">
        <f t="shared" si="17"/>
        <v>1129</v>
      </c>
      <c r="W107" s="14">
        <f t="shared" si="18"/>
        <v>0</v>
      </c>
      <c r="X107" s="14">
        <f>IF($U107-SUM($V107:W107)&gt;$R107,$R107,$U107-SUM($V107:W107))</f>
        <v>0</v>
      </c>
      <c r="Y107" s="14">
        <f>IF($U107-SUM($V107:X107)&gt;$R107,$R107,$U107-SUM($V107:X107))</f>
        <v>0</v>
      </c>
      <c r="Z107" s="14">
        <f t="shared" si="9"/>
        <v>0</v>
      </c>
      <c r="AA107" s="14">
        <f t="shared" si="14"/>
        <v>0</v>
      </c>
    </row>
    <row r="108" spans="15:27" x14ac:dyDescent="0.25">
      <c r="O108" t="s">
        <v>85</v>
      </c>
      <c r="R108" s="14">
        <v>109505</v>
      </c>
      <c r="S108" s="14">
        <v>38469</v>
      </c>
      <c r="T108" s="14">
        <v>26173</v>
      </c>
      <c r="U108" s="14">
        <v>174147</v>
      </c>
      <c r="V108" s="14">
        <f>SUM(V6:V107)</f>
        <v>109505</v>
      </c>
      <c r="W108" s="14">
        <f t="shared" ref="W108:AA108" si="24">SUM(W6:W107)</f>
        <v>41566</v>
      </c>
      <c r="X108" s="14">
        <f t="shared" si="24"/>
        <v>16535</v>
      </c>
      <c r="Y108" s="14">
        <f t="shared" si="24"/>
        <v>3408</v>
      </c>
      <c r="Z108" s="14">
        <f t="shared" si="24"/>
        <v>3133</v>
      </c>
      <c r="AA108" s="14">
        <f t="shared" si="24"/>
        <v>0</v>
      </c>
    </row>
    <row r="112" spans="15:27" x14ac:dyDescent="0.25">
      <c r="R112" s="71" t="s">
        <v>126</v>
      </c>
      <c r="S112" s="72"/>
      <c r="T112" s="72"/>
      <c r="U112" s="73"/>
      <c r="V112" s="71" t="s">
        <v>127</v>
      </c>
      <c r="W112" s="72"/>
      <c r="X112" s="72"/>
      <c r="Y112" s="72"/>
      <c r="Z112" s="73"/>
    </row>
    <row r="113" spans="15:27" x14ac:dyDescent="0.25">
      <c r="R113" s="3" t="str">
        <f t="shared" ref="R113:Z113" si="25">R5</f>
        <v>Cash Out - Tier 1</v>
      </c>
      <c r="S113" s="3" t="str">
        <f t="shared" si="25"/>
        <v>Cash Out - Tier 2</v>
      </c>
      <c r="T113" s="3" t="str">
        <f t="shared" si="25"/>
        <v>Cash Out - Tier 3</v>
      </c>
      <c r="U113" s="3" t="str">
        <f t="shared" si="25"/>
        <v>Grand Total</v>
      </c>
      <c r="V113" s="3" t="str">
        <f t="shared" si="25"/>
        <v>Cash Out - Tier 1</v>
      </c>
      <c r="W113" s="3" t="str">
        <f t="shared" si="25"/>
        <v>Cash Out - Tier 2</v>
      </c>
      <c r="X113" s="3" t="str">
        <f t="shared" si="25"/>
        <v>Cash Out - Tier 3</v>
      </c>
      <c r="Y113" s="3" t="str">
        <f t="shared" si="25"/>
        <v>Cash Out - Tier 4</v>
      </c>
      <c r="Z113" s="3" t="str">
        <f t="shared" si="25"/>
        <v>Cash Out - Tier 5</v>
      </c>
    </row>
    <row r="114" spans="15:27" x14ac:dyDescent="0.25">
      <c r="O114">
        <v>9</v>
      </c>
      <c r="R114" s="2">
        <f>SUMIF($O$6:$O$107,$O114,R$6:R$107)</f>
        <v>16892</v>
      </c>
      <c r="S114" s="2">
        <f t="shared" ref="S114:Z114" si="26">SUMIF($O$6:$O$107,$O114,S$6:S$107)</f>
        <v>13075</v>
      </c>
      <c r="T114" s="2">
        <f t="shared" si="26"/>
        <v>3765</v>
      </c>
      <c r="U114" s="2">
        <f t="shared" si="26"/>
        <v>33732</v>
      </c>
      <c r="V114" s="2">
        <f t="shared" si="26"/>
        <v>16892</v>
      </c>
      <c r="W114" s="2">
        <f t="shared" si="26"/>
        <v>13075</v>
      </c>
      <c r="X114" s="2">
        <f t="shared" si="26"/>
        <v>3765</v>
      </c>
      <c r="Y114" s="2">
        <f t="shared" si="26"/>
        <v>0</v>
      </c>
      <c r="Z114" s="2">
        <f t="shared" si="26"/>
        <v>0</v>
      </c>
      <c r="AA114" s="2">
        <f t="shared" ref="AA114:AA125" si="27">SUMIF($A$6:$A$76,$A114,AA$6:AA$76)</f>
        <v>0</v>
      </c>
    </row>
    <row r="115" spans="15:27" x14ac:dyDescent="0.25">
      <c r="O115">
        <v>10</v>
      </c>
      <c r="R115" s="2">
        <f t="shared" ref="R115:Z125" si="28">SUMIF($O$6:$O$107,$O115,R$6:R$107)</f>
        <v>17761</v>
      </c>
      <c r="S115" s="2">
        <f t="shared" si="28"/>
        <v>7573</v>
      </c>
      <c r="T115" s="2">
        <f t="shared" si="28"/>
        <v>14304</v>
      </c>
      <c r="U115" s="2">
        <f t="shared" si="28"/>
        <v>39638</v>
      </c>
      <c r="V115" s="2">
        <f t="shared" si="28"/>
        <v>17761</v>
      </c>
      <c r="W115" s="2">
        <f t="shared" si="28"/>
        <v>10783</v>
      </c>
      <c r="X115" s="2">
        <f t="shared" si="28"/>
        <v>7476</v>
      </c>
      <c r="Y115" s="2">
        <f t="shared" si="28"/>
        <v>2646</v>
      </c>
      <c r="Z115" s="2">
        <f t="shared" si="28"/>
        <v>972</v>
      </c>
      <c r="AA115" s="2">
        <f t="shared" si="27"/>
        <v>0</v>
      </c>
    </row>
    <row r="116" spans="15:27" x14ac:dyDescent="0.25">
      <c r="O116">
        <v>11</v>
      </c>
      <c r="R116" s="2">
        <f t="shared" si="28"/>
        <v>1377</v>
      </c>
      <c r="S116" s="2">
        <f t="shared" si="28"/>
        <v>631</v>
      </c>
      <c r="T116" s="2">
        <f t="shared" si="28"/>
        <v>2315</v>
      </c>
      <c r="U116" s="2">
        <f t="shared" si="28"/>
        <v>4323</v>
      </c>
      <c r="V116" s="2">
        <f t="shared" si="28"/>
        <v>1377</v>
      </c>
      <c r="W116" s="2">
        <f t="shared" si="28"/>
        <v>631</v>
      </c>
      <c r="X116" s="2">
        <f t="shared" si="28"/>
        <v>631</v>
      </c>
      <c r="Y116" s="2">
        <f t="shared" si="28"/>
        <v>631</v>
      </c>
      <c r="Z116" s="2">
        <f t="shared" si="28"/>
        <v>1053</v>
      </c>
      <c r="AA116" s="2">
        <f t="shared" si="27"/>
        <v>0</v>
      </c>
    </row>
    <row r="117" spans="15:27" x14ac:dyDescent="0.25">
      <c r="O117">
        <v>12</v>
      </c>
      <c r="R117" s="2">
        <f t="shared" si="28"/>
        <v>8593</v>
      </c>
      <c r="S117" s="2">
        <f t="shared" si="28"/>
        <v>1381</v>
      </c>
      <c r="T117" s="2">
        <f t="shared" si="28"/>
        <v>0</v>
      </c>
      <c r="U117" s="2">
        <f t="shared" si="28"/>
        <v>9974</v>
      </c>
      <c r="V117" s="2">
        <f t="shared" si="28"/>
        <v>8593</v>
      </c>
      <c r="W117" s="2">
        <f t="shared" si="28"/>
        <v>1381</v>
      </c>
      <c r="X117" s="2">
        <f t="shared" si="28"/>
        <v>0</v>
      </c>
      <c r="Y117" s="2">
        <f t="shared" si="28"/>
        <v>0</v>
      </c>
      <c r="Z117" s="2">
        <f t="shared" si="28"/>
        <v>0</v>
      </c>
      <c r="AA117" s="2">
        <f t="shared" si="27"/>
        <v>0</v>
      </c>
    </row>
    <row r="118" spans="15:27" x14ac:dyDescent="0.25">
      <c r="O118">
        <v>1</v>
      </c>
      <c r="R118" s="2">
        <f t="shared" si="28"/>
        <v>14375</v>
      </c>
      <c r="S118" s="2">
        <f t="shared" si="28"/>
        <v>7734</v>
      </c>
      <c r="T118" s="2">
        <f t="shared" si="28"/>
        <v>3671</v>
      </c>
      <c r="U118" s="2">
        <f t="shared" si="28"/>
        <v>25780</v>
      </c>
      <c r="V118" s="2">
        <f t="shared" si="28"/>
        <v>14375</v>
      </c>
      <c r="W118" s="2">
        <f t="shared" si="28"/>
        <v>7734</v>
      </c>
      <c r="X118" s="2">
        <f t="shared" si="28"/>
        <v>2981</v>
      </c>
      <c r="Y118" s="2">
        <f t="shared" si="28"/>
        <v>39</v>
      </c>
      <c r="Z118" s="2">
        <f t="shared" si="28"/>
        <v>651</v>
      </c>
      <c r="AA118" s="2">
        <f t="shared" si="27"/>
        <v>0</v>
      </c>
    </row>
    <row r="119" spans="15:27" x14ac:dyDescent="0.25">
      <c r="O119">
        <v>2</v>
      </c>
      <c r="R119" s="2">
        <f t="shared" si="28"/>
        <v>2052</v>
      </c>
      <c r="S119" s="2">
        <f t="shared" si="28"/>
        <v>73</v>
      </c>
      <c r="T119" s="2">
        <f t="shared" si="28"/>
        <v>200</v>
      </c>
      <c r="U119" s="2">
        <f t="shared" si="28"/>
        <v>2325</v>
      </c>
      <c r="V119" s="2">
        <f t="shared" si="28"/>
        <v>2052</v>
      </c>
      <c r="W119" s="2">
        <f t="shared" si="28"/>
        <v>73</v>
      </c>
      <c r="X119" s="2">
        <f t="shared" si="28"/>
        <v>73</v>
      </c>
      <c r="Y119" s="2">
        <f t="shared" si="28"/>
        <v>73</v>
      </c>
      <c r="Z119" s="2">
        <f t="shared" si="28"/>
        <v>54</v>
      </c>
      <c r="AA119" s="2">
        <f t="shared" si="27"/>
        <v>0</v>
      </c>
    </row>
    <row r="120" spans="15:27" x14ac:dyDescent="0.25">
      <c r="O120">
        <v>3</v>
      </c>
      <c r="R120" s="2">
        <f t="shared" si="28"/>
        <v>5749</v>
      </c>
      <c r="S120" s="2">
        <f t="shared" si="28"/>
        <v>0</v>
      </c>
      <c r="T120" s="2">
        <f t="shared" si="28"/>
        <v>0</v>
      </c>
      <c r="U120" s="2">
        <f t="shared" si="28"/>
        <v>5749</v>
      </c>
      <c r="V120" s="2">
        <f t="shared" si="28"/>
        <v>5749</v>
      </c>
      <c r="W120" s="2">
        <f t="shared" si="28"/>
        <v>0</v>
      </c>
      <c r="X120" s="2">
        <f t="shared" si="28"/>
        <v>0</v>
      </c>
      <c r="Y120" s="2">
        <f t="shared" si="28"/>
        <v>0</v>
      </c>
      <c r="Z120" s="2">
        <f t="shared" si="28"/>
        <v>0</v>
      </c>
      <c r="AA120" s="2">
        <f t="shared" si="27"/>
        <v>0</v>
      </c>
    </row>
    <row r="121" spans="15:27" x14ac:dyDescent="0.25">
      <c r="O121">
        <v>4</v>
      </c>
      <c r="R121" s="2">
        <f t="shared" si="28"/>
        <v>11587</v>
      </c>
      <c r="S121" s="2">
        <f t="shared" si="28"/>
        <v>5580</v>
      </c>
      <c r="T121" s="2">
        <f t="shared" si="28"/>
        <v>1361</v>
      </c>
      <c r="U121" s="2">
        <f t="shared" si="28"/>
        <v>18528</v>
      </c>
      <c r="V121" s="2">
        <f t="shared" si="28"/>
        <v>11587</v>
      </c>
      <c r="W121" s="2">
        <f t="shared" si="28"/>
        <v>5580</v>
      </c>
      <c r="X121" s="2">
        <f t="shared" si="28"/>
        <v>1361</v>
      </c>
      <c r="Y121" s="2">
        <f t="shared" si="28"/>
        <v>0</v>
      </c>
      <c r="Z121" s="2">
        <f t="shared" si="28"/>
        <v>0</v>
      </c>
      <c r="AA121" s="2">
        <f t="shared" si="27"/>
        <v>0</v>
      </c>
    </row>
    <row r="122" spans="15:27" x14ac:dyDescent="0.25">
      <c r="O122">
        <v>5</v>
      </c>
      <c r="R122" s="2">
        <f t="shared" si="28"/>
        <v>11122</v>
      </c>
      <c r="S122" s="2">
        <f t="shared" si="28"/>
        <v>1146</v>
      </c>
      <c r="T122" s="2">
        <f t="shared" si="28"/>
        <v>113</v>
      </c>
      <c r="U122" s="2">
        <f t="shared" si="28"/>
        <v>12381</v>
      </c>
      <c r="V122" s="2">
        <f t="shared" si="28"/>
        <v>11122</v>
      </c>
      <c r="W122" s="2">
        <f t="shared" si="28"/>
        <v>1033</v>
      </c>
      <c r="X122" s="2">
        <f t="shared" si="28"/>
        <v>226</v>
      </c>
      <c r="Y122" s="2">
        <f t="shared" si="28"/>
        <v>0</v>
      </c>
      <c r="Z122" s="2">
        <f t="shared" si="28"/>
        <v>0</v>
      </c>
      <c r="AA122" s="2">
        <f t="shared" si="27"/>
        <v>0</v>
      </c>
    </row>
    <row r="123" spans="15:27" x14ac:dyDescent="0.25">
      <c r="O123">
        <v>6</v>
      </c>
      <c r="R123" s="2">
        <f t="shared" si="28"/>
        <v>7610</v>
      </c>
      <c r="S123" s="2">
        <f t="shared" si="28"/>
        <v>19</v>
      </c>
      <c r="T123" s="2">
        <f t="shared" si="28"/>
        <v>441</v>
      </c>
      <c r="U123" s="2">
        <f t="shared" si="28"/>
        <v>8070</v>
      </c>
      <c r="V123" s="2">
        <f t="shared" si="28"/>
        <v>7610</v>
      </c>
      <c r="W123" s="2">
        <f t="shared" si="28"/>
        <v>19</v>
      </c>
      <c r="X123" s="2">
        <f t="shared" si="28"/>
        <v>19</v>
      </c>
      <c r="Y123" s="2">
        <f t="shared" si="28"/>
        <v>19</v>
      </c>
      <c r="Z123" s="2">
        <f t="shared" si="28"/>
        <v>403</v>
      </c>
      <c r="AA123" s="2">
        <f t="shared" si="27"/>
        <v>0</v>
      </c>
    </row>
    <row r="124" spans="15:27" x14ac:dyDescent="0.25">
      <c r="O124">
        <v>7</v>
      </c>
      <c r="R124" s="2">
        <f t="shared" si="28"/>
        <v>9981</v>
      </c>
      <c r="S124" s="2">
        <f t="shared" si="28"/>
        <v>1229</v>
      </c>
      <c r="T124" s="2">
        <f t="shared" si="28"/>
        <v>3</v>
      </c>
      <c r="U124" s="2">
        <f t="shared" si="28"/>
        <v>11213</v>
      </c>
      <c r="V124" s="2">
        <f t="shared" si="28"/>
        <v>9981</v>
      </c>
      <c r="W124" s="2">
        <f t="shared" si="28"/>
        <v>1229</v>
      </c>
      <c r="X124" s="2">
        <f t="shared" si="28"/>
        <v>3</v>
      </c>
      <c r="Y124" s="2">
        <f t="shared" si="28"/>
        <v>0</v>
      </c>
      <c r="Z124" s="2">
        <f t="shared" si="28"/>
        <v>0</v>
      </c>
      <c r="AA124" s="2">
        <f t="shared" si="27"/>
        <v>0</v>
      </c>
    </row>
    <row r="125" spans="15:27" x14ac:dyDescent="0.25">
      <c r="O125">
        <v>8</v>
      </c>
      <c r="R125" s="17">
        <f t="shared" si="28"/>
        <v>2406</v>
      </c>
      <c r="S125" s="17">
        <f t="shared" si="28"/>
        <v>28</v>
      </c>
      <c r="T125" s="17">
        <f t="shared" si="28"/>
        <v>0</v>
      </c>
      <c r="U125" s="17">
        <f t="shared" si="28"/>
        <v>2434</v>
      </c>
      <c r="V125" s="17">
        <f t="shared" si="28"/>
        <v>2406</v>
      </c>
      <c r="W125" s="17">
        <f t="shared" si="28"/>
        <v>28</v>
      </c>
      <c r="X125" s="17">
        <f t="shared" si="28"/>
        <v>0</v>
      </c>
      <c r="Y125" s="17">
        <f t="shared" si="28"/>
        <v>0</v>
      </c>
      <c r="Z125" s="17">
        <f t="shared" si="28"/>
        <v>0</v>
      </c>
      <c r="AA125" s="17">
        <f t="shared" si="27"/>
        <v>0</v>
      </c>
    </row>
    <row r="126" spans="15:27" x14ac:dyDescent="0.25">
      <c r="Q126" t="s">
        <v>88</v>
      </c>
      <c r="R126" s="4">
        <f>SUM(R114:R125)</f>
        <v>109505</v>
      </c>
      <c r="S126" s="4">
        <f t="shared" ref="S126:AA126" si="29">SUM(S114:S125)</f>
        <v>38469</v>
      </c>
      <c r="T126" s="4">
        <f t="shared" si="29"/>
        <v>26173</v>
      </c>
      <c r="U126" s="4">
        <f t="shared" si="29"/>
        <v>174147</v>
      </c>
      <c r="V126" s="4">
        <f t="shared" si="29"/>
        <v>109505</v>
      </c>
      <c r="W126" s="4">
        <f t="shared" si="29"/>
        <v>41566</v>
      </c>
      <c r="X126" s="4">
        <f t="shared" si="29"/>
        <v>16535</v>
      </c>
      <c r="Y126" s="4">
        <f t="shared" si="29"/>
        <v>3408</v>
      </c>
      <c r="Z126" s="4">
        <f t="shared" si="29"/>
        <v>3133</v>
      </c>
      <c r="AA126" s="4">
        <f t="shared" si="29"/>
        <v>0</v>
      </c>
    </row>
    <row r="127" spans="15:27" x14ac:dyDescent="0.25">
      <c r="Q127" t="s">
        <v>91</v>
      </c>
      <c r="R127" s="4">
        <f t="shared" ref="R127:AA127" si="30">R126-R108</f>
        <v>0</v>
      </c>
      <c r="S127" s="4">
        <f t="shared" si="30"/>
        <v>0</v>
      </c>
      <c r="T127" s="4">
        <f t="shared" si="30"/>
        <v>0</v>
      </c>
      <c r="U127" s="4">
        <f t="shared" si="30"/>
        <v>0</v>
      </c>
      <c r="V127" s="4">
        <f t="shared" si="30"/>
        <v>0</v>
      </c>
      <c r="W127" s="4">
        <f t="shared" si="30"/>
        <v>0</v>
      </c>
      <c r="X127" s="4">
        <f t="shared" si="30"/>
        <v>0</v>
      </c>
      <c r="Y127" s="4">
        <f t="shared" si="30"/>
        <v>0</v>
      </c>
      <c r="Z127" s="4">
        <f t="shared" si="30"/>
        <v>0</v>
      </c>
      <c r="AA127" s="4">
        <f t="shared" si="30"/>
        <v>0</v>
      </c>
    </row>
  </sheetData>
  <mergeCells count="8">
    <mergeCell ref="R112:U112"/>
    <mergeCell ref="V112:Z112"/>
    <mergeCell ref="D3:G3"/>
    <mergeCell ref="H3:L3"/>
    <mergeCell ref="R3:U3"/>
    <mergeCell ref="V3:Z3"/>
    <mergeCell ref="D81:G81"/>
    <mergeCell ref="H81:L81"/>
  </mergeCells>
  <pageMargins left="0.7" right="0.7" top="0.75" bottom="0.75" header="0.3" footer="0.3"/>
  <pageSetup scale="50" orientation="landscape" r:id="rId3"/>
  <headerFooter>
    <oddHeader>&amp;C&amp;A&amp;RCASE NO. 2015-00343
ATTACHMENT 1
TO STAFF DR NO. 3-01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99"/>
  <sheetViews>
    <sheetView zoomScaleNormal="100" workbookViewId="0"/>
  </sheetViews>
  <sheetFormatPr defaultRowHeight="15" x14ac:dyDescent="0.25"/>
  <cols>
    <col min="1" max="1" width="18.42578125" bestFit="1" customWidth="1"/>
    <col min="2" max="2" width="27.7109375" customWidth="1"/>
    <col min="3" max="3" width="12.7109375" bestFit="1" customWidth="1"/>
    <col min="4" max="4" width="15.42578125" customWidth="1"/>
    <col min="5" max="6" width="15.42578125" bestFit="1" customWidth="1"/>
    <col min="7" max="7" width="11.28515625" customWidth="1"/>
    <col min="8" max="12" width="15.42578125" bestFit="1" customWidth="1"/>
    <col min="15" max="15" width="18.42578125" bestFit="1" customWidth="1"/>
    <col min="16" max="16" width="27.7109375" customWidth="1"/>
    <col min="17" max="17" width="12.7109375" bestFit="1" customWidth="1"/>
    <col min="18" max="18" width="15.42578125" customWidth="1"/>
    <col min="19" max="20" width="15.42578125" bestFit="1" customWidth="1"/>
    <col min="21" max="21" width="11.28515625" customWidth="1"/>
    <col min="22" max="26" width="15.42578125" bestFit="1" customWidth="1"/>
    <col min="34" max="34" width="25.42578125" customWidth="1"/>
    <col min="35" max="35" width="19.7109375" customWidth="1"/>
    <col min="36" max="36" width="14.7109375" customWidth="1"/>
    <col min="37" max="38" width="15.42578125" bestFit="1" customWidth="1"/>
    <col min="39" max="39" width="11.28515625" customWidth="1"/>
    <col min="40" max="40" width="11.28515625" bestFit="1" customWidth="1"/>
  </cols>
  <sheetData>
    <row r="1" spans="1:27" ht="14.65" x14ac:dyDescent="0.35">
      <c r="A1" s="1" t="s">
        <v>120</v>
      </c>
      <c r="B1" t="s">
        <v>121</v>
      </c>
      <c r="O1" s="1" t="s">
        <v>120</v>
      </c>
      <c r="P1" t="s">
        <v>122</v>
      </c>
    </row>
    <row r="2" spans="1:27" ht="14.65" x14ac:dyDescent="0.35">
      <c r="A2" s="1" t="s">
        <v>128</v>
      </c>
      <c r="B2" t="s">
        <v>131</v>
      </c>
      <c r="O2" s="1" t="s">
        <v>128</v>
      </c>
      <c r="P2" t="s">
        <v>131</v>
      </c>
    </row>
    <row r="3" spans="1:27" ht="18.75" x14ac:dyDescent="0.3">
      <c r="D3" s="74" t="s">
        <v>124</v>
      </c>
      <c r="E3" s="75"/>
      <c r="F3" s="75"/>
      <c r="G3" s="76"/>
      <c r="H3" s="74" t="s">
        <v>125</v>
      </c>
      <c r="I3" s="75"/>
      <c r="J3" s="75"/>
      <c r="K3" s="75"/>
      <c r="L3" s="76"/>
      <c r="R3" s="74" t="s">
        <v>124</v>
      </c>
      <c r="S3" s="75"/>
      <c r="T3" s="75"/>
      <c r="U3" s="76"/>
      <c r="V3" s="74" t="s">
        <v>125</v>
      </c>
      <c r="W3" s="75"/>
      <c r="X3" s="75"/>
      <c r="Y3" s="75"/>
      <c r="Z3" s="76"/>
    </row>
    <row r="4" spans="1:27" x14ac:dyDescent="0.25">
      <c r="A4" s="1" t="s">
        <v>87</v>
      </c>
      <c r="D4" s="1" t="s">
        <v>5</v>
      </c>
      <c r="O4" s="1" t="s">
        <v>87</v>
      </c>
      <c r="R4" s="1" t="s">
        <v>5</v>
      </c>
    </row>
    <row r="5" spans="1:27" x14ac:dyDescent="0.25">
      <c r="A5" s="1" t="s">
        <v>15</v>
      </c>
      <c r="B5" s="1" t="s">
        <v>1</v>
      </c>
      <c r="C5" s="1" t="s">
        <v>3</v>
      </c>
      <c r="D5" t="s">
        <v>28</v>
      </c>
      <c r="E5" t="s">
        <v>29</v>
      </c>
      <c r="F5" t="s">
        <v>30</v>
      </c>
      <c r="G5" t="s">
        <v>85</v>
      </c>
      <c r="H5" s="13" t="s">
        <v>28</v>
      </c>
      <c r="I5" s="13" t="s">
        <v>29</v>
      </c>
      <c r="J5" s="13" t="s">
        <v>30</v>
      </c>
      <c r="K5" s="13" t="s">
        <v>36</v>
      </c>
      <c r="L5" s="13" t="s">
        <v>123</v>
      </c>
      <c r="M5" s="15" t="s">
        <v>91</v>
      </c>
      <c r="O5" s="1" t="s">
        <v>15</v>
      </c>
      <c r="P5" s="1" t="s">
        <v>1</v>
      </c>
      <c r="Q5" s="1" t="s">
        <v>3</v>
      </c>
      <c r="R5" t="s">
        <v>28</v>
      </c>
      <c r="S5" t="s">
        <v>29</v>
      </c>
      <c r="T5" t="s">
        <v>30</v>
      </c>
      <c r="U5" t="s">
        <v>85</v>
      </c>
      <c r="V5" s="13" t="s">
        <v>28</v>
      </c>
      <c r="W5" s="13" t="s">
        <v>29</v>
      </c>
      <c r="X5" s="13" t="s">
        <v>30</v>
      </c>
      <c r="Y5" s="13" t="s">
        <v>36</v>
      </c>
      <c r="Z5" s="13" t="s">
        <v>123</v>
      </c>
      <c r="AA5" s="15" t="s">
        <v>91</v>
      </c>
    </row>
    <row r="6" spans="1:27" x14ac:dyDescent="0.25">
      <c r="A6">
        <v>9</v>
      </c>
      <c r="B6" t="s">
        <v>61</v>
      </c>
      <c r="C6" t="s">
        <v>62</v>
      </c>
      <c r="D6" s="14">
        <v>-48</v>
      </c>
      <c r="E6" s="14">
        <v>-48</v>
      </c>
      <c r="F6" s="14">
        <v>-37</v>
      </c>
      <c r="G6" s="14">
        <v>-133</v>
      </c>
      <c r="H6" s="14">
        <f>D6</f>
        <v>-48</v>
      </c>
      <c r="I6" s="14">
        <f>IF(E6&lt;D6,D6,E6)</f>
        <v>-48</v>
      </c>
      <c r="J6" s="14">
        <f>IF($G6-SUM($H6:I6)&lt;$D6,$D6,$G6-SUM($H6:I6))</f>
        <v>-37</v>
      </c>
      <c r="K6" s="14">
        <f>IF($G6-SUM($H6:J6)&lt;$D6,$D6,$G6-SUM($H6:J6))</f>
        <v>0</v>
      </c>
      <c r="L6" s="14">
        <f t="shared" ref="L6:L17" si="0">G6-SUM(H6:K6)</f>
        <v>0</v>
      </c>
      <c r="M6" s="14">
        <f>G6-SUM(H6:L6)</f>
        <v>0</v>
      </c>
      <c r="O6">
        <v>9</v>
      </c>
      <c r="P6" t="s">
        <v>26</v>
      </c>
      <c r="Q6" t="s">
        <v>31</v>
      </c>
      <c r="R6" s="14">
        <v>3</v>
      </c>
      <c r="S6" s="14"/>
      <c r="T6" s="14"/>
      <c r="U6" s="14">
        <v>3</v>
      </c>
      <c r="V6" s="14">
        <f>R6</f>
        <v>3</v>
      </c>
      <c r="W6" s="14">
        <f>IF(T6&gt;0,R6,S6)</f>
        <v>0</v>
      </c>
      <c r="X6" s="14">
        <f>IF($U6-SUM($V6:W6)&gt;$R6,$R6,$U6-SUM($V6:W6))</f>
        <v>0</v>
      </c>
      <c r="Y6" s="14">
        <f>IF($U6-SUM($V6:X6)&gt;$R6,$R6,$U6-SUM($V6:X6))</f>
        <v>0</v>
      </c>
      <c r="Z6" s="14">
        <f t="shared" ref="Z6" si="1">U6-SUM(V6:Y6)</f>
        <v>0</v>
      </c>
      <c r="AA6" s="14">
        <f>U6-SUM(V6:Z6)</f>
        <v>0</v>
      </c>
    </row>
    <row r="7" spans="1:27" x14ac:dyDescent="0.25">
      <c r="A7">
        <v>9</v>
      </c>
      <c r="B7" t="s">
        <v>161</v>
      </c>
      <c r="C7" t="s">
        <v>20</v>
      </c>
      <c r="D7" s="14">
        <v>-1153</v>
      </c>
      <c r="E7" s="14"/>
      <c r="F7" s="14"/>
      <c r="G7" s="14">
        <v>-1153</v>
      </c>
      <c r="H7" s="14">
        <f>D7</f>
        <v>-1153</v>
      </c>
      <c r="I7" s="14">
        <f t="shared" ref="I7:I62" si="2">IF(E7&lt;D7,D7,E7)</f>
        <v>0</v>
      </c>
      <c r="J7" s="14">
        <f>IF($G7-SUM($H7:I7)&lt;$D7,$D7,$G7-SUM($H7:I7))</f>
        <v>0</v>
      </c>
      <c r="K7" s="14">
        <f>IF($G7-SUM($H7:J7)&lt;$D7,$D7,$G7-SUM($H7:J7))</f>
        <v>0</v>
      </c>
      <c r="L7" s="14">
        <f t="shared" si="0"/>
        <v>0</v>
      </c>
      <c r="M7" s="14">
        <f t="shared" ref="M7:M62" si="3">G7-SUM(H7:L7)</f>
        <v>0</v>
      </c>
      <c r="O7">
        <v>9</v>
      </c>
      <c r="P7" t="s">
        <v>167</v>
      </c>
      <c r="Q7" t="s">
        <v>83</v>
      </c>
      <c r="R7" s="14">
        <v>549</v>
      </c>
      <c r="S7" s="14"/>
      <c r="T7" s="14"/>
      <c r="U7" s="14">
        <v>549</v>
      </c>
      <c r="V7" s="14">
        <f t="shared" ref="V7:V70" si="4">R7</f>
        <v>549</v>
      </c>
      <c r="W7" s="14">
        <f t="shared" ref="W7:W70" si="5">IF(T7&gt;0,R7,S7)</f>
        <v>0</v>
      </c>
      <c r="X7" s="14">
        <f>IF($U7-SUM($V7:W7)&gt;$R7,$R7,$U7-SUM($V7:W7))</f>
        <v>0</v>
      </c>
      <c r="Y7" s="14">
        <f>IF($U7-SUM($V7:X7)&gt;$R7,$R7,$U7-SUM($V7:X7))</f>
        <v>0</v>
      </c>
      <c r="Z7" s="14">
        <f t="shared" ref="Z7:Z70" si="6">U7-SUM(V7:Y7)</f>
        <v>0</v>
      </c>
      <c r="AA7" s="14">
        <f t="shared" ref="AA7:AA70" si="7">U7-SUM(V7:Z7)</f>
        <v>0</v>
      </c>
    </row>
    <row r="8" spans="1:27" x14ac:dyDescent="0.25">
      <c r="A8">
        <v>9</v>
      </c>
      <c r="B8" t="s">
        <v>168</v>
      </c>
      <c r="C8" t="s">
        <v>47</v>
      </c>
      <c r="D8" s="14">
        <v>-2479</v>
      </c>
      <c r="E8" s="14"/>
      <c r="F8" s="14"/>
      <c r="G8" s="14">
        <v>-2479</v>
      </c>
      <c r="H8" s="14">
        <f t="shared" ref="H8:H18" si="8">D8</f>
        <v>-2479</v>
      </c>
      <c r="I8" s="14">
        <f t="shared" si="2"/>
        <v>0</v>
      </c>
      <c r="J8" s="14">
        <f>IF($G8-SUM($H8:I8)&lt;$D8,$D8,$G8-SUM($H8:I8))</f>
        <v>0</v>
      </c>
      <c r="K8" s="14">
        <f>IF($G8-SUM($H8:J8)&lt;$D8,$D8,$G8-SUM($H8:J8))</f>
        <v>0</v>
      </c>
      <c r="L8" s="14">
        <f t="shared" si="0"/>
        <v>0</v>
      </c>
      <c r="M8" s="14">
        <f t="shared" si="3"/>
        <v>0</v>
      </c>
      <c r="O8">
        <v>9</v>
      </c>
      <c r="P8" t="s">
        <v>165</v>
      </c>
      <c r="Q8" t="s">
        <v>77</v>
      </c>
      <c r="R8" s="14">
        <v>245</v>
      </c>
      <c r="S8" s="14">
        <v>245</v>
      </c>
      <c r="T8" s="14">
        <v>221</v>
      </c>
      <c r="U8" s="14">
        <v>711</v>
      </c>
      <c r="V8" s="14">
        <f t="shared" si="4"/>
        <v>245</v>
      </c>
      <c r="W8" s="14">
        <f t="shared" si="5"/>
        <v>245</v>
      </c>
      <c r="X8" s="14">
        <f>IF($U8-SUM($V8:W8)&gt;$R8,$R8,$U8-SUM($V8:W8))</f>
        <v>221</v>
      </c>
      <c r="Y8" s="14">
        <f>IF($U8-SUM($V8:X8)&gt;$R8,$R8,$U8-SUM($V8:X8))</f>
        <v>0</v>
      </c>
      <c r="Z8" s="14">
        <f t="shared" si="6"/>
        <v>0</v>
      </c>
      <c r="AA8" s="14">
        <f t="shared" si="7"/>
        <v>0</v>
      </c>
    </row>
    <row r="9" spans="1:27" x14ac:dyDescent="0.25">
      <c r="A9">
        <v>10</v>
      </c>
      <c r="B9" t="s">
        <v>26</v>
      </c>
      <c r="C9" t="s">
        <v>27</v>
      </c>
      <c r="D9" s="14">
        <v>-949</v>
      </c>
      <c r="E9" s="14"/>
      <c r="F9" s="14"/>
      <c r="G9" s="14">
        <v>-949</v>
      </c>
      <c r="H9" s="14">
        <f t="shared" si="8"/>
        <v>-949</v>
      </c>
      <c r="I9" s="14">
        <f t="shared" si="2"/>
        <v>0</v>
      </c>
      <c r="J9" s="14">
        <f>IF($G9-SUM($H9:I9)&lt;$D9,$D9,$G9-SUM($H9:I9))</f>
        <v>0</v>
      </c>
      <c r="K9" s="14">
        <f>IF($G9-SUM($H9:J9)&lt;$D9,$D9,$G9-SUM($H9:J9))</f>
        <v>0</v>
      </c>
      <c r="L9" s="14">
        <f t="shared" si="0"/>
        <v>0</v>
      </c>
      <c r="M9" s="14">
        <f t="shared" si="3"/>
        <v>0</v>
      </c>
      <c r="O9">
        <v>9</v>
      </c>
      <c r="P9" t="s">
        <v>169</v>
      </c>
      <c r="Q9" t="s">
        <v>50</v>
      </c>
      <c r="R9" s="14">
        <v>417</v>
      </c>
      <c r="S9" s="14"/>
      <c r="T9" s="14"/>
      <c r="U9" s="14">
        <v>417</v>
      </c>
      <c r="V9" s="14">
        <f t="shared" si="4"/>
        <v>417</v>
      </c>
      <c r="W9" s="14">
        <f t="shared" si="5"/>
        <v>0</v>
      </c>
      <c r="X9" s="14">
        <f>IF($U9-SUM($V9:W9)&gt;$R9,$R9,$U9-SUM($V9:W9))</f>
        <v>0</v>
      </c>
      <c r="Y9" s="14">
        <f>IF($U9-SUM($V9:X9)&gt;$R9,$R9,$U9-SUM($V9:X9))</f>
        <v>0</v>
      </c>
      <c r="Z9" s="14">
        <f t="shared" si="6"/>
        <v>0</v>
      </c>
      <c r="AA9" s="14">
        <f t="shared" si="7"/>
        <v>0</v>
      </c>
    </row>
    <row r="10" spans="1:27" x14ac:dyDescent="0.25">
      <c r="A10">
        <v>10</v>
      </c>
      <c r="B10" t="s">
        <v>59</v>
      </c>
      <c r="C10" t="s">
        <v>60</v>
      </c>
      <c r="D10" s="14">
        <v>-44</v>
      </c>
      <c r="E10" s="14">
        <v>-44</v>
      </c>
      <c r="F10" s="14">
        <v>-47</v>
      </c>
      <c r="G10" s="14">
        <v>-135</v>
      </c>
      <c r="H10" s="14">
        <f t="shared" si="8"/>
        <v>-44</v>
      </c>
      <c r="I10" s="14">
        <f t="shared" si="2"/>
        <v>-44</v>
      </c>
      <c r="J10" s="14">
        <f>IF($G10-SUM($H10:I10)&lt;$D10,$D10,$G10-SUM($H10:I10))</f>
        <v>-44</v>
      </c>
      <c r="K10" s="14">
        <f>IF($G10-SUM($H10:J10)&lt;$D10,$D10,$G10-SUM($H10:J10))</f>
        <v>-3</v>
      </c>
      <c r="L10" s="14">
        <f t="shared" si="0"/>
        <v>0</v>
      </c>
      <c r="M10" s="14">
        <f t="shared" si="3"/>
        <v>0</v>
      </c>
      <c r="O10">
        <v>9</v>
      </c>
      <c r="P10" t="s">
        <v>173</v>
      </c>
      <c r="Q10" t="s">
        <v>58</v>
      </c>
      <c r="R10" s="14">
        <v>11953</v>
      </c>
      <c r="S10" s="14">
        <v>11953</v>
      </c>
      <c r="T10" s="14">
        <v>3544</v>
      </c>
      <c r="U10" s="14">
        <v>27450</v>
      </c>
      <c r="V10" s="14">
        <f t="shared" si="4"/>
        <v>11953</v>
      </c>
      <c r="W10" s="14">
        <f t="shared" si="5"/>
        <v>11953</v>
      </c>
      <c r="X10" s="14">
        <f>IF($U10-SUM($V10:W10)&gt;$R10,$R10,$U10-SUM($V10:W10))</f>
        <v>3544</v>
      </c>
      <c r="Y10" s="14">
        <f>IF($U10-SUM($V10:X10)&gt;$R10,$R10,$U10-SUM($V10:X10))</f>
        <v>0</v>
      </c>
      <c r="Z10" s="14">
        <f t="shared" si="6"/>
        <v>0</v>
      </c>
      <c r="AA10" s="14">
        <f t="shared" si="7"/>
        <v>0</v>
      </c>
    </row>
    <row r="11" spans="1:27" x14ac:dyDescent="0.25">
      <c r="A11">
        <v>10</v>
      </c>
      <c r="B11" t="s">
        <v>162</v>
      </c>
      <c r="C11" t="s">
        <v>39</v>
      </c>
      <c r="D11" s="14">
        <v>-33894</v>
      </c>
      <c r="E11" s="14"/>
      <c r="F11" s="14"/>
      <c r="G11" s="14">
        <v>-33894</v>
      </c>
      <c r="H11" s="14">
        <f t="shared" si="8"/>
        <v>-33894</v>
      </c>
      <c r="I11" s="14">
        <f t="shared" si="2"/>
        <v>0</v>
      </c>
      <c r="J11" s="14">
        <f>IF($G11-SUM($H11:I11)&lt;$D11,$D11,$G11-SUM($H11:I11))</f>
        <v>0</v>
      </c>
      <c r="K11" s="14">
        <f>IF($G11-SUM($H11:J11)&lt;$D11,$D11,$G11-SUM($H11:J11))</f>
        <v>0</v>
      </c>
      <c r="L11" s="14">
        <f t="shared" si="0"/>
        <v>0</v>
      </c>
      <c r="M11" s="14">
        <f t="shared" si="3"/>
        <v>0</v>
      </c>
      <c r="O11">
        <v>9</v>
      </c>
      <c r="P11" t="s">
        <v>163</v>
      </c>
      <c r="Q11" t="s">
        <v>42</v>
      </c>
      <c r="R11" s="14">
        <v>511</v>
      </c>
      <c r="S11" s="14">
        <v>25</v>
      </c>
      <c r="T11" s="14"/>
      <c r="U11" s="14">
        <v>536</v>
      </c>
      <c r="V11" s="14">
        <f t="shared" si="4"/>
        <v>511</v>
      </c>
      <c r="W11" s="14">
        <f t="shared" si="5"/>
        <v>25</v>
      </c>
      <c r="X11" s="14">
        <f>IF($U11-SUM($V11:W11)&gt;$R11,$R11,$U11-SUM($V11:W11))</f>
        <v>0</v>
      </c>
      <c r="Y11" s="14">
        <f>IF($U11-SUM($V11:X11)&gt;$R11,$R11,$U11-SUM($V11:X11))</f>
        <v>0</v>
      </c>
      <c r="Z11" s="14">
        <f t="shared" si="6"/>
        <v>0</v>
      </c>
      <c r="AA11" s="14">
        <f t="shared" si="7"/>
        <v>0</v>
      </c>
    </row>
    <row r="12" spans="1:27" x14ac:dyDescent="0.25">
      <c r="A12">
        <v>10</v>
      </c>
      <c r="B12" t="s">
        <v>169</v>
      </c>
      <c r="C12" t="s">
        <v>50</v>
      </c>
      <c r="D12" s="14">
        <v>-1167</v>
      </c>
      <c r="E12" s="14"/>
      <c r="F12" s="14"/>
      <c r="G12" s="14">
        <v>-1167</v>
      </c>
      <c r="H12" s="14">
        <f t="shared" si="8"/>
        <v>-1167</v>
      </c>
      <c r="I12" s="14">
        <f t="shared" si="2"/>
        <v>0</v>
      </c>
      <c r="J12" s="14">
        <f>IF($G12-SUM($H12:I12)&lt;$D12,$D12,$G12-SUM($H12:I12))</f>
        <v>0</v>
      </c>
      <c r="K12" s="14">
        <f>IF($G12-SUM($H12:J12)&lt;$D12,$D12,$G12-SUM($H12:J12))</f>
        <v>0</v>
      </c>
      <c r="L12" s="14">
        <f t="shared" si="0"/>
        <v>0</v>
      </c>
      <c r="M12" s="14">
        <f t="shared" si="3"/>
        <v>0</v>
      </c>
      <c r="O12">
        <v>9</v>
      </c>
      <c r="P12" t="s">
        <v>166</v>
      </c>
      <c r="Q12" t="s">
        <v>79</v>
      </c>
      <c r="R12" s="14">
        <v>36</v>
      </c>
      <c r="S12" s="14"/>
      <c r="T12" s="14"/>
      <c r="U12" s="14">
        <v>36</v>
      </c>
      <c r="V12" s="14">
        <f t="shared" si="4"/>
        <v>36</v>
      </c>
      <c r="W12" s="14">
        <f t="shared" si="5"/>
        <v>0</v>
      </c>
      <c r="X12" s="14">
        <f>IF($U12-SUM($V12:W12)&gt;$R12,$R12,$U12-SUM($V12:W12))</f>
        <v>0</v>
      </c>
      <c r="Y12" s="14">
        <f>IF($U12-SUM($V12:X12)&gt;$R12,$R12,$U12-SUM($V12:X12))</f>
        <v>0</v>
      </c>
      <c r="Z12" s="14">
        <f t="shared" si="6"/>
        <v>0</v>
      </c>
      <c r="AA12" s="14">
        <f t="shared" si="7"/>
        <v>0</v>
      </c>
    </row>
    <row r="13" spans="1:27" x14ac:dyDescent="0.25">
      <c r="A13">
        <v>10</v>
      </c>
      <c r="B13" t="s">
        <v>170</v>
      </c>
      <c r="C13" t="s">
        <v>52</v>
      </c>
      <c r="D13" s="14">
        <v>-151</v>
      </c>
      <c r="E13" s="14">
        <v>-57</v>
      </c>
      <c r="F13" s="14"/>
      <c r="G13" s="14">
        <v>-208</v>
      </c>
      <c r="H13" s="14">
        <f t="shared" si="8"/>
        <v>-151</v>
      </c>
      <c r="I13" s="14">
        <f t="shared" si="2"/>
        <v>-57</v>
      </c>
      <c r="J13" s="14">
        <f>IF($G13-SUM($H13:I13)&lt;$D13,$D13,$G13-SUM($H13:I13))</f>
        <v>0</v>
      </c>
      <c r="K13" s="14">
        <f>IF($G13-SUM($H13:J13)&lt;$D13,$D13,$G13-SUM($H13:J13))</f>
        <v>0</v>
      </c>
      <c r="L13" s="14">
        <f t="shared" si="0"/>
        <v>0</v>
      </c>
      <c r="M13" s="14">
        <f t="shared" si="3"/>
        <v>0</v>
      </c>
      <c r="O13">
        <v>9</v>
      </c>
      <c r="P13" t="s">
        <v>166</v>
      </c>
      <c r="Q13" t="s">
        <v>80</v>
      </c>
      <c r="R13" s="14">
        <v>10</v>
      </c>
      <c r="S13" s="14"/>
      <c r="T13" s="14"/>
      <c r="U13" s="14">
        <v>10</v>
      </c>
      <c r="V13" s="14">
        <f t="shared" si="4"/>
        <v>10</v>
      </c>
      <c r="W13" s="14">
        <f t="shared" si="5"/>
        <v>0</v>
      </c>
      <c r="X13" s="14">
        <f>IF($U13-SUM($V13:W13)&gt;$R13,$R13,$U13-SUM($V13:W13))</f>
        <v>0</v>
      </c>
      <c r="Y13" s="14">
        <f>IF($U13-SUM($V13:X13)&gt;$R13,$R13,$U13-SUM($V13:X13))</f>
        <v>0</v>
      </c>
      <c r="Z13" s="14">
        <f t="shared" si="6"/>
        <v>0</v>
      </c>
      <c r="AA13" s="14">
        <f t="shared" si="7"/>
        <v>0</v>
      </c>
    </row>
    <row r="14" spans="1:27" x14ac:dyDescent="0.25">
      <c r="A14">
        <v>11</v>
      </c>
      <c r="B14" t="s">
        <v>61</v>
      </c>
      <c r="C14" t="s">
        <v>62</v>
      </c>
      <c r="D14" s="14">
        <v>-104</v>
      </c>
      <c r="E14" s="14">
        <v>-104</v>
      </c>
      <c r="F14" s="14">
        <v>-326</v>
      </c>
      <c r="G14" s="14">
        <v>-534</v>
      </c>
      <c r="H14" s="14">
        <f t="shared" si="8"/>
        <v>-104</v>
      </c>
      <c r="I14" s="14">
        <f t="shared" si="2"/>
        <v>-104</v>
      </c>
      <c r="J14" s="14">
        <f>IF($G14-SUM($H14:I14)&lt;$D14,$D14,$G14-SUM($H14:I14))</f>
        <v>-104</v>
      </c>
      <c r="K14" s="14">
        <f>IF($G14-SUM($H14:J14)&lt;$D14,$D14,$G14-SUM($H14:J14))</f>
        <v>-104</v>
      </c>
      <c r="L14" s="14">
        <f t="shared" si="0"/>
        <v>-118</v>
      </c>
      <c r="M14" s="14">
        <f t="shared" si="3"/>
        <v>0</v>
      </c>
      <c r="O14">
        <v>10</v>
      </c>
      <c r="P14" t="s">
        <v>162</v>
      </c>
      <c r="Q14" t="s">
        <v>35</v>
      </c>
      <c r="R14" s="65">
        <v>4484</v>
      </c>
      <c r="S14" s="65">
        <v>2308</v>
      </c>
      <c r="T14" s="65">
        <v>7131</v>
      </c>
      <c r="U14" s="65">
        <v>13923</v>
      </c>
      <c r="V14" s="14">
        <f t="shared" si="4"/>
        <v>4484</v>
      </c>
      <c r="W14" s="14">
        <f t="shared" si="5"/>
        <v>4484</v>
      </c>
      <c r="X14" s="14">
        <f>IF($U14-SUM($V14:W14)&gt;$R14,$R14,$U14-SUM($V14:W14))</f>
        <v>4484</v>
      </c>
      <c r="Y14" s="14">
        <f>IF($U14-SUM($V14:X14)&gt;$R14,$R14,$U14-SUM($V14:X14))</f>
        <v>471</v>
      </c>
      <c r="Z14" s="14">
        <f t="shared" si="6"/>
        <v>0</v>
      </c>
      <c r="AA14" s="14">
        <f t="shared" si="7"/>
        <v>0</v>
      </c>
    </row>
    <row r="15" spans="1:27" x14ac:dyDescent="0.25">
      <c r="A15">
        <v>11</v>
      </c>
      <c r="B15" t="s">
        <v>174</v>
      </c>
      <c r="C15" t="s">
        <v>63</v>
      </c>
      <c r="D15" s="14">
        <v>-326</v>
      </c>
      <c r="E15" s="14"/>
      <c r="F15" s="14"/>
      <c r="G15" s="14">
        <v>-326</v>
      </c>
      <c r="H15" s="14">
        <f t="shared" si="8"/>
        <v>-326</v>
      </c>
      <c r="I15" s="14">
        <f t="shared" si="2"/>
        <v>0</v>
      </c>
      <c r="J15" s="14">
        <f>IF($G15-SUM($H15:I15)&lt;$D15,$D15,$G15-SUM($H15:I15))</f>
        <v>0</v>
      </c>
      <c r="K15" s="14">
        <f>IF($G15-SUM($H15:J15)&lt;$D15,$D15,$G15-SUM($H15:J15))</f>
        <v>0</v>
      </c>
      <c r="L15" s="14">
        <f t="shared" si="0"/>
        <v>0</v>
      </c>
      <c r="M15" s="14">
        <f t="shared" si="3"/>
        <v>0</v>
      </c>
      <c r="O15">
        <v>10</v>
      </c>
      <c r="P15" t="s">
        <v>162</v>
      </c>
      <c r="Q15" t="s">
        <v>37</v>
      </c>
      <c r="R15" s="14">
        <v>1728</v>
      </c>
      <c r="S15" s="14">
        <v>759</v>
      </c>
      <c r="T15" s="14"/>
      <c r="U15" s="14">
        <v>2487</v>
      </c>
      <c r="V15" s="14">
        <f t="shared" si="4"/>
        <v>1728</v>
      </c>
      <c r="W15" s="14">
        <f t="shared" si="5"/>
        <v>759</v>
      </c>
      <c r="X15" s="14">
        <f>IF($U15-SUM($V15:W15)&gt;$R15,$R15,$U15-SUM($V15:W15))</f>
        <v>0</v>
      </c>
      <c r="Y15" s="14">
        <f>IF($U15-SUM($V15:X15)&gt;$R15,$R15,$U15-SUM($V15:X15))</f>
        <v>0</v>
      </c>
      <c r="Z15" s="14">
        <f t="shared" si="6"/>
        <v>0</v>
      </c>
      <c r="AA15" s="14">
        <f t="shared" si="7"/>
        <v>0</v>
      </c>
    </row>
    <row r="16" spans="1:27" x14ac:dyDescent="0.25">
      <c r="A16">
        <v>11</v>
      </c>
      <c r="B16" t="s">
        <v>161</v>
      </c>
      <c r="C16" t="s">
        <v>20</v>
      </c>
      <c r="D16" s="14">
        <v>-1201</v>
      </c>
      <c r="E16" s="14"/>
      <c r="F16" s="14"/>
      <c r="G16" s="14">
        <v>-1201</v>
      </c>
      <c r="H16" s="14">
        <f t="shared" si="8"/>
        <v>-1201</v>
      </c>
      <c r="I16" s="14">
        <f t="shared" si="2"/>
        <v>0</v>
      </c>
      <c r="J16" s="14">
        <f>IF($G16-SUM($H16:I16)&lt;$D16,$D16,$G16-SUM($H16:I16))</f>
        <v>0</v>
      </c>
      <c r="K16" s="14">
        <f>IF($G16-SUM($H16:J16)&lt;$D16,$D16,$G16-SUM($H16:J16))</f>
        <v>0</v>
      </c>
      <c r="L16" s="14">
        <f t="shared" si="0"/>
        <v>0</v>
      </c>
      <c r="M16" s="14">
        <f t="shared" si="3"/>
        <v>0</v>
      </c>
      <c r="O16">
        <v>10</v>
      </c>
      <c r="P16" t="s">
        <v>162</v>
      </c>
      <c r="Q16" t="s">
        <v>38</v>
      </c>
      <c r="R16" s="65">
        <v>2175</v>
      </c>
      <c r="S16" s="65">
        <v>1141</v>
      </c>
      <c r="T16" s="65">
        <v>6356</v>
      </c>
      <c r="U16" s="65">
        <v>9672</v>
      </c>
      <c r="V16" s="14">
        <f t="shared" si="4"/>
        <v>2175</v>
      </c>
      <c r="W16" s="14">
        <f t="shared" si="5"/>
        <v>2175</v>
      </c>
      <c r="X16" s="14">
        <f>IF($U16-SUM($V16:W16)&gt;$R16,$R16,$U16-SUM($V16:W16))</f>
        <v>2175</v>
      </c>
      <c r="Y16" s="14">
        <f>IF($U16-SUM($V16:X16)&gt;$R16,$R16,$U16-SUM($V16:X16))</f>
        <v>2175</v>
      </c>
      <c r="Z16" s="14">
        <f t="shared" si="6"/>
        <v>972</v>
      </c>
      <c r="AA16" s="14">
        <f t="shared" si="7"/>
        <v>0</v>
      </c>
    </row>
    <row r="17" spans="1:27" x14ac:dyDescent="0.25">
      <c r="A17">
        <v>11</v>
      </c>
      <c r="B17" t="s">
        <v>161</v>
      </c>
      <c r="C17" t="s">
        <v>25</v>
      </c>
      <c r="D17" s="14">
        <v>-858</v>
      </c>
      <c r="E17" s="14"/>
      <c r="F17" s="14"/>
      <c r="G17" s="14">
        <v>-858</v>
      </c>
      <c r="H17" s="14">
        <f t="shared" si="8"/>
        <v>-858</v>
      </c>
      <c r="I17" s="14">
        <f t="shared" si="2"/>
        <v>0</v>
      </c>
      <c r="J17" s="14">
        <f>IF($G17-SUM($H17:I17)&lt;$D17,$D17,$G17-SUM($H17:I17))</f>
        <v>0</v>
      </c>
      <c r="K17" s="14">
        <f>IF($G17-SUM($H17:J17)&lt;$D17,$D17,$G17-SUM($H17:J17))</f>
        <v>0</v>
      </c>
      <c r="L17" s="14">
        <f t="shared" si="0"/>
        <v>0</v>
      </c>
      <c r="M17" s="14">
        <f t="shared" si="3"/>
        <v>0</v>
      </c>
      <c r="O17">
        <v>10</v>
      </c>
      <c r="P17" t="s">
        <v>172</v>
      </c>
      <c r="Q17" t="s">
        <v>56</v>
      </c>
      <c r="R17" s="14">
        <v>2697</v>
      </c>
      <c r="S17" s="14"/>
      <c r="T17" s="14"/>
      <c r="U17" s="14">
        <v>2697</v>
      </c>
      <c r="V17" s="14">
        <f t="shared" si="4"/>
        <v>2697</v>
      </c>
      <c r="W17" s="14">
        <f t="shared" si="5"/>
        <v>0</v>
      </c>
      <c r="X17" s="14">
        <f>IF($U17-SUM($V17:W17)&gt;$R17,$R17,$U17-SUM($V17:W17))</f>
        <v>0</v>
      </c>
      <c r="Y17" s="14">
        <f>IF($U17-SUM($V17:X17)&gt;$R17,$R17,$U17-SUM($V17:X17))</f>
        <v>0</v>
      </c>
      <c r="Z17" s="14">
        <f t="shared" si="6"/>
        <v>0</v>
      </c>
      <c r="AA17" s="14">
        <f t="shared" si="7"/>
        <v>0</v>
      </c>
    </row>
    <row r="18" spans="1:27" x14ac:dyDescent="0.25">
      <c r="A18">
        <v>11</v>
      </c>
      <c r="B18" t="s">
        <v>169</v>
      </c>
      <c r="C18" t="s">
        <v>50</v>
      </c>
      <c r="D18" s="14">
        <v>-1682</v>
      </c>
      <c r="E18" s="14">
        <v>-1682</v>
      </c>
      <c r="F18" s="14">
        <v>-2511</v>
      </c>
      <c r="G18" s="14">
        <v>-5875</v>
      </c>
      <c r="H18" s="14">
        <f t="shared" si="8"/>
        <v>-1682</v>
      </c>
      <c r="I18" s="14">
        <f t="shared" si="2"/>
        <v>-1682</v>
      </c>
      <c r="J18" s="14">
        <f>IF($G18-SUM($H18:I18)&lt;$D18,$D18,$G18-SUM($H18:I18))</f>
        <v>-1682</v>
      </c>
      <c r="K18" s="14">
        <f>IF($G18-SUM($H18:J18)&lt;$D18,$D18,$G18-SUM($H18:J18))</f>
        <v>-829</v>
      </c>
      <c r="L18" s="14">
        <f>G18-SUM(H18:K18)</f>
        <v>0</v>
      </c>
      <c r="M18" s="14">
        <f t="shared" si="3"/>
        <v>0</v>
      </c>
      <c r="O18">
        <v>10</v>
      </c>
      <c r="P18" t="s">
        <v>161</v>
      </c>
      <c r="Q18" t="s">
        <v>20</v>
      </c>
      <c r="R18" s="14">
        <v>63</v>
      </c>
      <c r="S18" s="14"/>
      <c r="T18" s="14"/>
      <c r="U18" s="14">
        <v>63</v>
      </c>
      <c r="V18" s="14">
        <f t="shared" si="4"/>
        <v>63</v>
      </c>
      <c r="W18" s="14">
        <f t="shared" si="5"/>
        <v>0</v>
      </c>
      <c r="X18" s="14">
        <f>IF($U18-SUM($V18:W18)&gt;$R18,$R18,$U18-SUM($V18:W18))</f>
        <v>0</v>
      </c>
      <c r="Y18" s="14">
        <f>IF($U18-SUM($V18:X18)&gt;$R18,$R18,$U18-SUM($V18:X18))</f>
        <v>0</v>
      </c>
      <c r="Z18" s="14">
        <f t="shared" si="6"/>
        <v>0</v>
      </c>
      <c r="AA18" s="14">
        <f t="shared" si="7"/>
        <v>0</v>
      </c>
    </row>
    <row r="19" spans="1:27" x14ac:dyDescent="0.25">
      <c r="A19">
        <v>11</v>
      </c>
      <c r="B19" t="s">
        <v>175</v>
      </c>
      <c r="C19" t="s">
        <v>65</v>
      </c>
      <c r="D19" s="14">
        <v>-1080</v>
      </c>
      <c r="E19" s="14"/>
      <c r="F19" s="14"/>
      <c r="G19" s="14">
        <v>-1080</v>
      </c>
      <c r="H19" s="14">
        <f t="shared" ref="H19:H62" si="9">D19</f>
        <v>-1080</v>
      </c>
      <c r="I19" s="14">
        <f t="shared" si="2"/>
        <v>0</v>
      </c>
      <c r="J19" s="14">
        <f>IF($G19-SUM($H19:I19)&lt;$D19,$D19,$G19-SUM($H19:I19))</f>
        <v>0</v>
      </c>
      <c r="K19" s="14">
        <f>IF($G19-SUM($H19:J19)&lt;$D19,$D19,$G19-SUM($H19:J19))</f>
        <v>0</v>
      </c>
      <c r="L19" s="14">
        <f t="shared" ref="L19:L62" si="10">G19-SUM(H19:K19)</f>
        <v>0</v>
      </c>
      <c r="M19" s="14">
        <f t="shared" si="3"/>
        <v>0</v>
      </c>
      <c r="O19">
        <v>10</v>
      </c>
      <c r="P19" t="s">
        <v>167</v>
      </c>
      <c r="Q19" t="s">
        <v>83</v>
      </c>
      <c r="R19" s="14">
        <v>842</v>
      </c>
      <c r="S19" s="14">
        <v>842</v>
      </c>
      <c r="T19" s="14">
        <v>817</v>
      </c>
      <c r="U19" s="14">
        <v>2501</v>
      </c>
      <c r="V19" s="14">
        <f t="shared" si="4"/>
        <v>842</v>
      </c>
      <c r="W19" s="14">
        <f t="shared" si="5"/>
        <v>842</v>
      </c>
      <c r="X19" s="14">
        <f>IF($U19-SUM($V19:W19)&gt;$R19,$R19,$U19-SUM($V19:W19))</f>
        <v>817</v>
      </c>
      <c r="Y19" s="14">
        <f>IF($U19-SUM($V19:X19)&gt;$R19,$R19,$U19-SUM($V19:X19))</f>
        <v>0</v>
      </c>
      <c r="Z19" s="14">
        <f t="shared" si="6"/>
        <v>0</v>
      </c>
      <c r="AA19" s="14">
        <f t="shared" si="7"/>
        <v>0</v>
      </c>
    </row>
    <row r="20" spans="1:27" x14ac:dyDescent="0.25">
      <c r="A20">
        <v>12</v>
      </c>
      <c r="B20" t="s">
        <v>61</v>
      </c>
      <c r="C20" t="s">
        <v>62</v>
      </c>
      <c r="D20" s="14">
        <v>-81</v>
      </c>
      <c r="E20" s="14">
        <v>-81</v>
      </c>
      <c r="F20" s="14">
        <v>-31</v>
      </c>
      <c r="G20" s="14">
        <v>-193</v>
      </c>
      <c r="H20" s="14">
        <f t="shared" si="9"/>
        <v>-81</v>
      </c>
      <c r="I20" s="14">
        <f t="shared" si="2"/>
        <v>-81</v>
      </c>
      <c r="J20" s="14">
        <f>IF($G20-SUM($H20:I20)&lt;$D20,$D20,$G20-SUM($H20:I20))</f>
        <v>-31</v>
      </c>
      <c r="K20" s="14">
        <f>IF($G20-SUM($H20:J20)&lt;$D20,$D20,$G20-SUM($H20:J20))</f>
        <v>0</v>
      </c>
      <c r="L20" s="14">
        <f t="shared" si="10"/>
        <v>0</v>
      </c>
      <c r="M20" s="14">
        <f t="shared" si="3"/>
        <v>0</v>
      </c>
      <c r="O20">
        <v>10</v>
      </c>
      <c r="P20" t="s">
        <v>167</v>
      </c>
      <c r="Q20" t="s">
        <v>84</v>
      </c>
      <c r="R20" s="14">
        <v>277</v>
      </c>
      <c r="S20" s="14"/>
      <c r="T20" s="14"/>
      <c r="U20" s="14">
        <v>277</v>
      </c>
      <c r="V20" s="14">
        <f t="shared" si="4"/>
        <v>277</v>
      </c>
      <c r="W20" s="14">
        <f t="shared" si="5"/>
        <v>0</v>
      </c>
      <c r="X20" s="14">
        <f>IF($U20-SUM($V20:W20)&gt;$R20,$R20,$U20-SUM($V20:W20))</f>
        <v>0</v>
      </c>
      <c r="Y20" s="14">
        <f>IF($U20-SUM($V20:X20)&gt;$R20,$R20,$U20-SUM($V20:X20))</f>
        <v>0</v>
      </c>
      <c r="Z20" s="14">
        <f t="shared" si="6"/>
        <v>0</v>
      </c>
      <c r="AA20" s="14">
        <f t="shared" si="7"/>
        <v>0</v>
      </c>
    </row>
    <row r="21" spans="1:27" x14ac:dyDescent="0.25">
      <c r="A21">
        <v>12</v>
      </c>
      <c r="B21" t="s">
        <v>66</v>
      </c>
      <c r="C21" t="s">
        <v>75</v>
      </c>
      <c r="D21" s="14">
        <v>-2319</v>
      </c>
      <c r="E21" s="14">
        <v>-2024</v>
      </c>
      <c r="F21" s="14"/>
      <c r="G21" s="14">
        <v>-4343</v>
      </c>
      <c r="H21" s="14">
        <f t="shared" si="9"/>
        <v>-2319</v>
      </c>
      <c r="I21" s="14">
        <f t="shared" si="2"/>
        <v>-2024</v>
      </c>
      <c r="J21" s="14">
        <f>IF($G21-SUM($H21:I21)&lt;$D21,$D21,$G21-SUM($H21:I21))</f>
        <v>0</v>
      </c>
      <c r="K21" s="14">
        <f>IF($G21-SUM($H21:J21)&lt;$D21,$D21,$G21-SUM($H21:J21))</f>
        <v>0</v>
      </c>
      <c r="L21" s="14">
        <f t="shared" si="10"/>
        <v>0</v>
      </c>
      <c r="M21" s="14">
        <f t="shared" si="3"/>
        <v>0</v>
      </c>
      <c r="O21">
        <v>10</v>
      </c>
      <c r="P21" t="s">
        <v>165</v>
      </c>
      <c r="Q21" t="s">
        <v>77</v>
      </c>
      <c r="R21" s="14">
        <v>283</v>
      </c>
      <c r="S21" s="14">
        <v>247</v>
      </c>
      <c r="T21" s="14"/>
      <c r="U21" s="14">
        <v>530</v>
      </c>
      <c r="V21" s="14">
        <f t="shared" si="4"/>
        <v>283</v>
      </c>
      <c r="W21" s="14">
        <f t="shared" si="5"/>
        <v>247</v>
      </c>
      <c r="X21" s="14">
        <f>IF($U21-SUM($V21:W21)&gt;$R21,$R21,$U21-SUM($V21:W21))</f>
        <v>0</v>
      </c>
      <c r="Y21" s="14">
        <f>IF($U21-SUM($V21:X21)&gt;$R21,$R21,$U21-SUM($V21:X21))</f>
        <v>0</v>
      </c>
      <c r="Z21" s="14">
        <f t="shared" si="6"/>
        <v>0</v>
      </c>
      <c r="AA21" s="14">
        <f t="shared" si="7"/>
        <v>0</v>
      </c>
    </row>
    <row r="22" spans="1:27" x14ac:dyDescent="0.25">
      <c r="A22">
        <v>12</v>
      </c>
      <c r="B22" t="s">
        <v>162</v>
      </c>
      <c r="C22" t="s">
        <v>37</v>
      </c>
      <c r="D22" s="14">
        <v>-7274</v>
      </c>
      <c r="E22" s="14"/>
      <c r="F22" s="14"/>
      <c r="G22" s="14">
        <v>-7274</v>
      </c>
      <c r="H22" s="14">
        <f t="shared" si="9"/>
        <v>-7274</v>
      </c>
      <c r="I22" s="14">
        <f t="shared" si="2"/>
        <v>0</v>
      </c>
      <c r="J22" s="14">
        <f>IF($G22-SUM($H22:I22)&lt;$D22,$D22,$G22-SUM($H22:I22))</f>
        <v>0</v>
      </c>
      <c r="K22" s="14">
        <f>IF($G22-SUM($H22:J22)&lt;$D22,$D22,$G22-SUM($H22:J22))</f>
        <v>0</v>
      </c>
      <c r="L22" s="14">
        <f t="shared" si="10"/>
        <v>0</v>
      </c>
      <c r="M22" s="14">
        <f t="shared" si="3"/>
        <v>0</v>
      </c>
      <c r="O22">
        <v>10</v>
      </c>
      <c r="P22" t="s">
        <v>164</v>
      </c>
      <c r="Q22" t="s">
        <v>44</v>
      </c>
      <c r="R22" s="14">
        <v>27</v>
      </c>
      <c r="S22" s="14"/>
      <c r="T22" s="14"/>
      <c r="U22" s="14">
        <v>27</v>
      </c>
      <c r="V22" s="14">
        <f t="shared" si="4"/>
        <v>27</v>
      </c>
      <c r="W22" s="14">
        <f t="shared" si="5"/>
        <v>0</v>
      </c>
      <c r="X22" s="14">
        <f>IF($U22-SUM($V22:W22)&gt;$R22,$R22,$U22-SUM($V22:W22))</f>
        <v>0</v>
      </c>
      <c r="Y22" s="14">
        <f>IF($U22-SUM($V22:X22)&gt;$R22,$R22,$U22-SUM($V22:X22))</f>
        <v>0</v>
      </c>
      <c r="Z22" s="14">
        <f t="shared" si="6"/>
        <v>0</v>
      </c>
      <c r="AA22" s="14">
        <f t="shared" si="7"/>
        <v>0</v>
      </c>
    </row>
    <row r="23" spans="1:27" x14ac:dyDescent="0.25">
      <c r="A23">
        <v>12</v>
      </c>
      <c r="B23" t="s">
        <v>162</v>
      </c>
      <c r="C23" t="s">
        <v>38</v>
      </c>
      <c r="D23" s="14">
        <v>-788</v>
      </c>
      <c r="E23" s="14"/>
      <c r="F23" s="14"/>
      <c r="G23" s="14">
        <v>-788</v>
      </c>
      <c r="H23" s="14">
        <f t="shared" si="9"/>
        <v>-788</v>
      </c>
      <c r="I23" s="14">
        <f t="shared" si="2"/>
        <v>0</v>
      </c>
      <c r="J23" s="14">
        <f>IF($G23-SUM($H23:I23)&lt;$D23,$D23,$G23-SUM($H23:I23))</f>
        <v>0</v>
      </c>
      <c r="K23" s="14">
        <f>IF($G23-SUM($H23:J23)&lt;$D23,$D23,$G23-SUM($H23:J23))</f>
        <v>0</v>
      </c>
      <c r="L23" s="14">
        <f t="shared" si="10"/>
        <v>0</v>
      </c>
      <c r="M23" s="14">
        <f t="shared" si="3"/>
        <v>0</v>
      </c>
      <c r="O23">
        <v>10</v>
      </c>
      <c r="P23" t="s">
        <v>163</v>
      </c>
      <c r="Q23" t="s">
        <v>42</v>
      </c>
      <c r="R23" s="14">
        <v>151</v>
      </c>
      <c r="S23" s="14"/>
      <c r="T23" s="14"/>
      <c r="U23" s="14">
        <v>151</v>
      </c>
      <c r="V23" s="14">
        <f t="shared" si="4"/>
        <v>151</v>
      </c>
      <c r="W23" s="14">
        <f t="shared" si="5"/>
        <v>0</v>
      </c>
      <c r="X23" s="14">
        <f>IF($U23-SUM($V23:W23)&gt;$R23,$R23,$U23-SUM($V23:W23))</f>
        <v>0</v>
      </c>
      <c r="Y23" s="14">
        <f>IF($U23-SUM($V23:X23)&gt;$R23,$R23,$U23-SUM($V23:X23))</f>
        <v>0</v>
      </c>
      <c r="Z23" s="14">
        <f t="shared" si="6"/>
        <v>0</v>
      </c>
      <c r="AA23" s="14">
        <f t="shared" si="7"/>
        <v>0</v>
      </c>
    </row>
    <row r="24" spans="1:27" x14ac:dyDescent="0.25">
      <c r="A24">
        <v>12</v>
      </c>
      <c r="B24" t="s">
        <v>165</v>
      </c>
      <c r="C24" t="s">
        <v>77</v>
      </c>
      <c r="D24" s="14">
        <v>-357</v>
      </c>
      <c r="E24" s="14">
        <v>-357</v>
      </c>
      <c r="F24" s="14">
        <v>-121</v>
      </c>
      <c r="G24" s="14">
        <v>-835</v>
      </c>
      <c r="H24" s="14">
        <f t="shared" si="9"/>
        <v>-357</v>
      </c>
      <c r="I24" s="14">
        <f t="shared" si="2"/>
        <v>-357</v>
      </c>
      <c r="J24" s="14">
        <f>IF($G24-SUM($H24:I24)&lt;$D24,$D24,$G24-SUM($H24:I24))</f>
        <v>-121</v>
      </c>
      <c r="K24" s="14">
        <f>IF($G24-SUM($H24:J24)&lt;$D24,$D24,$G24-SUM($H24:J24))</f>
        <v>0</v>
      </c>
      <c r="L24" s="14">
        <f t="shared" si="10"/>
        <v>0</v>
      </c>
      <c r="M24" s="14">
        <f t="shared" si="3"/>
        <v>0</v>
      </c>
      <c r="O24">
        <v>10</v>
      </c>
      <c r="P24" t="s">
        <v>166</v>
      </c>
      <c r="Q24" t="s">
        <v>78</v>
      </c>
      <c r="R24" s="14">
        <v>225</v>
      </c>
      <c r="S24" s="14"/>
      <c r="T24" s="14"/>
      <c r="U24" s="14">
        <v>225</v>
      </c>
      <c r="V24" s="14">
        <f t="shared" si="4"/>
        <v>225</v>
      </c>
      <c r="W24" s="14">
        <f t="shared" si="5"/>
        <v>0</v>
      </c>
      <c r="X24" s="14">
        <f>IF($U24-SUM($V24:W24)&gt;$R24,$R24,$U24-SUM($V24:W24))</f>
        <v>0</v>
      </c>
      <c r="Y24" s="14">
        <f>IF($U24-SUM($V24:X24)&gt;$R24,$R24,$U24-SUM($V24:X24))</f>
        <v>0</v>
      </c>
      <c r="Z24" s="14">
        <f t="shared" si="6"/>
        <v>0</v>
      </c>
      <c r="AA24" s="14">
        <f t="shared" si="7"/>
        <v>0</v>
      </c>
    </row>
    <row r="25" spans="1:27" x14ac:dyDescent="0.25">
      <c r="A25">
        <v>12</v>
      </c>
      <c r="B25" t="s">
        <v>175</v>
      </c>
      <c r="C25" t="s">
        <v>65</v>
      </c>
      <c r="D25" s="14">
        <v>-2890</v>
      </c>
      <c r="E25" s="14"/>
      <c r="F25" s="14"/>
      <c r="G25" s="14">
        <v>-2890</v>
      </c>
      <c r="H25" s="14">
        <f t="shared" si="9"/>
        <v>-2890</v>
      </c>
      <c r="I25" s="14">
        <f t="shared" si="2"/>
        <v>0</v>
      </c>
      <c r="J25" s="14">
        <f>IF($G25-SUM($H25:I25)&lt;$D25,$D25,$G25-SUM($H25:I25))</f>
        <v>0</v>
      </c>
      <c r="K25" s="14">
        <f>IF($G25-SUM($H25:J25)&lt;$D25,$D25,$G25-SUM($H25:J25))</f>
        <v>0</v>
      </c>
      <c r="L25" s="14">
        <f t="shared" si="10"/>
        <v>0</v>
      </c>
      <c r="M25" s="14">
        <f t="shared" si="3"/>
        <v>0</v>
      </c>
      <c r="O25">
        <v>10</v>
      </c>
      <c r="P25" t="s">
        <v>166</v>
      </c>
      <c r="Q25" t="s">
        <v>79</v>
      </c>
      <c r="R25" s="14">
        <v>49</v>
      </c>
      <c r="S25" s="14"/>
      <c r="T25" s="14"/>
      <c r="U25" s="14">
        <v>49</v>
      </c>
      <c r="V25" s="14">
        <f t="shared" si="4"/>
        <v>49</v>
      </c>
      <c r="W25" s="14">
        <f t="shared" si="5"/>
        <v>0</v>
      </c>
      <c r="X25" s="14">
        <f>IF($U25-SUM($V25:W25)&gt;$R25,$R25,$U25-SUM($V25:W25))</f>
        <v>0</v>
      </c>
      <c r="Y25" s="14">
        <f>IF($U25-SUM($V25:X25)&gt;$R25,$R25,$U25-SUM($V25:X25))</f>
        <v>0</v>
      </c>
      <c r="Z25" s="14">
        <f t="shared" si="6"/>
        <v>0</v>
      </c>
      <c r="AA25" s="14">
        <f t="shared" si="7"/>
        <v>0</v>
      </c>
    </row>
    <row r="26" spans="1:27" x14ac:dyDescent="0.25">
      <c r="A26">
        <v>12</v>
      </c>
      <c r="B26" t="s">
        <v>170</v>
      </c>
      <c r="C26" t="s">
        <v>52</v>
      </c>
      <c r="D26" s="14">
        <v>-107</v>
      </c>
      <c r="E26" s="14"/>
      <c r="F26" s="14"/>
      <c r="G26" s="14">
        <v>-107</v>
      </c>
      <c r="H26" s="14">
        <f t="shared" si="9"/>
        <v>-107</v>
      </c>
      <c r="I26" s="14">
        <f t="shared" si="2"/>
        <v>0</v>
      </c>
      <c r="J26" s="14">
        <f>IF($G26-SUM($H26:I26)&lt;$D26,$D26,$G26-SUM($H26:I26))</f>
        <v>0</v>
      </c>
      <c r="K26" s="14">
        <f>IF($G26-SUM($H26:J26)&lt;$D26,$D26,$G26-SUM($H26:J26))</f>
        <v>0</v>
      </c>
      <c r="L26" s="14">
        <f t="shared" si="10"/>
        <v>0</v>
      </c>
      <c r="M26" s="14">
        <f t="shared" si="3"/>
        <v>0</v>
      </c>
      <c r="O26">
        <v>11</v>
      </c>
      <c r="P26" t="s">
        <v>26</v>
      </c>
      <c r="Q26" t="s">
        <v>32</v>
      </c>
      <c r="R26" s="14">
        <v>393</v>
      </c>
      <c r="S26" s="14"/>
      <c r="T26" s="14"/>
      <c r="U26" s="14">
        <v>393</v>
      </c>
      <c r="V26" s="14">
        <f t="shared" si="4"/>
        <v>393</v>
      </c>
      <c r="W26" s="14">
        <f t="shared" si="5"/>
        <v>0</v>
      </c>
      <c r="X26" s="14">
        <f>IF($U26-SUM($V26:W26)&gt;$R26,$R26,$U26-SUM($V26:W26))</f>
        <v>0</v>
      </c>
      <c r="Y26" s="14">
        <f>IF($U26-SUM($V26:X26)&gt;$R26,$R26,$U26-SUM($V26:X26))</f>
        <v>0</v>
      </c>
      <c r="Z26" s="14">
        <f t="shared" si="6"/>
        <v>0</v>
      </c>
      <c r="AA26" s="14">
        <f t="shared" si="7"/>
        <v>0</v>
      </c>
    </row>
    <row r="27" spans="1:27" x14ac:dyDescent="0.25">
      <c r="A27">
        <v>1</v>
      </c>
      <c r="B27" t="s">
        <v>175</v>
      </c>
      <c r="C27" t="s">
        <v>65</v>
      </c>
      <c r="D27" s="14">
        <v>-1364</v>
      </c>
      <c r="E27" s="14"/>
      <c r="F27" s="14"/>
      <c r="G27" s="14">
        <v>-1364</v>
      </c>
      <c r="H27" s="14">
        <f t="shared" si="9"/>
        <v>-1364</v>
      </c>
      <c r="I27" s="14">
        <f t="shared" si="2"/>
        <v>0</v>
      </c>
      <c r="J27" s="14">
        <f>IF($G27-SUM($H27:I27)&lt;$D27,$D27,$G27-SUM($H27:I27))</f>
        <v>0</v>
      </c>
      <c r="K27" s="14">
        <f>IF($G27-SUM($H27:J27)&lt;$D27,$D27,$G27-SUM($H27:J27))</f>
        <v>0</v>
      </c>
      <c r="L27" s="14">
        <f t="shared" si="10"/>
        <v>0</v>
      </c>
      <c r="M27" s="14">
        <f t="shared" si="3"/>
        <v>0</v>
      </c>
      <c r="O27">
        <v>11</v>
      </c>
      <c r="P27" t="s">
        <v>59</v>
      </c>
      <c r="Q27" t="s">
        <v>60</v>
      </c>
      <c r="R27" s="14">
        <v>49</v>
      </c>
      <c r="S27" s="14">
        <v>49</v>
      </c>
      <c r="T27" s="14">
        <v>191</v>
      </c>
      <c r="U27" s="14">
        <v>289</v>
      </c>
      <c r="V27" s="14">
        <f t="shared" si="4"/>
        <v>49</v>
      </c>
      <c r="W27" s="14">
        <f t="shared" si="5"/>
        <v>49</v>
      </c>
      <c r="X27" s="14">
        <f>IF($U27-SUM($V27:W27)&gt;$R27,$R27,$U27-SUM($V27:W27))</f>
        <v>49</v>
      </c>
      <c r="Y27" s="14">
        <f>IF($U27-SUM($V27:X27)&gt;$R27,$R27,$U27-SUM($V27:X27))</f>
        <v>49</v>
      </c>
      <c r="Z27" s="14">
        <f t="shared" si="6"/>
        <v>93</v>
      </c>
      <c r="AA27" s="14">
        <f t="shared" si="7"/>
        <v>0</v>
      </c>
    </row>
    <row r="28" spans="1:27" x14ac:dyDescent="0.25">
      <c r="A28">
        <v>2</v>
      </c>
      <c r="B28" t="s">
        <v>61</v>
      </c>
      <c r="C28" t="s">
        <v>62</v>
      </c>
      <c r="D28" s="14">
        <v>-143</v>
      </c>
      <c r="E28" s="14">
        <v>-143</v>
      </c>
      <c r="F28" s="14">
        <v>-586</v>
      </c>
      <c r="G28" s="14">
        <v>-872</v>
      </c>
      <c r="H28" s="14">
        <f t="shared" si="9"/>
        <v>-143</v>
      </c>
      <c r="I28" s="14">
        <f t="shared" si="2"/>
        <v>-143</v>
      </c>
      <c r="J28" s="14">
        <f>IF($G28-SUM($H28:I28)&lt;$D28,$D28,$G28-SUM($H28:I28))</f>
        <v>-143</v>
      </c>
      <c r="K28" s="14">
        <f>IF($G28-SUM($H28:J28)&lt;$D28,$D28,$G28-SUM($H28:J28))</f>
        <v>-143</v>
      </c>
      <c r="L28" s="14">
        <f t="shared" si="10"/>
        <v>-300</v>
      </c>
      <c r="M28" s="14">
        <f t="shared" si="3"/>
        <v>0</v>
      </c>
      <c r="O28">
        <v>11</v>
      </c>
      <c r="P28" t="s">
        <v>163</v>
      </c>
      <c r="Q28" t="s">
        <v>42</v>
      </c>
      <c r="R28" s="14">
        <v>582</v>
      </c>
      <c r="S28" s="14">
        <v>582</v>
      </c>
      <c r="T28" s="14">
        <v>2124</v>
      </c>
      <c r="U28" s="14">
        <v>3288</v>
      </c>
      <c r="V28" s="14">
        <f t="shared" si="4"/>
        <v>582</v>
      </c>
      <c r="W28" s="14">
        <f t="shared" si="5"/>
        <v>582</v>
      </c>
      <c r="X28" s="14">
        <f>IF($U28-SUM($V28:W28)&gt;$R28,$R28,$U28-SUM($V28:W28))</f>
        <v>582</v>
      </c>
      <c r="Y28" s="14">
        <f>IF($U28-SUM($V28:X28)&gt;$R28,$R28,$U28-SUM($V28:X28))</f>
        <v>582</v>
      </c>
      <c r="Z28" s="14">
        <f t="shared" si="6"/>
        <v>960</v>
      </c>
      <c r="AA28" s="14">
        <f t="shared" si="7"/>
        <v>0</v>
      </c>
    </row>
    <row r="29" spans="1:27" x14ac:dyDescent="0.25">
      <c r="A29">
        <v>2</v>
      </c>
      <c r="B29" t="s">
        <v>26</v>
      </c>
      <c r="C29" t="s">
        <v>34</v>
      </c>
      <c r="D29" s="65"/>
      <c r="E29" s="65"/>
      <c r="F29" s="65">
        <v>-260</v>
      </c>
      <c r="G29" s="14">
        <v>-260</v>
      </c>
      <c r="H29" s="14">
        <f t="shared" si="9"/>
        <v>0</v>
      </c>
      <c r="I29" s="14">
        <f t="shared" si="2"/>
        <v>0</v>
      </c>
      <c r="J29" s="14">
        <f>IF($G29-SUM($H29:I29)&lt;$D29,$D29,$G29-SUM($H29:I29))</f>
        <v>0</v>
      </c>
      <c r="K29" s="14">
        <f>IF($G29-SUM($H29:J29)&lt;$D29,$D29,$G29-SUM($H29:J29))</f>
        <v>0</v>
      </c>
      <c r="L29" s="14">
        <f t="shared" si="10"/>
        <v>-260</v>
      </c>
      <c r="M29" s="14">
        <f t="shared" si="3"/>
        <v>0</v>
      </c>
      <c r="O29">
        <v>12</v>
      </c>
      <c r="P29" t="s">
        <v>26</v>
      </c>
      <c r="Q29" t="s">
        <v>32</v>
      </c>
      <c r="R29" s="14">
        <v>1282</v>
      </c>
      <c r="S29" s="14"/>
      <c r="T29" s="14"/>
      <c r="U29" s="14">
        <v>1282</v>
      </c>
      <c r="V29" s="14">
        <f t="shared" si="4"/>
        <v>1282</v>
      </c>
      <c r="W29" s="14">
        <f t="shared" si="5"/>
        <v>0</v>
      </c>
      <c r="X29" s="14">
        <f>IF($U29-SUM($V29:W29)&gt;$R29,$R29,$U29-SUM($V29:W29))</f>
        <v>0</v>
      </c>
      <c r="Y29" s="14">
        <f>IF($U29-SUM($V29:X29)&gt;$R29,$R29,$U29-SUM($V29:X29))</f>
        <v>0</v>
      </c>
      <c r="Z29" s="14">
        <f t="shared" si="6"/>
        <v>0</v>
      </c>
      <c r="AA29" s="14">
        <f t="shared" si="7"/>
        <v>0</v>
      </c>
    </row>
    <row r="30" spans="1:27" x14ac:dyDescent="0.25">
      <c r="A30">
        <v>2</v>
      </c>
      <c r="B30" t="s">
        <v>169</v>
      </c>
      <c r="C30" t="s">
        <v>50</v>
      </c>
      <c r="D30" s="14">
        <v>-867</v>
      </c>
      <c r="E30" s="14"/>
      <c r="F30" s="14"/>
      <c r="G30" s="14">
        <v>-867</v>
      </c>
      <c r="H30" s="14">
        <f t="shared" si="9"/>
        <v>-867</v>
      </c>
      <c r="I30" s="14">
        <f t="shared" si="2"/>
        <v>0</v>
      </c>
      <c r="J30" s="14">
        <f>IF($G30-SUM($H30:I30)&lt;$D30,$D30,$G30-SUM($H30:I30))</f>
        <v>0</v>
      </c>
      <c r="K30" s="14">
        <f>IF($G30-SUM($H30:J30)&lt;$D30,$D30,$G30-SUM($H30:J30))</f>
        <v>0</v>
      </c>
      <c r="L30" s="14">
        <f t="shared" si="10"/>
        <v>0</v>
      </c>
      <c r="M30" s="14">
        <f t="shared" si="3"/>
        <v>0</v>
      </c>
      <c r="O30">
        <v>12</v>
      </c>
      <c r="P30" t="s">
        <v>26</v>
      </c>
      <c r="Q30" t="s">
        <v>34</v>
      </c>
      <c r="R30" s="14">
        <v>1</v>
      </c>
      <c r="S30" s="14"/>
      <c r="T30" s="14"/>
      <c r="U30" s="14">
        <v>1</v>
      </c>
      <c r="V30" s="14">
        <f t="shared" si="4"/>
        <v>1</v>
      </c>
      <c r="W30" s="14">
        <f t="shared" si="5"/>
        <v>0</v>
      </c>
      <c r="X30" s="14">
        <f>IF($U30-SUM($V30:W30)&gt;$R30,$R30,$U30-SUM($V30:W30))</f>
        <v>0</v>
      </c>
      <c r="Y30" s="14">
        <f>IF($U30-SUM($V30:X30)&gt;$R30,$R30,$U30-SUM($V30:X30))</f>
        <v>0</v>
      </c>
      <c r="Z30" s="14">
        <f t="shared" si="6"/>
        <v>0</v>
      </c>
      <c r="AA30" s="14">
        <f t="shared" si="7"/>
        <v>0</v>
      </c>
    </row>
    <row r="31" spans="1:27" x14ac:dyDescent="0.25">
      <c r="A31">
        <v>2</v>
      </c>
      <c r="B31" t="s">
        <v>175</v>
      </c>
      <c r="C31" t="s">
        <v>65</v>
      </c>
      <c r="D31" s="14">
        <v>-79</v>
      </c>
      <c r="E31" s="14"/>
      <c r="F31" s="14"/>
      <c r="G31" s="14">
        <v>-79</v>
      </c>
      <c r="H31" s="14">
        <f t="shared" si="9"/>
        <v>-79</v>
      </c>
      <c r="I31" s="14">
        <f t="shared" si="2"/>
        <v>0</v>
      </c>
      <c r="J31" s="14">
        <f>IF($G31-SUM($H31:I31)&lt;$D31,$D31,$G31-SUM($H31:I31))</f>
        <v>0</v>
      </c>
      <c r="K31" s="14">
        <f>IF($G31-SUM($H31:J31)&lt;$D31,$D31,$G31-SUM($H31:J31))</f>
        <v>0</v>
      </c>
      <c r="L31" s="14">
        <f t="shared" si="10"/>
        <v>0</v>
      </c>
      <c r="M31" s="14">
        <f t="shared" si="3"/>
        <v>0</v>
      </c>
      <c r="O31">
        <v>12</v>
      </c>
      <c r="P31" t="s">
        <v>166</v>
      </c>
      <c r="Q31" t="s">
        <v>78</v>
      </c>
      <c r="R31" s="14">
        <v>666</v>
      </c>
      <c r="S31" s="14">
        <v>74</v>
      </c>
      <c r="T31" s="14"/>
      <c r="U31" s="14">
        <v>740</v>
      </c>
      <c r="V31" s="14">
        <f t="shared" si="4"/>
        <v>666</v>
      </c>
      <c r="W31" s="14">
        <f t="shared" si="5"/>
        <v>74</v>
      </c>
      <c r="X31" s="14">
        <f>IF($U31-SUM($V31:W31)&gt;$R31,$R31,$U31-SUM($V31:W31))</f>
        <v>0</v>
      </c>
      <c r="Y31" s="14">
        <f>IF($U31-SUM($V31:X31)&gt;$R31,$R31,$U31-SUM($V31:X31))</f>
        <v>0</v>
      </c>
      <c r="Z31" s="14">
        <f t="shared" si="6"/>
        <v>0</v>
      </c>
      <c r="AA31" s="14">
        <f t="shared" si="7"/>
        <v>0</v>
      </c>
    </row>
    <row r="32" spans="1:27" x14ac:dyDescent="0.25">
      <c r="A32">
        <v>3</v>
      </c>
      <c r="B32" t="s">
        <v>61</v>
      </c>
      <c r="C32" t="s">
        <v>62</v>
      </c>
      <c r="D32" s="14">
        <v>-70</v>
      </c>
      <c r="E32" s="14">
        <v>-70</v>
      </c>
      <c r="F32" s="14">
        <v>-139</v>
      </c>
      <c r="G32" s="14">
        <v>-279</v>
      </c>
      <c r="H32" s="14">
        <f t="shared" si="9"/>
        <v>-70</v>
      </c>
      <c r="I32" s="14">
        <f t="shared" si="2"/>
        <v>-70</v>
      </c>
      <c r="J32" s="14">
        <f>IF($G32-SUM($H32:I32)&lt;$D32,$D32,$G32-SUM($H32:I32))</f>
        <v>-70</v>
      </c>
      <c r="K32" s="14">
        <f>IF($G32-SUM($H32:J32)&lt;$D32,$D32,$G32-SUM($H32:J32))</f>
        <v>-69</v>
      </c>
      <c r="L32" s="14">
        <f t="shared" si="10"/>
        <v>0</v>
      </c>
      <c r="M32" s="14">
        <f t="shared" si="3"/>
        <v>0</v>
      </c>
      <c r="O32">
        <v>12</v>
      </c>
      <c r="P32" t="s">
        <v>168</v>
      </c>
      <c r="Q32" t="s">
        <v>47</v>
      </c>
      <c r="R32" s="14">
        <v>324</v>
      </c>
      <c r="S32" s="14"/>
      <c r="T32" s="14"/>
      <c r="U32" s="14">
        <v>324</v>
      </c>
      <c r="V32" s="14">
        <f t="shared" si="4"/>
        <v>324</v>
      </c>
      <c r="W32" s="14">
        <f t="shared" si="5"/>
        <v>0</v>
      </c>
      <c r="X32" s="14">
        <f>IF($U32-SUM($V32:W32)&gt;$R32,$R32,$U32-SUM($V32:W32))</f>
        <v>0</v>
      </c>
      <c r="Y32" s="14">
        <f>IF($U32-SUM($V32:X32)&gt;$R32,$R32,$U32-SUM($V32:X32))</f>
        <v>0</v>
      </c>
      <c r="Z32" s="14">
        <f t="shared" si="6"/>
        <v>0</v>
      </c>
      <c r="AA32" s="14">
        <f t="shared" si="7"/>
        <v>0</v>
      </c>
    </row>
    <row r="33" spans="1:27" x14ac:dyDescent="0.25">
      <c r="A33">
        <v>3</v>
      </c>
      <c r="B33" t="s">
        <v>167</v>
      </c>
      <c r="C33" t="s">
        <v>84</v>
      </c>
      <c r="D33" s="14">
        <v>-102</v>
      </c>
      <c r="E33" s="14"/>
      <c r="F33" s="14"/>
      <c r="G33" s="14">
        <v>-102</v>
      </c>
      <c r="H33" s="14">
        <f t="shared" si="9"/>
        <v>-102</v>
      </c>
      <c r="I33" s="14">
        <f t="shared" si="2"/>
        <v>0</v>
      </c>
      <c r="J33" s="14">
        <f>IF($G33-SUM($H33:I33)&lt;$D33,$D33,$G33-SUM($H33:I33))</f>
        <v>0</v>
      </c>
      <c r="K33" s="14">
        <f>IF($G33-SUM($H33:J33)&lt;$D33,$D33,$G33-SUM($H33:J33))</f>
        <v>0</v>
      </c>
      <c r="L33" s="14">
        <f t="shared" si="10"/>
        <v>0</v>
      </c>
      <c r="M33" s="14">
        <f t="shared" si="3"/>
        <v>0</v>
      </c>
      <c r="O33">
        <v>1</v>
      </c>
      <c r="P33" t="s">
        <v>59</v>
      </c>
      <c r="Q33" t="s">
        <v>60</v>
      </c>
      <c r="R33" s="14">
        <v>39</v>
      </c>
      <c r="S33" s="14">
        <v>39</v>
      </c>
      <c r="T33" s="14">
        <v>729</v>
      </c>
      <c r="U33" s="14">
        <v>807</v>
      </c>
      <c r="V33" s="14">
        <f t="shared" si="4"/>
        <v>39</v>
      </c>
      <c r="W33" s="14">
        <f t="shared" si="5"/>
        <v>39</v>
      </c>
      <c r="X33" s="14">
        <f>IF($U33-SUM($V33:W33)&gt;$R33,$R33,$U33-SUM($V33:W33))</f>
        <v>39</v>
      </c>
      <c r="Y33" s="14">
        <f>IF($U33-SUM($V33:X33)&gt;$R33,$R33,$U33-SUM($V33:X33))</f>
        <v>39</v>
      </c>
      <c r="Z33" s="14">
        <f t="shared" si="6"/>
        <v>651</v>
      </c>
      <c r="AA33" s="14">
        <f t="shared" si="7"/>
        <v>0</v>
      </c>
    </row>
    <row r="34" spans="1:27" x14ac:dyDescent="0.25">
      <c r="A34">
        <v>3</v>
      </c>
      <c r="B34" t="s">
        <v>175</v>
      </c>
      <c r="C34" t="s">
        <v>65</v>
      </c>
      <c r="D34" s="14">
        <v>-2932</v>
      </c>
      <c r="E34" s="14"/>
      <c r="F34" s="14"/>
      <c r="G34" s="14">
        <v>-2932</v>
      </c>
      <c r="H34" s="14">
        <f t="shared" si="9"/>
        <v>-2932</v>
      </c>
      <c r="I34" s="14">
        <f t="shared" si="2"/>
        <v>0</v>
      </c>
      <c r="J34" s="14">
        <f>IF($G34-SUM($H34:I34)&lt;$D34,$D34,$G34-SUM($H34:I34))</f>
        <v>0</v>
      </c>
      <c r="K34" s="14">
        <f>IF($G34-SUM($H34:J34)&lt;$D34,$D34,$G34-SUM($H34:J34))</f>
        <v>0</v>
      </c>
      <c r="L34" s="14">
        <f t="shared" si="10"/>
        <v>0</v>
      </c>
      <c r="M34" s="14">
        <f t="shared" si="3"/>
        <v>0</v>
      </c>
      <c r="O34">
        <v>1</v>
      </c>
      <c r="P34" t="s">
        <v>172</v>
      </c>
      <c r="Q34" t="s">
        <v>56</v>
      </c>
      <c r="R34" s="14">
        <v>5812</v>
      </c>
      <c r="S34" s="14"/>
      <c r="T34" s="14"/>
      <c r="U34" s="14">
        <v>5812</v>
      </c>
      <c r="V34" s="14">
        <f t="shared" si="4"/>
        <v>5812</v>
      </c>
      <c r="W34" s="14">
        <f t="shared" si="5"/>
        <v>0</v>
      </c>
      <c r="X34" s="14">
        <f>IF($U34-SUM($V34:W34)&gt;$R34,$R34,$U34-SUM($V34:W34))</f>
        <v>0</v>
      </c>
      <c r="Y34" s="14">
        <f>IF($U34-SUM($V34:X34)&gt;$R34,$R34,$U34-SUM($V34:X34))</f>
        <v>0</v>
      </c>
      <c r="Z34" s="14">
        <f t="shared" si="6"/>
        <v>0</v>
      </c>
      <c r="AA34" s="14">
        <f t="shared" si="7"/>
        <v>0</v>
      </c>
    </row>
    <row r="35" spans="1:27" x14ac:dyDescent="0.25">
      <c r="A35">
        <v>4</v>
      </c>
      <c r="B35" t="s">
        <v>66</v>
      </c>
      <c r="C35" t="s">
        <v>75</v>
      </c>
      <c r="D35" s="14">
        <v>-2570</v>
      </c>
      <c r="E35" s="14">
        <v>-321</v>
      </c>
      <c r="F35" s="14"/>
      <c r="G35" s="14">
        <v>-2891</v>
      </c>
      <c r="H35" s="14">
        <f t="shared" si="9"/>
        <v>-2570</v>
      </c>
      <c r="I35" s="14">
        <f t="shared" si="2"/>
        <v>-321</v>
      </c>
      <c r="J35" s="14">
        <f>IF($G35-SUM($H35:I35)&lt;$D35,$D35,$G35-SUM($H35:I35))</f>
        <v>0</v>
      </c>
      <c r="K35" s="14">
        <f>IF($G35-SUM($H35:J35)&lt;$D35,$D35,$G35-SUM($H35:J35))</f>
        <v>0</v>
      </c>
      <c r="L35" s="14">
        <f t="shared" si="10"/>
        <v>0</v>
      </c>
      <c r="M35" s="14">
        <f t="shared" si="3"/>
        <v>0</v>
      </c>
      <c r="O35">
        <v>1</v>
      </c>
      <c r="P35" t="s">
        <v>166</v>
      </c>
      <c r="Q35" t="s">
        <v>78</v>
      </c>
      <c r="R35" s="14">
        <v>346</v>
      </c>
      <c r="S35" s="14"/>
      <c r="T35" s="14"/>
      <c r="U35" s="14">
        <v>346</v>
      </c>
      <c r="V35" s="14">
        <f t="shared" si="4"/>
        <v>346</v>
      </c>
      <c r="W35" s="14">
        <f t="shared" si="5"/>
        <v>0</v>
      </c>
      <c r="X35" s="14">
        <f>IF($U35-SUM($V35:W35)&gt;$R35,$R35,$U35-SUM($V35:W35))</f>
        <v>0</v>
      </c>
      <c r="Y35" s="14">
        <f>IF($U35-SUM($V35:X35)&gt;$R35,$R35,$U35-SUM($V35:X35))</f>
        <v>0</v>
      </c>
      <c r="Z35" s="14">
        <f t="shared" si="6"/>
        <v>0</v>
      </c>
      <c r="AA35" s="14">
        <f t="shared" si="7"/>
        <v>0</v>
      </c>
    </row>
    <row r="36" spans="1:27" x14ac:dyDescent="0.25">
      <c r="A36">
        <v>4</v>
      </c>
      <c r="B36" t="s">
        <v>171</v>
      </c>
      <c r="C36" t="s">
        <v>54</v>
      </c>
      <c r="D36" s="14">
        <v>-1576</v>
      </c>
      <c r="E36" s="14">
        <v>-1576</v>
      </c>
      <c r="F36" s="14">
        <v>-635</v>
      </c>
      <c r="G36" s="14">
        <v>-3787</v>
      </c>
      <c r="H36" s="14">
        <f t="shared" si="9"/>
        <v>-1576</v>
      </c>
      <c r="I36" s="14">
        <f t="shared" si="2"/>
        <v>-1576</v>
      </c>
      <c r="J36" s="14">
        <f>IF($G36-SUM($H36:I36)&lt;$D36,$D36,$G36-SUM($H36:I36))</f>
        <v>-635</v>
      </c>
      <c r="K36" s="14">
        <f>IF($G36-SUM($H36:J36)&lt;$D36,$D36,$G36-SUM($H36:J36))</f>
        <v>0</v>
      </c>
      <c r="L36" s="14">
        <f t="shared" si="10"/>
        <v>0</v>
      </c>
      <c r="M36" s="14">
        <f t="shared" si="3"/>
        <v>0</v>
      </c>
      <c r="O36">
        <v>1</v>
      </c>
      <c r="P36" t="s">
        <v>168</v>
      </c>
      <c r="Q36" t="s">
        <v>47</v>
      </c>
      <c r="R36" s="14">
        <v>25</v>
      </c>
      <c r="S36" s="14"/>
      <c r="T36" s="14"/>
      <c r="U36" s="14">
        <v>25</v>
      </c>
      <c r="V36" s="14">
        <f t="shared" si="4"/>
        <v>25</v>
      </c>
      <c r="W36" s="14">
        <f t="shared" si="5"/>
        <v>0</v>
      </c>
      <c r="X36" s="14">
        <f>IF($U36-SUM($V36:W36)&gt;$R36,$R36,$U36-SUM($V36:W36))</f>
        <v>0</v>
      </c>
      <c r="Y36" s="14">
        <f>IF($U36-SUM($V36:X36)&gt;$R36,$R36,$U36-SUM($V36:X36))</f>
        <v>0</v>
      </c>
      <c r="Z36" s="14">
        <f t="shared" si="6"/>
        <v>0</v>
      </c>
      <c r="AA36" s="14">
        <f t="shared" si="7"/>
        <v>0</v>
      </c>
    </row>
    <row r="37" spans="1:27" x14ac:dyDescent="0.25">
      <c r="A37">
        <v>4</v>
      </c>
      <c r="B37" t="s">
        <v>175</v>
      </c>
      <c r="C37" t="s">
        <v>65</v>
      </c>
      <c r="D37" s="14">
        <v>-1607</v>
      </c>
      <c r="E37" s="14"/>
      <c r="F37" s="14"/>
      <c r="G37" s="14">
        <v>-1607</v>
      </c>
      <c r="H37" s="14">
        <f t="shared" si="9"/>
        <v>-1607</v>
      </c>
      <c r="I37" s="14">
        <f t="shared" si="2"/>
        <v>0</v>
      </c>
      <c r="J37" s="14">
        <f>IF($G37-SUM($H37:I37)&lt;$D37,$D37,$G37-SUM($H37:I37))</f>
        <v>0</v>
      </c>
      <c r="K37" s="14">
        <f>IF($G37-SUM($H37:J37)&lt;$D37,$D37,$G37-SUM($H37:J37))</f>
        <v>0</v>
      </c>
      <c r="L37" s="14">
        <f t="shared" si="10"/>
        <v>0</v>
      </c>
      <c r="M37" s="14">
        <f t="shared" si="3"/>
        <v>0</v>
      </c>
      <c r="O37">
        <v>2</v>
      </c>
      <c r="P37" t="s">
        <v>26</v>
      </c>
      <c r="Q37" t="s">
        <v>34</v>
      </c>
      <c r="R37" s="14">
        <v>0</v>
      </c>
      <c r="S37" s="14">
        <v>0</v>
      </c>
      <c r="T37" s="14"/>
      <c r="U37" s="14">
        <v>0</v>
      </c>
      <c r="V37" s="14">
        <f t="shared" si="4"/>
        <v>0</v>
      </c>
      <c r="W37" s="14">
        <f t="shared" si="5"/>
        <v>0</v>
      </c>
      <c r="X37" s="14">
        <f>IF($U37-SUM($V37:W37)&gt;$R37,$R37,$U37-SUM($V37:W37))</f>
        <v>0</v>
      </c>
      <c r="Y37" s="14">
        <f>IF($U37-SUM($V37:X37)&gt;$R37,$R37,$U37-SUM($V37:X37))</f>
        <v>0</v>
      </c>
      <c r="Z37" s="14">
        <f t="shared" si="6"/>
        <v>0</v>
      </c>
      <c r="AA37" s="14">
        <f t="shared" si="7"/>
        <v>0</v>
      </c>
    </row>
    <row r="38" spans="1:27" x14ac:dyDescent="0.25">
      <c r="A38">
        <v>4</v>
      </c>
      <c r="B38" t="s">
        <v>163</v>
      </c>
      <c r="C38" t="s">
        <v>89</v>
      </c>
      <c r="D38" s="14">
        <v>-980</v>
      </c>
      <c r="E38" s="14">
        <v>-980</v>
      </c>
      <c r="F38" s="14">
        <v>-139</v>
      </c>
      <c r="G38" s="14">
        <v>-2099</v>
      </c>
      <c r="H38" s="14">
        <f t="shared" si="9"/>
        <v>-980</v>
      </c>
      <c r="I38" s="14">
        <f t="shared" si="2"/>
        <v>-980</v>
      </c>
      <c r="J38" s="14">
        <f>IF($G38-SUM($H38:I38)&lt;$D38,$D38,$G38-SUM($H38:I38))</f>
        <v>-139</v>
      </c>
      <c r="K38" s="14">
        <f>IF($G38-SUM($H38:J38)&lt;$D38,$D38,$G38-SUM($H38:J38))</f>
        <v>0</v>
      </c>
      <c r="L38" s="14">
        <f t="shared" si="10"/>
        <v>0</v>
      </c>
      <c r="M38" s="14">
        <f t="shared" si="3"/>
        <v>0</v>
      </c>
      <c r="O38">
        <v>2</v>
      </c>
      <c r="P38" t="s">
        <v>59</v>
      </c>
      <c r="Q38" t="s">
        <v>60</v>
      </c>
      <c r="R38" s="14">
        <v>73</v>
      </c>
      <c r="S38" s="14">
        <v>73</v>
      </c>
      <c r="T38" s="14">
        <v>200</v>
      </c>
      <c r="U38" s="14">
        <v>346</v>
      </c>
      <c r="V38" s="14">
        <f t="shared" si="4"/>
        <v>73</v>
      </c>
      <c r="W38" s="14">
        <f t="shared" si="5"/>
        <v>73</v>
      </c>
      <c r="X38" s="14">
        <f>IF($U38-SUM($V38:W38)&gt;$R38,$R38,$U38-SUM($V38:W38))</f>
        <v>73</v>
      </c>
      <c r="Y38" s="14">
        <f>IF($U38-SUM($V38:X38)&gt;$R38,$R38,$U38-SUM($V38:X38))</f>
        <v>73</v>
      </c>
      <c r="Z38" s="14">
        <f t="shared" si="6"/>
        <v>54</v>
      </c>
      <c r="AA38" s="14">
        <f t="shared" si="7"/>
        <v>0</v>
      </c>
    </row>
    <row r="39" spans="1:27" x14ac:dyDescent="0.25">
      <c r="A39">
        <v>4</v>
      </c>
      <c r="B39" t="s">
        <v>166</v>
      </c>
      <c r="C39" t="s">
        <v>80</v>
      </c>
      <c r="D39" s="14">
        <v>-68</v>
      </c>
      <c r="E39" s="14"/>
      <c r="F39" s="14"/>
      <c r="G39" s="14">
        <v>-68</v>
      </c>
      <c r="H39" s="14">
        <f t="shared" si="9"/>
        <v>-68</v>
      </c>
      <c r="I39" s="14">
        <f t="shared" si="2"/>
        <v>0</v>
      </c>
      <c r="J39" s="14">
        <f>IF($G39-SUM($H39:I39)&lt;$D39,$D39,$G39-SUM($H39:I39))</f>
        <v>0</v>
      </c>
      <c r="K39" s="14">
        <f>IF($G39-SUM($H39:J39)&lt;$D39,$D39,$G39-SUM($H39:J39))</f>
        <v>0</v>
      </c>
      <c r="L39" s="14">
        <f t="shared" si="10"/>
        <v>0</v>
      </c>
      <c r="M39" s="14">
        <f t="shared" si="3"/>
        <v>0</v>
      </c>
      <c r="O39">
        <v>2</v>
      </c>
      <c r="P39" t="s">
        <v>176</v>
      </c>
      <c r="Q39" t="s">
        <v>68</v>
      </c>
      <c r="R39" s="14">
        <v>252</v>
      </c>
      <c r="S39" s="14"/>
      <c r="T39" s="14"/>
      <c r="U39" s="14">
        <v>252</v>
      </c>
      <c r="V39" s="14">
        <f t="shared" si="4"/>
        <v>252</v>
      </c>
      <c r="W39" s="14">
        <f t="shared" si="5"/>
        <v>0</v>
      </c>
      <c r="X39" s="14">
        <f>IF($U39-SUM($V39:W39)&gt;$R39,$R39,$U39-SUM($V39:W39))</f>
        <v>0</v>
      </c>
      <c r="Y39" s="14">
        <f>IF($U39-SUM($V39:X39)&gt;$R39,$R39,$U39-SUM($V39:X39))</f>
        <v>0</v>
      </c>
      <c r="Z39" s="14">
        <f t="shared" si="6"/>
        <v>0</v>
      </c>
      <c r="AA39" s="14">
        <f t="shared" si="7"/>
        <v>0</v>
      </c>
    </row>
    <row r="40" spans="1:27" x14ac:dyDescent="0.25">
      <c r="A40">
        <v>4</v>
      </c>
      <c r="B40" t="s">
        <v>170</v>
      </c>
      <c r="C40" t="s">
        <v>52</v>
      </c>
      <c r="D40" s="14">
        <v>-6</v>
      </c>
      <c r="E40" s="14"/>
      <c r="F40" s="14"/>
      <c r="G40" s="14">
        <v>-6</v>
      </c>
      <c r="H40" s="14">
        <f t="shared" si="9"/>
        <v>-6</v>
      </c>
      <c r="I40" s="14">
        <f t="shared" si="2"/>
        <v>0</v>
      </c>
      <c r="J40" s="14">
        <f>IF($G40-SUM($H40:I40)&lt;$D40,$D40,$G40-SUM($H40:I40))</f>
        <v>0</v>
      </c>
      <c r="K40" s="14">
        <f>IF($G40-SUM($H40:J40)&lt;$D40,$D40,$G40-SUM($H40:J40))</f>
        <v>0</v>
      </c>
      <c r="L40" s="14">
        <f t="shared" si="10"/>
        <v>0</v>
      </c>
      <c r="M40" s="14">
        <f t="shared" si="3"/>
        <v>0</v>
      </c>
      <c r="O40">
        <v>2</v>
      </c>
      <c r="P40" t="s">
        <v>165</v>
      </c>
      <c r="Q40" t="s">
        <v>77</v>
      </c>
      <c r="R40" s="14">
        <v>282</v>
      </c>
      <c r="S40" s="14"/>
      <c r="T40" s="14"/>
      <c r="U40" s="14">
        <v>282</v>
      </c>
      <c r="V40" s="14">
        <f t="shared" si="4"/>
        <v>282</v>
      </c>
      <c r="W40" s="14">
        <f t="shared" si="5"/>
        <v>0</v>
      </c>
      <c r="X40" s="14">
        <f>IF($U40-SUM($V40:W40)&gt;$R40,$R40,$U40-SUM($V40:W40))</f>
        <v>0</v>
      </c>
      <c r="Y40" s="14">
        <f>IF($U40-SUM($V40:X40)&gt;$R40,$R40,$U40-SUM($V40:X40))</f>
        <v>0</v>
      </c>
      <c r="Z40" s="14">
        <f t="shared" si="6"/>
        <v>0</v>
      </c>
      <c r="AA40" s="14">
        <f t="shared" si="7"/>
        <v>0</v>
      </c>
    </row>
    <row r="41" spans="1:27" x14ac:dyDescent="0.25">
      <c r="A41">
        <v>5</v>
      </c>
      <c r="B41" t="s">
        <v>165</v>
      </c>
      <c r="C41" t="s">
        <v>77</v>
      </c>
      <c r="D41" s="14">
        <v>-228</v>
      </c>
      <c r="E41" s="14">
        <v>-228</v>
      </c>
      <c r="F41" s="14">
        <v>-132</v>
      </c>
      <c r="G41" s="14">
        <v>-588</v>
      </c>
      <c r="H41" s="14">
        <f t="shared" si="9"/>
        <v>-228</v>
      </c>
      <c r="I41" s="14">
        <f t="shared" si="2"/>
        <v>-228</v>
      </c>
      <c r="J41" s="14">
        <f>IF($G41-SUM($H41:I41)&lt;$D41,$D41,$G41-SUM($H41:I41))</f>
        <v>-132</v>
      </c>
      <c r="K41" s="14">
        <f>IF($G41-SUM($H41:J41)&lt;$D41,$D41,$G41-SUM($H41:J41))</f>
        <v>0</v>
      </c>
      <c r="L41" s="14">
        <f t="shared" si="10"/>
        <v>0</v>
      </c>
      <c r="M41" s="14">
        <f t="shared" si="3"/>
        <v>0</v>
      </c>
      <c r="O41">
        <v>2</v>
      </c>
      <c r="P41" t="s">
        <v>163</v>
      </c>
      <c r="Q41" t="s">
        <v>42</v>
      </c>
      <c r="R41" s="14">
        <v>662</v>
      </c>
      <c r="S41" s="14"/>
      <c r="T41" s="14"/>
      <c r="U41" s="14">
        <v>662</v>
      </c>
      <c r="V41" s="14">
        <f t="shared" si="4"/>
        <v>662</v>
      </c>
      <c r="W41" s="14">
        <f t="shared" si="5"/>
        <v>0</v>
      </c>
      <c r="X41" s="14">
        <f>IF($U41-SUM($V41:W41)&gt;$R41,$R41,$U41-SUM($V41:W41))</f>
        <v>0</v>
      </c>
      <c r="Y41" s="14">
        <f>IF($U41-SUM($V41:X41)&gt;$R41,$R41,$U41-SUM($V41:X41))</f>
        <v>0</v>
      </c>
      <c r="Z41" s="14">
        <f t="shared" si="6"/>
        <v>0</v>
      </c>
      <c r="AA41" s="14">
        <f t="shared" si="7"/>
        <v>0</v>
      </c>
    </row>
    <row r="42" spans="1:27" x14ac:dyDescent="0.25">
      <c r="A42">
        <v>5</v>
      </c>
      <c r="B42" t="s">
        <v>173</v>
      </c>
      <c r="C42" t="s">
        <v>58</v>
      </c>
      <c r="D42" s="14">
        <v>-13229</v>
      </c>
      <c r="E42" s="14">
        <v>-13229</v>
      </c>
      <c r="F42" s="14">
        <v>-30204</v>
      </c>
      <c r="G42" s="14">
        <v>-56662</v>
      </c>
      <c r="H42" s="14">
        <f t="shared" si="9"/>
        <v>-13229</v>
      </c>
      <c r="I42" s="14">
        <f t="shared" si="2"/>
        <v>-13229</v>
      </c>
      <c r="J42" s="14">
        <f>IF($G42-SUM($H42:I42)&lt;$D42,$D42,$G42-SUM($H42:I42))</f>
        <v>-13229</v>
      </c>
      <c r="K42" s="14">
        <f>IF($G42-SUM($H42:J42)&lt;$D42,$D42,$G42-SUM($H42:J42))</f>
        <v>-13229</v>
      </c>
      <c r="L42" s="14">
        <f t="shared" si="10"/>
        <v>-3746</v>
      </c>
      <c r="M42" s="14">
        <f t="shared" si="3"/>
        <v>0</v>
      </c>
      <c r="O42">
        <v>2</v>
      </c>
      <c r="P42" t="s">
        <v>166</v>
      </c>
      <c r="Q42" t="s">
        <v>78</v>
      </c>
      <c r="R42" s="14">
        <v>184</v>
      </c>
      <c r="S42" s="14"/>
      <c r="T42" s="14"/>
      <c r="U42" s="14">
        <v>184</v>
      </c>
      <c r="V42" s="14">
        <f t="shared" si="4"/>
        <v>184</v>
      </c>
      <c r="W42" s="14">
        <f t="shared" si="5"/>
        <v>0</v>
      </c>
      <c r="X42" s="14">
        <f>IF($U42-SUM($V42:W42)&gt;$R42,$R42,$U42-SUM($V42:W42))</f>
        <v>0</v>
      </c>
      <c r="Y42" s="14">
        <f>IF($U42-SUM($V42:X42)&gt;$R42,$R42,$U42-SUM($V42:X42))</f>
        <v>0</v>
      </c>
      <c r="Z42" s="14">
        <f t="shared" si="6"/>
        <v>0</v>
      </c>
      <c r="AA42" s="14">
        <f t="shared" si="7"/>
        <v>0</v>
      </c>
    </row>
    <row r="43" spans="1:27" x14ac:dyDescent="0.25">
      <c r="A43">
        <v>5</v>
      </c>
      <c r="B43" t="s">
        <v>163</v>
      </c>
      <c r="C43" t="s">
        <v>89</v>
      </c>
      <c r="D43" s="14">
        <v>-719</v>
      </c>
      <c r="E43" s="14"/>
      <c r="F43" s="14"/>
      <c r="G43" s="14">
        <v>-719</v>
      </c>
      <c r="H43" s="14">
        <f t="shared" si="9"/>
        <v>-719</v>
      </c>
      <c r="I43" s="14">
        <f t="shared" si="2"/>
        <v>0</v>
      </c>
      <c r="J43" s="14">
        <f>IF($G43-SUM($H43:I43)&lt;$D43,$D43,$G43-SUM($H43:I43))</f>
        <v>0</v>
      </c>
      <c r="K43" s="14">
        <f>IF($G43-SUM($H43:J43)&lt;$D43,$D43,$G43-SUM($H43:J43))</f>
        <v>0</v>
      </c>
      <c r="L43" s="14">
        <f t="shared" si="10"/>
        <v>0</v>
      </c>
      <c r="M43" s="14">
        <f t="shared" si="3"/>
        <v>0</v>
      </c>
      <c r="O43">
        <v>2</v>
      </c>
      <c r="P43" t="s">
        <v>166</v>
      </c>
      <c r="Q43" t="s">
        <v>79</v>
      </c>
      <c r="R43" s="14">
        <v>43</v>
      </c>
      <c r="S43" s="14"/>
      <c r="T43" s="14"/>
      <c r="U43" s="14">
        <v>43</v>
      </c>
      <c r="V43" s="14">
        <f t="shared" si="4"/>
        <v>43</v>
      </c>
      <c r="W43" s="14">
        <f t="shared" si="5"/>
        <v>0</v>
      </c>
      <c r="X43" s="14">
        <f>IF($U43-SUM($V43:W43)&gt;$R43,$R43,$U43-SUM($V43:W43))</f>
        <v>0</v>
      </c>
      <c r="Y43" s="14">
        <f>IF($U43-SUM($V43:X43)&gt;$R43,$R43,$U43-SUM($V43:X43))</f>
        <v>0</v>
      </c>
      <c r="Z43" s="14">
        <f t="shared" si="6"/>
        <v>0</v>
      </c>
      <c r="AA43" s="14">
        <f t="shared" si="7"/>
        <v>0</v>
      </c>
    </row>
    <row r="44" spans="1:27" x14ac:dyDescent="0.25">
      <c r="A44">
        <v>5</v>
      </c>
      <c r="B44" t="s">
        <v>166</v>
      </c>
      <c r="C44" t="s">
        <v>78</v>
      </c>
      <c r="D44" s="14">
        <v>-139</v>
      </c>
      <c r="E44" s="14">
        <v>-139</v>
      </c>
      <c r="F44" s="14">
        <v>-919</v>
      </c>
      <c r="G44" s="14">
        <v>-1197</v>
      </c>
      <c r="H44" s="14">
        <f t="shared" si="9"/>
        <v>-139</v>
      </c>
      <c r="I44" s="14">
        <f t="shared" si="2"/>
        <v>-139</v>
      </c>
      <c r="J44" s="14">
        <f>IF($G44-SUM($H44:I44)&lt;$D44,$D44,$G44-SUM($H44:I44))</f>
        <v>-139</v>
      </c>
      <c r="K44" s="14">
        <f>IF($G44-SUM($H44:J44)&lt;$D44,$D44,$G44-SUM($H44:J44))</f>
        <v>-139</v>
      </c>
      <c r="L44" s="14">
        <f t="shared" si="10"/>
        <v>-641</v>
      </c>
      <c r="M44" s="14">
        <f t="shared" si="3"/>
        <v>0</v>
      </c>
      <c r="O44">
        <v>3</v>
      </c>
      <c r="P44" t="s">
        <v>161</v>
      </c>
      <c r="Q44" t="s">
        <v>20</v>
      </c>
      <c r="R44" s="14">
        <v>540</v>
      </c>
      <c r="S44" s="14"/>
      <c r="T44" s="14"/>
      <c r="U44" s="14">
        <v>540</v>
      </c>
      <c r="V44" s="14">
        <f t="shared" si="4"/>
        <v>540</v>
      </c>
      <c r="W44" s="14">
        <f t="shared" si="5"/>
        <v>0</v>
      </c>
      <c r="X44" s="14">
        <f>IF($U44-SUM($V44:W44)&gt;$R44,$R44,$U44-SUM($V44:W44))</f>
        <v>0</v>
      </c>
      <c r="Y44" s="14">
        <f>IF($U44-SUM($V44:X44)&gt;$R44,$R44,$U44-SUM($V44:X44))</f>
        <v>0</v>
      </c>
      <c r="Z44" s="14">
        <f t="shared" si="6"/>
        <v>0</v>
      </c>
      <c r="AA44" s="14">
        <f t="shared" si="7"/>
        <v>0</v>
      </c>
    </row>
    <row r="45" spans="1:27" x14ac:dyDescent="0.25">
      <c r="A45">
        <v>5</v>
      </c>
      <c r="B45" t="s">
        <v>166</v>
      </c>
      <c r="C45" t="s">
        <v>80</v>
      </c>
      <c r="D45" s="14">
        <v>-88</v>
      </c>
      <c r="E45" s="14"/>
      <c r="F45" s="14"/>
      <c r="G45" s="14">
        <v>-88</v>
      </c>
      <c r="H45" s="14">
        <f t="shared" si="9"/>
        <v>-88</v>
      </c>
      <c r="I45" s="14">
        <f t="shared" si="2"/>
        <v>0</v>
      </c>
      <c r="J45" s="14">
        <f>IF($G45-SUM($H45:I45)&lt;$D45,$D45,$G45-SUM($H45:I45))</f>
        <v>0</v>
      </c>
      <c r="K45" s="14">
        <f>IF($G45-SUM($H45:J45)&lt;$D45,$D45,$G45-SUM($H45:J45))</f>
        <v>0</v>
      </c>
      <c r="L45" s="14">
        <f t="shared" si="10"/>
        <v>0</v>
      </c>
      <c r="M45" s="14">
        <f t="shared" si="3"/>
        <v>0</v>
      </c>
      <c r="O45">
        <v>3</v>
      </c>
      <c r="P45" t="s">
        <v>161</v>
      </c>
      <c r="Q45" t="s">
        <v>25</v>
      </c>
      <c r="R45" s="14">
        <v>6</v>
      </c>
      <c r="S45" s="14"/>
      <c r="T45" s="14"/>
      <c r="U45" s="14">
        <v>6</v>
      </c>
      <c r="V45" s="14">
        <f t="shared" si="4"/>
        <v>6</v>
      </c>
      <c r="W45" s="14">
        <f t="shared" si="5"/>
        <v>0</v>
      </c>
      <c r="X45" s="14">
        <f>IF($U45-SUM($V45:W45)&gt;$R45,$R45,$U45-SUM($V45:W45))</f>
        <v>0</v>
      </c>
      <c r="Y45" s="14">
        <f>IF($U45-SUM($V45:X45)&gt;$R45,$R45,$U45-SUM($V45:X45))</f>
        <v>0</v>
      </c>
      <c r="Z45" s="14">
        <f t="shared" si="6"/>
        <v>0</v>
      </c>
      <c r="AA45" s="14">
        <f t="shared" si="7"/>
        <v>0</v>
      </c>
    </row>
    <row r="46" spans="1:27" x14ac:dyDescent="0.25">
      <c r="A46">
        <v>6</v>
      </c>
      <c r="B46" t="s">
        <v>66</v>
      </c>
      <c r="C46" t="s">
        <v>75</v>
      </c>
      <c r="D46" s="14">
        <v>-2192</v>
      </c>
      <c r="E46" s="14"/>
      <c r="F46" s="14"/>
      <c r="G46" s="14">
        <v>-2192</v>
      </c>
      <c r="H46" s="14">
        <f t="shared" si="9"/>
        <v>-2192</v>
      </c>
      <c r="I46" s="14">
        <f t="shared" si="2"/>
        <v>0</v>
      </c>
      <c r="J46" s="14">
        <f>IF($G46-SUM($H46:I46)&lt;$D46,$D46,$G46-SUM($H46:I46))</f>
        <v>0</v>
      </c>
      <c r="K46" s="14">
        <f>IF($G46-SUM($H46:J46)&lt;$D46,$D46,$G46-SUM($H46:J46))</f>
        <v>0</v>
      </c>
      <c r="L46" s="14">
        <f t="shared" si="10"/>
        <v>0</v>
      </c>
      <c r="M46" s="14">
        <f t="shared" si="3"/>
        <v>0</v>
      </c>
      <c r="O46">
        <v>3</v>
      </c>
      <c r="P46" t="s">
        <v>165</v>
      </c>
      <c r="Q46" t="s">
        <v>77</v>
      </c>
      <c r="R46" s="14">
        <v>112</v>
      </c>
      <c r="S46" s="14"/>
      <c r="T46" s="14"/>
      <c r="U46" s="14">
        <v>112</v>
      </c>
      <c r="V46" s="14">
        <f t="shared" si="4"/>
        <v>112</v>
      </c>
      <c r="W46" s="14">
        <f t="shared" si="5"/>
        <v>0</v>
      </c>
      <c r="X46" s="14">
        <f>IF($U46-SUM($V46:W46)&gt;$R46,$R46,$U46-SUM($V46:W46))</f>
        <v>0</v>
      </c>
      <c r="Y46" s="14">
        <f>IF($U46-SUM($V46:X46)&gt;$R46,$R46,$U46-SUM($V46:X46))</f>
        <v>0</v>
      </c>
      <c r="Z46" s="14">
        <f t="shared" si="6"/>
        <v>0</v>
      </c>
      <c r="AA46" s="14">
        <f t="shared" si="7"/>
        <v>0</v>
      </c>
    </row>
    <row r="47" spans="1:27" x14ac:dyDescent="0.25">
      <c r="A47">
        <v>6</v>
      </c>
      <c r="B47" t="s">
        <v>165</v>
      </c>
      <c r="C47" t="s">
        <v>77</v>
      </c>
      <c r="D47" s="14">
        <v>-77</v>
      </c>
      <c r="E47" s="14"/>
      <c r="F47" s="14"/>
      <c r="G47" s="14">
        <v>-77</v>
      </c>
      <c r="H47" s="14">
        <f t="shared" si="9"/>
        <v>-77</v>
      </c>
      <c r="I47" s="14">
        <f t="shared" si="2"/>
        <v>0</v>
      </c>
      <c r="J47" s="14">
        <f>IF($G47-SUM($H47:I47)&lt;$D47,$D47,$G47-SUM($H47:I47))</f>
        <v>0</v>
      </c>
      <c r="K47" s="14">
        <f>IF($G47-SUM($H47:J47)&lt;$D47,$D47,$G47-SUM($H47:J47))</f>
        <v>0</v>
      </c>
      <c r="L47" s="14">
        <f t="shared" si="10"/>
        <v>0</v>
      </c>
      <c r="M47" s="14">
        <f t="shared" si="3"/>
        <v>0</v>
      </c>
      <c r="O47">
        <v>3</v>
      </c>
      <c r="P47" t="s">
        <v>163</v>
      </c>
      <c r="Q47" t="s">
        <v>42</v>
      </c>
      <c r="R47" s="14">
        <v>603</v>
      </c>
      <c r="S47" s="14"/>
      <c r="T47" s="14"/>
      <c r="U47" s="14">
        <v>603</v>
      </c>
      <c r="V47" s="14">
        <f t="shared" si="4"/>
        <v>603</v>
      </c>
      <c r="W47" s="14">
        <f t="shared" si="5"/>
        <v>0</v>
      </c>
      <c r="X47" s="14">
        <f>IF($U47-SUM($V47:W47)&gt;$R47,$R47,$U47-SUM($V47:W47))</f>
        <v>0</v>
      </c>
      <c r="Y47" s="14">
        <f>IF($U47-SUM($V47:X47)&gt;$R47,$R47,$U47-SUM($V47:X47))</f>
        <v>0</v>
      </c>
      <c r="Z47" s="14">
        <f t="shared" si="6"/>
        <v>0</v>
      </c>
      <c r="AA47" s="14">
        <f t="shared" si="7"/>
        <v>0</v>
      </c>
    </row>
    <row r="48" spans="1:27" x14ac:dyDescent="0.25">
      <c r="A48">
        <v>6</v>
      </c>
      <c r="B48" t="s">
        <v>171</v>
      </c>
      <c r="C48" t="s">
        <v>54</v>
      </c>
      <c r="D48" s="14">
        <v>-607</v>
      </c>
      <c r="E48" s="14"/>
      <c r="F48" s="14"/>
      <c r="G48" s="14">
        <v>-607</v>
      </c>
      <c r="H48" s="14">
        <f t="shared" si="9"/>
        <v>-607</v>
      </c>
      <c r="I48" s="14">
        <f t="shared" si="2"/>
        <v>0</v>
      </c>
      <c r="J48" s="14">
        <f>IF($G48-SUM($H48:I48)&lt;$D48,$D48,$G48-SUM($H48:I48))</f>
        <v>0</v>
      </c>
      <c r="K48" s="14">
        <f>IF($G48-SUM($H48:J48)&lt;$D48,$D48,$G48-SUM($H48:J48))</f>
        <v>0</v>
      </c>
      <c r="L48" s="14">
        <f t="shared" si="10"/>
        <v>0</v>
      </c>
      <c r="M48" s="14">
        <f t="shared" si="3"/>
        <v>0</v>
      </c>
      <c r="O48">
        <v>3</v>
      </c>
      <c r="P48" t="s">
        <v>168</v>
      </c>
      <c r="Q48" t="s">
        <v>47</v>
      </c>
      <c r="R48" s="14">
        <v>555</v>
      </c>
      <c r="S48" s="14"/>
      <c r="T48" s="14"/>
      <c r="U48" s="14">
        <v>555</v>
      </c>
      <c r="V48" s="14">
        <f t="shared" si="4"/>
        <v>555</v>
      </c>
      <c r="W48" s="14">
        <f t="shared" si="5"/>
        <v>0</v>
      </c>
      <c r="X48" s="14">
        <f>IF($U48-SUM($V48:W48)&gt;$R48,$R48,$U48-SUM($V48:W48))</f>
        <v>0</v>
      </c>
      <c r="Y48" s="14">
        <f>IF($U48-SUM($V48:X48)&gt;$R48,$R48,$U48-SUM($V48:X48))</f>
        <v>0</v>
      </c>
      <c r="Z48" s="14">
        <f t="shared" si="6"/>
        <v>0</v>
      </c>
      <c r="AA48" s="14">
        <f t="shared" si="7"/>
        <v>0</v>
      </c>
    </row>
    <row r="49" spans="1:27" x14ac:dyDescent="0.25">
      <c r="A49">
        <v>6</v>
      </c>
      <c r="B49" t="s">
        <v>175</v>
      </c>
      <c r="C49" t="s">
        <v>65</v>
      </c>
      <c r="D49" s="14">
        <v>-1200</v>
      </c>
      <c r="E49" s="14"/>
      <c r="F49" s="14"/>
      <c r="G49" s="14">
        <v>-1200</v>
      </c>
      <c r="H49" s="14">
        <f t="shared" si="9"/>
        <v>-1200</v>
      </c>
      <c r="I49" s="14">
        <f t="shared" si="2"/>
        <v>0</v>
      </c>
      <c r="J49" s="14">
        <f>IF($G49-SUM($H49:I49)&lt;$D49,$D49,$G49-SUM($H49:I49))</f>
        <v>0</v>
      </c>
      <c r="K49" s="14">
        <f>IF($G49-SUM($H49:J49)&lt;$D49,$D49,$G49-SUM($H49:J49))</f>
        <v>0</v>
      </c>
      <c r="L49" s="14">
        <f t="shared" si="10"/>
        <v>0</v>
      </c>
      <c r="M49" s="14">
        <f t="shared" si="3"/>
        <v>0</v>
      </c>
      <c r="O49">
        <v>4</v>
      </c>
      <c r="P49" t="s">
        <v>26</v>
      </c>
      <c r="Q49" t="s">
        <v>32</v>
      </c>
      <c r="R49" s="14">
        <v>216</v>
      </c>
      <c r="S49" s="14"/>
      <c r="T49" s="14"/>
      <c r="U49" s="14">
        <v>216</v>
      </c>
      <c r="V49" s="14">
        <f t="shared" si="4"/>
        <v>216</v>
      </c>
      <c r="W49" s="14">
        <f t="shared" si="5"/>
        <v>0</v>
      </c>
      <c r="X49" s="14">
        <f>IF($U49-SUM($V49:W49)&gt;$R49,$R49,$U49-SUM($V49:W49))</f>
        <v>0</v>
      </c>
      <c r="Y49" s="14">
        <f>IF($U49-SUM($V49:X49)&gt;$R49,$R49,$U49-SUM($V49:X49))</f>
        <v>0</v>
      </c>
      <c r="Z49" s="14">
        <f t="shared" si="6"/>
        <v>0</v>
      </c>
      <c r="AA49" s="14">
        <f t="shared" si="7"/>
        <v>0</v>
      </c>
    </row>
    <row r="50" spans="1:27" x14ac:dyDescent="0.25">
      <c r="A50">
        <v>6</v>
      </c>
      <c r="B50" t="s">
        <v>163</v>
      </c>
      <c r="C50" t="s">
        <v>42</v>
      </c>
      <c r="D50" s="14">
        <v>-498</v>
      </c>
      <c r="E50" s="14"/>
      <c r="F50" s="14"/>
      <c r="G50" s="14">
        <v>-498</v>
      </c>
      <c r="H50" s="14">
        <f t="shared" si="9"/>
        <v>-498</v>
      </c>
      <c r="I50" s="14">
        <f t="shared" si="2"/>
        <v>0</v>
      </c>
      <c r="J50" s="14">
        <f>IF($G50-SUM($H50:I50)&lt;$D50,$D50,$G50-SUM($H50:I50))</f>
        <v>0</v>
      </c>
      <c r="K50" s="14">
        <f>IF($G50-SUM($H50:J50)&lt;$D50,$D50,$G50-SUM($H50:J50))</f>
        <v>0</v>
      </c>
      <c r="L50" s="14">
        <f t="shared" si="10"/>
        <v>0</v>
      </c>
      <c r="M50" s="14">
        <f t="shared" si="3"/>
        <v>0</v>
      </c>
      <c r="O50">
        <v>4</v>
      </c>
      <c r="P50" t="s">
        <v>59</v>
      </c>
      <c r="Q50" t="s">
        <v>60</v>
      </c>
      <c r="R50" s="14">
        <v>50</v>
      </c>
      <c r="S50" s="14"/>
      <c r="T50" s="14"/>
      <c r="U50" s="14">
        <v>50</v>
      </c>
      <c r="V50" s="14">
        <f t="shared" si="4"/>
        <v>50</v>
      </c>
      <c r="W50" s="14">
        <f t="shared" si="5"/>
        <v>0</v>
      </c>
      <c r="X50" s="14">
        <f>IF($U50-SUM($V50:W50)&gt;$R50,$R50,$U50-SUM($V50:W50))</f>
        <v>0</v>
      </c>
      <c r="Y50" s="14">
        <f>IF($U50-SUM($V50:X50)&gt;$R50,$R50,$U50-SUM($V50:X50))</f>
        <v>0</v>
      </c>
      <c r="Z50" s="14">
        <f t="shared" si="6"/>
        <v>0</v>
      </c>
      <c r="AA50" s="14">
        <f t="shared" si="7"/>
        <v>0</v>
      </c>
    </row>
    <row r="51" spans="1:27" x14ac:dyDescent="0.25">
      <c r="A51">
        <v>6</v>
      </c>
      <c r="B51" t="s">
        <v>166</v>
      </c>
      <c r="C51" t="s">
        <v>78</v>
      </c>
      <c r="D51" s="14">
        <v>-46</v>
      </c>
      <c r="E51" s="14">
        <v>-46</v>
      </c>
      <c r="F51" s="14">
        <v>-559</v>
      </c>
      <c r="G51" s="14">
        <v>-651</v>
      </c>
      <c r="H51" s="14">
        <f t="shared" si="9"/>
        <v>-46</v>
      </c>
      <c r="I51" s="14">
        <f t="shared" si="2"/>
        <v>-46</v>
      </c>
      <c r="J51" s="14">
        <f>IF($G51-SUM($H51:I51)&lt;$D51,$D51,$G51-SUM($H51:I51))</f>
        <v>-46</v>
      </c>
      <c r="K51" s="14">
        <f>IF($G51-SUM($H51:J51)&lt;$D51,$D51,$G51-SUM($H51:J51))</f>
        <v>-46</v>
      </c>
      <c r="L51" s="14">
        <f t="shared" si="10"/>
        <v>-467</v>
      </c>
      <c r="M51" s="14">
        <f t="shared" si="3"/>
        <v>0</v>
      </c>
      <c r="O51">
        <v>4</v>
      </c>
      <c r="P51" t="s">
        <v>162</v>
      </c>
      <c r="Q51" t="s">
        <v>38</v>
      </c>
      <c r="R51" s="14">
        <v>1828</v>
      </c>
      <c r="S51" s="14"/>
      <c r="T51" s="14"/>
      <c r="U51" s="14">
        <v>1828</v>
      </c>
      <c r="V51" s="14">
        <f t="shared" si="4"/>
        <v>1828</v>
      </c>
      <c r="W51" s="14">
        <f t="shared" si="5"/>
        <v>0</v>
      </c>
      <c r="X51" s="14">
        <f>IF($U51-SUM($V51:W51)&gt;$R51,$R51,$U51-SUM($V51:W51))</f>
        <v>0</v>
      </c>
      <c r="Y51" s="14">
        <f>IF($U51-SUM($V51:X51)&gt;$R51,$R51,$U51-SUM($V51:X51))</f>
        <v>0</v>
      </c>
      <c r="Z51" s="14">
        <f t="shared" si="6"/>
        <v>0</v>
      </c>
      <c r="AA51" s="14">
        <f t="shared" si="7"/>
        <v>0</v>
      </c>
    </row>
    <row r="52" spans="1:27" x14ac:dyDescent="0.25">
      <c r="A52">
        <v>6</v>
      </c>
      <c r="B52" t="s">
        <v>166</v>
      </c>
      <c r="C52" t="s">
        <v>80</v>
      </c>
      <c r="D52" s="65"/>
      <c r="E52" s="65"/>
      <c r="F52" s="65">
        <v>-199</v>
      </c>
      <c r="G52" s="14">
        <v>-199</v>
      </c>
      <c r="H52" s="14">
        <f t="shared" si="9"/>
        <v>0</v>
      </c>
      <c r="I52" s="14">
        <f t="shared" si="2"/>
        <v>0</v>
      </c>
      <c r="J52" s="14">
        <f>IF($G52-SUM($H52:I52)&lt;$D52,$D52,$G52-SUM($H52:I52))</f>
        <v>0</v>
      </c>
      <c r="K52" s="14">
        <f>IF($G52-SUM($H52:J52)&lt;$D52,$D52,$G52-SUM($H52:J52))</f>
        <v>0</v>
      </c>
      <c r="L52" s="14">
        <f t="shared" si="10"/>
        <v>-199</v>
      </c>
      <c r="M52" s="14">
        <f t="shared" si="3"/>
        <v>0</v>
      </c>
      <c r="O52">
        <v>4</v>
      </c>
      <c r="P52" t="s">
        <v>162</v>
      </c>
      <c r="Q52" t="s">
        <v>39</v>
      </c>
      <c r="R52" s="14">
        <v>2631</v>
      </c>
      <c r="S52" s="14"/>
      <c r="T52" s="14"/>
      <c r="U52" s="14">
        <v>2631</v>
      </c>
      <c r="V52" s="14">
        <f t="shared" si="4"/>
        <v>2631</v>
      </c>
      <c r="W52" s="14">
        <f t="shared" si="5"/>
        <v>0</v>
      </c>
      <c r="X52" s="14">
        <f>IF($U52-SUM($V52:W52)&gt;$R52,$R52,$U52-SUM($V52:W52))</f>
        <v>0</v>
      </c>
      <c r="Y52" s="14">
        <f>IF($U52-SUM($V52:X52)&gt;$R52,$R52,$U52-SUM($V52:X52))</f>
        <v>0</v>
      </c>
      <c r="Z52" s="14">
        <f t="shared" si="6"/>
        <v>0</v>
      </c>
      <c r="AA52" s="14">
        <f t="shared" si="7"/>
        <v>0</v>
      </c>
    </row>
    <row r="53" spans="1:27" x14ac:dyDescent="0.25">
      <c r="A53">
        <v>6</v>
      </c>
      <c r="B53" t="s">
        <v>168</v>
      </c>
      <c r="C53" t="s">
        <v>47</v>
      </c>
      <c r="D53" s="14">
        <v>-778</v>
      </c>
      <c r="E53" s="14"/>
      <c r="F53" s="14"/>
      <c r="G53" s="14">
        <v>-778</v>
      </c>
      <c r="H53" s="14">
        <f t="shared" si="9"/>
        <v>-778</v>
      </c>
      <c r="I53" s="14">
        <f t="shared" si="2"/>
        <v>0</v>
      </c>
      <c r="J53" s="14">
        <f>IF($G53-SUM($H53:I53)&lt;$D53,$D53,$G53-SUM($H53:I53))</f>
        <v>0</v>
      </c>
      <c r="K53" s="14">
        <f>IF($G53-SUM($H53:J53)&lt;$D53,$D53,$G53-SUM($H53:J53))</f>
        <v>0</v>
      </c>
      <c r="L53" s="14">
        <f t="shared" si="10"/>
        <v>0</v>
      </c>
      <c r="M53" s="14">
        <f t="shared" si="3"/>
        <v>0</v>
      </c>
      <c r="O53">
        <v>4</v>
      </c>
      <c r="P53" t="s">
        <v>165</v>
      </c>
      <c r="Q53" t="s">
        <v>77</v>
      </c>
      <c r="R53" s="14">
        <v>282</v>
      </c>
      <c r="S53" s="14">
        <v>60</v>
      </c>
      <c r="T53" s="14"/>
      <c r="U53" s="14">
        <v>342</v>
      </c>
      <c r="V53" s="14">
        <f t="shared" si="4"/>
        <v>282</v>
      </c>
      <c r="W53" s="14">
        <f t="shared" si="5"/>
        <v>60</v>
      </c>
      <c r="X53" s="14">
        <f>IF($U53-SUM($V53:W53)&gt;$R53,$R53,$U53-SUM($V53:W53))</f>
        <v>0</v>
      </c>
      <c r="Y53" s="14">
        <f>IF($U53-SUM($V53:X53)&gt;$R53,$R53,$U53-SUM($V53:X53))</f>
        <v>0</v>
      </c>
      <c r="Z53" s="14">
        <f t="shared" si="6"/>
        <v>0</v>
      </c>
      <c r="AA53" s="14">
        <f t="shared" si="7"/>
        <v>0</v>
      </c>
    </row>
    <row r="54" spans="1:27" x14ac:dyDescent="0.25">
      <c r="A54">
        <v>7</v>
      </c>
      <c r="B54" t="s">
        <v>165</v>
      </c>
      <c r="C54" t="s">
        <v>77</v>
      </c>
      <c r="D54" s="14">
        <v>-29</v>
      </c>
      <c r="E54" s="14"/>
      <c r="F54" s="14"/>
      <c r="G54" s="14">
        <v>-29</v>
      </c>
      <c r="H54" s="14">
        <f t="shared" si="9"/>
        <v>-29</v>
      </c>
      <c r="I54" s="14">
        <f t="shared" si="2"/>
        <v>0</v>
      </c>
      <c r="J54" s="14">
        <f>IF($G54-SUM($H54:I54)&lt;$D54,$D54,$G54-SUM($H54:I54))</f>
        <v>0</v>
      </c>
      <c r="K54" s="14">
        <f>IF($G54-SUM($H54:J54)&lt;$D54,$D54,$G54-SUM($H54:J54))</f>
        <v>0</v>
      </c>
      <c r="L54" s="14">
        <f t="shared" si="10"/>
        <v>0</v>
      </c>
      <c r="M54" s="14">
        <f t="shared" si="3"/>
        <v>0</v>
      </c>
      <c r="O54">
        <v>4</v>
      </c>
      <c r="P54" t="s">
        <v>163</v>
      </c>
      <c r="Q54" t="s">
        <v>42</v>
      </c>
      <c r="R54" s="14">
        <v>984</v>
      </c>
      <c r="S54" s="14">
        <v>573</v>
      </c>
      <c r="T54" s="14"/>
      <c r="U54" s="14">
        <v>1557</v>
      </c>
      <c r="V54" s="14">
        <f t="shared" si="4"/>
        <v>984</v>
      </c>
      <c r="W54" s="14">
        <f t="shared" si="5"/>
        <v>573</v>
      </c>
      <c r="X54" s="14">
        <f>IF($U54-SUM($V54:W54)&gt;$R54,$R54,$U54-SUM($V54:W54))</f>
        <v>0</v>
      </c>
      <c r="Y54" s="14">
        <f>IF($U54-SUM($V54:X54)&gt;$R54,$R54,$U54-SUM($V54:X54))</f>
        <v>0</v>
      </c>
      <c r="Z54" s="14">
        <f t="shared" si="6"/>
        <v>0</v>
      </c>
      <c r="AA54" s="14">
        <f t="shared" si="7"/>
        <v>0</v>
      </c>
    </row>
    <row r="55" spans="1:27" x14ac:dyDescent="0.25">
      <c r="A55">
        <v>7</v>
      </c>
      <c r="B55" t="s">
        <v>164</v>
      </c>
      <c r="C55" t="s">
        <v>44</v>
      </c>
      <c r="D55" s="14">
        <v>-498</v>
      </c>
      <c r="E55" s="14">
        <v>-42</v>
      </c>
      <c r="F55" s="14"/>
      <c r="G55" s="14">
        <v>-540</v>
      </c>
      <c r="H55" s="14">
        <f t="shared" si="9"/>
        <v>-498</v>
      </c>
      <c r="I55" s="14">
        <f t="shared" si="2"/>
        <v>-42</v>
      </c>
      <c r="J55" s="14">
        <f>IF($G55-SUM($H55:I55)&lt;$D55,$D55,$G55-SUM($H55:I55))</f>
        <v>0</v>
      </c>
      <c r="K55" s="14">
        <f>IF($G55-SUM($H55:J55)&lt;$D55,$D55,$G55-SUM($H55:J55))</f>
        <v>0</v>
      </c>
      <c r="L55" s="14">
        <f t="shared" si="10"/>
        <v>0</v>
      </c>
      <c r="M55" s="14">
        <f t="shared" si="3"/>
        <v>0</v>
      </c>
      <c r="O55">
        <v>4</v>
      </c>
      <c r="P55" t="s">
        <v>166</v>
      </c>
      <c r="Q55" t="s">
        <v>79</v>
      </c>
      <c r="R55" s="14">
        <v>10</v>
      </c>
      <c r="S55" s="14"/>
      <c r="T55" s="14"/>
      <c r="U55" s="14">
        <v>10</v>
      </c>
      <c r="V55" s="14">
        <f t="shared" si="4"/>
        <v>10</v>
      </c>
      <c r="W55" s="14">
        <f t="shared" si="5"/>
        <v>0</v>
      </c>
      <c r="X55" s="14">
        <f>IF($U55-SUM($V55:W55)&gt;$R55,$R55,$U55-SUM($V55:W55))</f>
        <v>0</v>
      </c>
      <c r="Y55" s="14">
        <f>IF($U55-SUM($V55:X55)&gt;$R55,$R55,$U55-SUM($V55:X55))</f>
        <v>0</v>
      </c>
      <c r="Z55" s="14">
        <f t="shared" si="6"/>
        <v>0</v>
      </c>
      <c r="AA55" s="14">
        <f t="shared" si="7"/>
        <v>0</v>
      </c>
    </row>
    <row r="56" spans="1:27" x14ac:dyDescent="0.25">
      <c r="A56">
        <v>7</v>
      </c>
      <c r="B56" t="s">
        <v>170</v>
      </c>
      <c r="C56" t="s">
        <v>52</v>
      </c>
      <c r="D56" s="14">
        <v>-16</v>
      </c>
      <c r="E56" s="14"/>
      <c r="F56" s="14"/>
      <c r="G56" s="14">
        <v>-16</v>
      </c>
      <c r="H56" s="14">
        <f t="shared" si="9"/>
        <v>-16</v>
      </c>
      <c r="I56" s="14">
        <f t="shared" si="2"/>
        <v>0</v>
      </c>
      <c r="J56" s="14">
        <f>IF($G56-SUM($H56:I56)&lt;$D56,$D56,$G56-SUM($H56:I56))</f>
        <v>0</v>
      </c>
      <c r="K56" s="14">
        <f>IF($G56-SUM($H56:J56)&lt;$D56,$D56,$G56-SUM($H56:J56))</f>
        <v>0</v>
      </c>
      <c r="L56" s="14">
        <f t="shared" si="10"/>
        <v>0</v>
      </c>
      <c r="M56" s="14">
        <f t="shared" si="3"/>
        <v>0</v>
      </c>
      <c r="O56">
        <v>4</v>
      </c>
      <c r="P56" t="s">
        <v>168</v>
      </c>
      <c r="Q56" t="s">
        <v>47</v>
      </c>
      <c r="R56" s="14">
        <v>73</v>
      </c>
      <c r="S56" s="14"/>
      <c r="T56" s="14"/>
      <c r="U56" s="14">
        <v>73</v>
      </c>
      <c r="V56" s="14">
        <f t="shared" si="4"/>
        <v>73</v>
      </c>
      <c r="W56" s="14">
        <f t="shared" si="5"/>
        <v>0</v>
      </c>
      <c r="X56" s="14">
        <f>IF($U56-SUM($V56:W56)&gt;$R56,$R56,$U56-SUM($V56:W56))</f>
        <v>0</v>
      </c>
      <c r="Y56" s="14">
        <f>IF($U56-SUM($V56:X56)&gt;$R56,$R56,$U56-SUM($V56:X56))</f>
        <v>0</v>
      </c>
      <c r="Z56" s="14">
        <f t="shared" si="6"/>
        <v>0</v>
      </c>
      <c r="AA56" s="14">
        <f t="shared" si="7"/>
        <v>0</v>
      </c>
    </row>
    <row r="57" spans="1:27" x14ac:dyDescent="0.25">
      <c r="A57">
        <v>8</v>
      </c>
      <c r="B57" t="s">
        <v>176</v>
      </c>
      <c r="C57" t="s">
        <v>68</v>
      </c>
      <c r="D57" s="14">
        <v>-1669</v>
      </c>
      <c r="E57" s="14"/>
      <c r="F57" s="14"/>
      <c r="G57" s="14">
        <v>-1669</v>
      </c>
      <c r="H57" s="14">
        <f t="shared" si="9"/>
        <v>-1669</v>
      </c>
      <c r="I57" s="14">
        <f t="shared" si="2"/>
        <v>0</v>
      </c>
      <c r="J57" s="14">
        <f>IF($G57-SUM($H57:I57)&lt;$D57,$D57,$G57-SUM($H57:I57))</f>
        <v>0</v>
      </c>
      <c r="K57" s="14">
        <f>IF($G57-SUM($H57:J57)&lt;$D57,$D57,$G57-SUM($H57:J57))</f>
        <v>0</v>
      </c>
      <c r="L57" s="14">
        <f t="shared" si="10"/>
        <v>0</v>
      </c>
      <c r="M57" s="14">
        <f t="shared" si="3"/>
        <v>0</v>
      </c>
      <c r="O57">
        <v>5</v>
      </c>
      <c r="P57" t="s">
        <v>26</v>
      </c>
      <c r="Q57" t="s">
        <v>32</v>
      </c>
      <c r="R57" s="14">
        <v>153</v>
      </c>
      <c r="S57" s="14"/>
      <c r="T57" s="14"/>
      <c r="U57" s="14">
        <v>153</v>
      </c>
      <c r="V57" s="14">
        <f t="shared" si="4"/>
        <v>153</v>
      </c>
      <c r="W57" s="14">
        <f t="shared" si="5"/>
        <v>0</v>
      </c>
      <c r="X57" s="14">
        <f>IF($U57-SUM($V57:W57)&gt;$R57,$R57,$U57-SUM($V57:W57))</f>
        <v>0</v>
      </c>
      <c r="Y57" s="14">
        <f>IF($U57-SUM($V57:X57)&gt;$R57,$R57,$U57-SUM($V57:X57))</f>
        <v>0</v>
      </c>
      <c r="Z57" s="14">
        <f t="shared" si="6"/>
        <v>0</v>
      </c>
      <c r="AA57" s="14">
        <f t="shared" si="7"/>
        <v>0</v>
      </c>
    </row>
    <row r="58" spans="1:27" x14ac:dyDescent="0.25">
      <c r="A58">
        <v>8</v>
      </c>
      <c r="B58" t="s">
        <v>165</v>
      </c>
      <c r="C58" t="s">
        <v>77</v>
      </c>
      <c r="D58" s="14">
        <v>-79</v>
      </c>
      <c r="E58" s="14"/>
      <c r="F58" s="14"/>
      <c r="G58" s="14">
        <v>-79</v>
      </c>
      <c r="H58" s="14">
        <f t="shared" si="9"/>
        <v>-79</v>
      </c>
      <c r="I58" s="14">
        <f t="shared" si="2"/>
        <v>0</v>
      </c>
      <c r="J58" s="14">
        <f>IF($G58-SUM($H58:I58)&lt;$D58,$D58,$G58-SUM($H58:I58))</f>
        <v>0</v>
      </c>
      <c r="K58" s="14">
        <f>IF($G58-SUM($H58:J58)&lt;$D58,$D58,$G58-SUM($H58:J58))</f>
        <v>0</v>
      </c>
      <c r="L58" s="14">
        <f t="shared" si="10"/>
        <v>0</v>
      </c>
      <c r="M58" s="14">
        <f t="shared" si="3"/>
        <v>0</v>
      </c>
      <c r="O58">
        <v>5</v>
      </c>
      <c r="P58" t="s">
        <v>59</v>
      </c>
      <c r="Q58" t="s">
        <v>60</v>
      </c>
      <c r="R58" s="14">
        <v>7</v>
      </c>
      <c r="S58" s="14"/>
      <c r="T58" s="14"/>
      <c r="U58" s="14">
        <v>7</v>
      </c>
      <c r="V58" s="14">
        <f t="shared" si="4"/>
        <v>7</v>
      </c>
      <c r="W58" s="14">
        <f t="shared" si="5"/>
        <v>0</v>
      </c>
      <c r="X58" s="14">
        <f>IF($U58-SUM($V58:W58)&gt;$R58,$R58,$U58-SUM($V58:W58))</f>
        <v>0</v>
      </c>
      <c r="Y58" s="14">
        <f>IF($U58-SUM($V58:X58)&gt;$R58,$R58,$U58-SUM($V58:X58))</f>
        <v>0</v>
      </c>
      <c r="Z58" s="14">
        <f t="shared" si="6"/>
        <v>0</v>
      </c>
      <c r="AA58" s="14">
        <f t="shared" si="7"/>
        <v>0</v>
      </c>
    </row>
    <row r="59" spans="1:27" x14ac:dyDescent="0.25">
      <c r="A59">
        <v>8</v>
      </c>
      <c r="B59" t="s">
        <v>164</v>
      </c>
      <c r="C59" t="s">
        <v>44</v>
      </c>
      <c r="D59" s="14">
        <v>-50</v>
      </c>
      <c r="E59" s="14"/>
      <c r="F59" s="14"/>
      <c r="G59" s="14">
        <v>-50</v>
      </c>
      <c r="H59" s="14">
        <f t="shared" si="9"/>
        <v>-50</v>
      </c>
      <c r="I59" s="14">
        <f t="shared" si="2"/>
        <v>0</v>
      </c>
      <c r="J59" s="14">
        <f>IF($G59-SUM($H59:I59)&lt;$D59,$D59,$G59-SUM($H59:I59))</f>
        <v>0</v>
      </c>
      <c r="K59" s="14">
        <f>IF($G59-SUM($H59:J59)&lt;$D59,$D59,$G59-SUM($H59:J59))</f>
        <v>0</v>
      </c>
      <c r="L59" s="14">
        <f t="shared" si="10"/>
        <v>0</v>
      </c>
      <c r="M59" s="14">
        <f t="shared" si="3"/>
        <v>0</v>
      </c>
      <c r="O59">
        <v>5</v>
      </c>
      <c r="P59" t="s">
        <v>162</v>
      </c>
      <c r="Q59" t="s">
        <v>38</v>
      </c>
      <c r="R59" s="14">
        <v>9089</v>
      </c>
      <c r="S59" s="14"/>
      <c r="T59" s="14"/>
      <c r="U59" s="14">
        <v>9089</v>
      </c>
      <c r="V59" s="14">
        <f t="shared" si="4"/>
        <v>9089</v>
      </c>
      <c r="W59" s="14">
        <f t="shared" si="5"/>
        <v>0</v>
      </c>
      <c r="X59" s="14">
        <f>IF($U59-SUM($V59:W59)&gt;$R59,$R59,$U59-SUM($V59:W59))</f>
        <v>0</v>
      </c>
      <c r="Y59" s="14">
        <f>IF($U59-SUM($V59:X59)&gt;$R59,$R59,$U59-SUM($V59:X59))</f>
        <v>0</v>
      </c>
      <c r="Z59" s="14">
        <f t="shared" si="6"/>
        <v>0</v>
      </c>
      <c r="AA59" s="14">
        <f t="shared" si="7"/>
        <v>0</v>
      </c>
    </row>
    <row r="60" spans="1:27" x14ac:dyDescent="0.25">
      <c r="A60">
        <v>8</v>
      </c>
      <c r="B60" t="s">
        <v>164</v>
      </c>
      <c r="C60" t="s">
        <v>97</v>
      </c>
      <c r="D60" s="14">
        <v>-59</v>
      </c>
      <c r="E60" s="14">
        <v>-56</v>
      </c>
      <c r="F60" s="14"/>
      <c r="G60" s="14">
        <v>-115</v>
      </c>
      <c r="H60" s="14">
        <f t="shared" si="9"/>
        <v>-59</v>
      </c>
      <c r="I60" s="14">
        <f t="shared" si="2"/>
        <v>-56</v>
      </c>
      <c r="J60" s="14">
        <f>IF($G60-SUM($H60:I60)&lt;$D60,$D60,$G60-SUM($H60:I60))</f>
        <v>0</v>
      </c>
      <c r="K60" s="14">
        <f>IF($G60-SUM($H60:J60)&lt;$D60,$D60,$G60-SUM($H60:J60))</f>
        <v>0</v>
      </c>
      <c r="L60" s="14">
        <f t="shared" si="10"/>
        <v>0</v>
      </c>
      <c r="M60" s="14">
        <f t="shared" si="3"/>
        <v>0</v>
      </c>
      <c r="O60">
        <v>5</v>
      </c>
      <c r="P60" t="s">
        <v>161</v>
      </c>
      <c r="Q60" t="s">
        <v>25</v>
      </c>
      <c r="R60" s="14">
        <v>129</v>
      </c>
      <c r="S60" s="14"/>
      <c r="T60" s="14"/>
      <c r="U60" s="14">
        <v>129</v>
      </c>
      <c r="V60" s="14">
        <f t="shared" si="4"/>
        <v>129</v>
      </c>
      <c r="W60" s="14">
        <f t="shared" si="5"/>
        <v>0</v>
      </c>
      <c r="X60" s="14">
        <f>IF($U60-SUM($V60:W60)&gt;$R60,$R60,$U60-SUM($V60:W60))</f>
        <v>0</v>
      </c>
      <c r="Y60" s="14">
        <f>IF($U60-SUM($V60:X60)&gt;$R60,$R60,$U60-SUM($V60:X60))</f>
        <v>0</v>
      </c>
      <c r="Z60" s="14">
        <f t="shared" si="6"/>
        <v>0</v>
      </c>
      <c r="AA60" s="14">
        <f t="shared" si="7"/>
        <v>0</v>
      </c>
    </row>
    <row r="61" spans="1:27" x14ac:dyDescent="0.25">
      <c r="A61">
        <v>8</v>
      </c>
      <c r="B61" t="s">
        <v>175</v>
      </c>
      <c r="C61" t="s">
        <v>65</v>
      </c>
      <c r="D61" s="14">
        <v>-185</v>
      </c>
      <c r="E61" s="14"/>
      <c r="F61" s="14"/>
      <c r="G61" s="14">
        <v>-185</v>
      </c>
      <c r="H61" s="14">
        <f t="shared" si="9"/>
        <v>-185</v>
      </c>
      <c r="I61" s="14">
        <f t="shared" si="2"/>
        <v>0</v>
      </c>
      <c r="J61" s="14">
        <f>IF($G61-SUM($H61:I61)&lt;$D61,$D61,$G61-SUM($H61:I61))</f>
        <v>0</v>
      </c>
      <c r="K61" s="14">
        <f>IF($G61-SUM($H61:J61)&lt;$D61,$D61,$G61-SUM($H61:J61))</f>
        <v>0</v>
      </c>
      <c r="L61" s="14">
        <f t="shared" si="10"/>
        <v>0</v>
      </c>
      <c r="M61" s="14">
        <f t="shared" si="3"/>
        <v>0</v>
      </c>
      <c r="O61">
        <v>5</v>
      </c>
      <c r="P61" t="s">
        <v>164</v>
      </c>
      <c r="Q61" t="s">
        <v>97</v>
      </c>
      <c r="R61" s="65">
        <v>838</v>
      </c>
      <c r="S61" s="65">
        <v>951</v>
      </c>
      <c r="T61" s="65"/>
      <c r="U61" s="14">
        <v>1789</v>
      </c>
      <c r="V61" s="14">
        <f t="shared" si="4"/>
        <v>838</v>
      </c>
      <c r="W61" s="65">
        <f>R61</f>
        <v>838</v>
      </c>
      <c r="X61" s="14">
        <f>IF($U61-SUM($V61:W61)&gt;$R61,$R61,$U61-SUM($V61:W61))</f>
        <v>113</v>
      </c>
      <c r="Y61" s="14">
        <f>IF($U61-SUM($V61:X61)&gt;$R61,$R61,$U61-SUM($V61:X61))</f>
        <v>0</v>
      </c>
      <c r="Z61" s="14">
        <f t="shared" si="6"/>
        <v>0</v>
      </c>
      <c r="AA61" s="14">
        <f t="shared" si="7"/>
        <v>0</v>
      </c>
    </row>
    <row r="62" spans="1:27" x14ac:dyDescent="0.25">
      <c r="A62">
        <v>8</v>
      </c>
      <c r="B62" t="s">
        <v>166</v>
      </c>
      <c r="C62" t="s">
        <v>78</v>
      </c>
      <c r="D62" s="14">
        <v>-6</v>
      </c>
      <c r="E62" s="14"/>
      <c r="F62" s="14"/>
      <c r="G62" s="14">
        <v>-6</v>
      </c>
      <c r="H62" s="14">
        <f t="shared" si="9"/>
        <v>-6</v>
      </c>
      <c r="I62" s="14">
        <f t="shared" si="2"/>
        <v>0</v>
      </c>
      <c r="J62" s="14">
        <f>IF($G62-SUM($H62:I62)&lt;$D62,$D62,$G62-SUM($H62:I62))</f>
        <v>0</v>
      </c>
      <c r="K62" s="14">
        <f>IF($G62-SUM($H62:J62)&lt;$D62,$D62,$G62-SUM($H62:J62))</f>
        <v>0</v>
      </c>
      <c r="L62" s="14">
        <f t="shared" si="10"/>
        <v>0</v>
      </c>
      <c r="M62" s="14">
        <f t="shared" si="3"/>
        <v>0</v>
      </c>
      <c r="O62">
        <v>5</v>
      </c>
      <c r="P62" t="s">
        <v>166</v>
      </c>
      <c r="Q62" t="s">
        <v>79</v>
      </c>
      <c r="R62" s="14">
        <v>195</v>
      </c>
      <c r="S62" s="14">
        <v>195</v>
      </c>
      <c r="T62" s="14">
        <v>113</v>
      </c>
      <c r="U62" s="14">
        <v>503</v>
      </c>
      <c r="V62" s="14">
        <f t="shared" si="4"/>
        <v>195</v>
      </c>
      <c r="W62" s="14">
        <f t="shared" si="5"/>
        <v>195</v>
      </c>
      <c r="X62" s="14">
        <f>IF($U62-SUM($V62:W62)&gt;$R62,$R62,$U62-SUM($V62:W62))</f>
        <v>113</v>
      </c>
      <c r="Y62" s="14">
        <f>IF($U62-SUM($V62:X62)&gt;$R62,$R62,$U62-SUM($V62:X62))</f>
        <v>0</v>
      </c>
      <c r="Z62" s="14">
        <f t="shared" si="6"/>
        <v>0</v>
      </c>
      <c r="AA62" s="14">
        <f t="shared" si="7"/>
        <v>0</v>
      </c>
    </row>
    <row r="63" spans="1:27" x14ac:dyDescent="0.25">
      <c r="A63" t="s">
        <v>85</v>
      </c>
      <c r="D63" s="14">
        <v>-93708</v>
      </c>
      <c r="E63" s="14">
        <v>-21227</v>
      </c>
      <c r="F63" s="14">
        <v>-36845</v>
      </c>
      <c r="G63" s="14">
        <v>-151780</v>
      </c>
      <c r="H63" s="14">
        <f>SUM(H6:H62)</f>
        <v>-93708</v>
      </c>
      <c r="I63" s="14">
        <f t="shared" ref="I63:M63" si="11">SUM(I6:I62)</f>
        <v>-21227</v>
      </c>
      <c r="J63" s="14">
        <f t="shared" si="11"/>
        <v>-16552</v>
      </c>
      <c r="K63" s="14">
        <f t="shared" si="11"/>
        <v>-14562</v>
      </c>
      <c r="L63" s="14">
        <f t="shared" si="11"/>
        <v>-5731</v>
      </c>
      <c r="M63" s="14">
        <f t="shared" si="11"/>
        <v>0</v>
      </c>
      <c r="O63">
        <v>6</v>
      </c>
      <c r="P63" t="s">
        <v>26</v>
      </c>
      <c r="Q63" t="s">
        <v>31</v>
      </c>
      <c r="R63" s="14">
        <v>133</v>
      </c>
      <c r="S63" s="14"/>
      <c r="T63" s="14"/>
      <c r="U63" s="14">
        <v>133</v>
      </c>
      <c r="V63" s="14">
        <f t="shared" si="4"/>
        <v>133</v>
      </c>
      <c r="W63" s="14">
        <f t="shared" si="5"/>
        <v>0</v>
      </c>
      <c r="X63" s="14">
        <f>IF($U63-SUM($V63:W63)&gt;$R63,$R63,$U63-SUM($V63:W63))</f>
        <v>0</v>
      </c>
      <c r="Y63" s="14">
        <f>IF($U63-SUM($V63:X63)&gt;$R63,$R63,$U63-SUM($V63:X63))</f>
        <v>0</v>
      </c>
      <c r="Z63" s="14">
        <f t="shared" si="6"/>
        <v>0</v>
      </c>
      <c r="AA63" s="14">
        <f t="shared" si="7"/>
        <v>0</v>
      </c>
    </row>
    <row r="64" spans="1:27" x14ac:dyDescent="0.25">
      <c r="H64" s="14"/>
      <c r="I64" s="14"/>
      <c r="J64" s="14"/>
      <c r="K64" s="14"/>
      <c r="L64" s="14"/>
      <c r="M64" s="14"/>
      <c r="O64">
        <v>6</v>
      </c>
      <c r="P64" t="s">
        <v>26</v>
      </c>
      <c r="Q64" t="s">
        <v>34</v>
      </c>
      <c r="R64" s="14">
        <v>8</v>
      </c>
      <c r="S64" s="14"/>
      <c r="T64" s="14"/>
      <c r="U64" s="14">
        <v>8</v>
      </c>
      <c r="V64" s="14">
        <f t="shared" si="4"/>
        <v>8</v>
      </c>
      <c r="W64" s="14">
        <f t="shared" si="5"/>
        <v>0</v>
      </c>
      <c r="X64" s="14">
        <f>IF($U64-SUM($V64:W64)&gt;$R64,$R64,$U64-SUM($V64:W64))</f>
        <v>0</v>
      </c>
      <c r="Y64" s="14">
        <f>IF($U64-SUM($V64:X64)&gt;$R64,$R64,$U64-SUM($V64:X64))</f>
        <v>0</v>
      </c>
      <c r="Z64" s="14">
        <f t="shared" si="6"/>
        <v>0</v>
      </c>
      <c r="AA64" s="14">
        <f t="shared" si="7"/>
        <v>0</v>
      </c>
    </row>
    <row r="65" spans="1:27" x14ac:dyDescent="0.25">
      <c r="H65" s="14"/>
      <c r="I65" s="14"/>
      <c r="J65" s="14"/>
      <c r="K65" s="14"/>
      <c r="L65" s="14"/>
      <c r="M65" s="14"/>
      <c r="O65">
        <v>6</v>
      </c>
      <c r="P65" t="s">
        <v>59</v>
      </c>
      <c r="Q65" t="s">
        <v>60</v>
      </c>
      <c r="R65" s="14">
        <v>19</v>
      </c>
      <c r="S65" s="14">
        <v>19</v>
      </c>
      <c r="T65" s="14">
        <v>441</v>
      </c>
      <c r="U65" s="14">
        <v>479</v>
      </c>
      <c r="V65" s="14">
        <f t="shared" si="4"/>
        <v>19</v>
      </c>
      <c r="W65" s="14">
        <f t="shared" si="5"/>
        <v>19</v>
      </c>
      <c r="X65" s="14">
        <f>IF($U65-SUM($V65:W65)&gt;$R65,$R65,$U65-SUM($V65:W65))</f>
        <v>19</v>
      </c>
      <c r="Y65" s="14">
        <f>IF($U65-SUM($V65:X65)&gt;$R65,$R65,$U65-SUM($V65:X65))</f>
        <v>19</v>
      </c>
      <c r="Z65" s="14">
        <f t="shared" si="6"/>
        <v>403</v>
      </c>
      <c r="AA65" s="14">
        <f t="shared" si="7"/>
        <v>0</v>
      </c>
    </row>
    <row r="66" spans="1:27" x14ac:dyDescent="0.25">
      <c r="H66" s="14"/>
      <c r="I66" s="14"/>
      <c r="J66" s="14"/>
      <c r="K66" s="14"/>
      <c r="L66" s="14"/>
      <c r="M66" s="14"/>
      <c r="O66">
        <v>6</v>
      </c>
      <c r="P66" t="s">
        <v>162</v>
      </c>
      <c r="Q66" t="s">
        <v>35</v>
      </c>
      <c r="R66" s="14">
        <v>2347</v>
      </c>
      <c r="S66" s="14"/>
      <c r="T66" s="14"/>
      <c r="U66" s="14">
        <v>2347</v>
      </c>
      <c r="V66" s="14">
        <f t="shared" si="4"/>
        <v>2347</v>
      </c>
      <c r="W66" s="14">
        <f t="shared" si="5"/>
        <v>0</v>
      </c>
      <c r="X66" s="14">
        <f>IF($U66-SUM($V66:W66)&gt;$R66,$R66,$U66-SUM($V66:W66))</f>
        <v>0</v>
      </c>
      <c r="Y66" s="14">
        <f>IF($U66-SUM($V66:X66)&gt;$R66,$R66,$U66-SUM($V66:X66))</f>
        <v>0</v>
      </c>
      <c r="Z66" s="14">
        <f t="shared" si="6"/>
        <v>0</v>
      </c>
      <c r="AA66" s="14">
        <f t="shared" si="7"/>
        <v>0</v>
      </c>
    </row>
    <row r="67" spans="1:27" x14ac:dyDescent="0.25">
      <c r="D67" s="71" t="s">
        <v>126</v>
      </c>
      <c r="E67" s="72"/>
      <c r="F67" s="72"/>
      <c r="G67" s="73"/>
      <c r="H67" s="71" t="s">
        <v>127</v>
      </c>
      <c r="I67" s="72"/>
      <c r="J67" s="72"/>
      <c r="K67" s="72"/>
      <c r="L67" s="73"/>
      <c r="O67">
        <v>6</v>
      </c>
      <c r="P67" t="s">
        <v>162</v>
      </c>
      <c r="Q67" t="s">
        <v>39</v>
      </c>
      <c r="R67" s="14">
        <v>4990</v>
      </c>
      <c r="S67" s="14"/>
      <c r="T67" s="14"/>
      <c r="U67" s="14">
        <v>4990</v>
      </c>
      <c r="V67" s="14">
        <f t="shared" si="4"/>
        <v>4990</v>
      </c>
      <c r="W67" s="14">
        <f t="shared" si="5"/>
        <v>0</v>
      </c>
      <c r="X67" s="14">
        <f>IF($U67-SUM($V67:W67)&gt;$R67,$R67,$U67-SUM($V67:W67))</f>
        <v>0</v>
      </c>
      <c r="Y67" s="14">
        <f>IF($U67-SUM($V67:X67)&gt;$R67,$R67,$U67-SUM($V67:X67))</f>
        <v>0</v>
      </c>
      <c r="Z67" s="14">
        <f t="shared" si="6"/>
        <v>0</v>
      </c>
      <c r="AA67" s="14">
        <f t="shared" si="7"/>
        <v>0</v>
      </c>
    </row>
    <row r="68" spans="1:27" x14ac:dyDescent="0.25">
      <c r="D68" s="3" t="str">
        <f t="shared" ref="D68:L68" si="12">D5</f>
        <v>Cash Out - Tier 1</v>
      </c>
      <c r="E68" s="3" t="str">
        <f t="shared" si="12"/>
        <v>Cash Out - Tier 2</v>
      </c>
      <c r="F68" s="3" t="str">
        <f t="shared" si="12"/>
        <v>Cash Out - Tier 3</v>
      </c>
      <c r="G68" s="3" t="str">
        <f t="shared" si="12"/>
        <v>Grand Total</v>
      </c>
      <c r="H68" s="3" t="str">
        <f t="shared" si="12"/>
        <v>Cash Out - Tier 1</v>
      </c>
      <c r="I68" s="3" t="str">
        <f t="shared" si="12"/>
        <v>Cash Out - Tier 2</v>
      </c>
      <c r="J68" s="3" t="str">
        <f t="shared" si="12"/>
        <v>Cash Out - Tier 3</v>
      </c>
      <c r="K68" s="3" t="str">
        <f t="shared" si="12"/>
        <v>Cash Out - Tier 4</v>
      </c>
      <c r="L68" s="3" t="str">
        <f t="shared" si="12"/>
        <v>Cash Out - Tier 5</v>
      </c>
      <c r="O68">
        <v>6</v>
      </c>
      <c r="P68" t="s">
        <v>166</v>
      </c>
      <c r="Q68" t="s">
        <v>80</v>
      </c>
      <c r="R68" s="14">
        <v>0</v>
      </c>
      <c r="S68" s="14">
        <v>0</v>
      </c>
      <c r="T68" s="14"/>
      <c r="U68" s="14">
        <v>0</v>
      </c>
      <c r="V68" s="14">
        <f t="shared" si="4"/>
        <v>0</v>
      </c>
      <c r="W68" s="14">
        <f t="shared" si="5"/>
        <v>0</v>
      </c>
      <c r="X68" s="14">
        <f>IF($U68-SUM($V68:W68)&gt;$R68,$R68,$U68-SUM($V68:W68))</f>
        <v>0</v>
      </c>
      <c r="Y68" s="14">
        <f>IF($U68-SUM($V68:X68)&gt;$R68,$R68,$U68-SUM($V68:X68))</f>
        <v>0</v>
      </c>
      <c r="Z68" s="14">
        <f t="shared" si="6"/>
        <v>0</v>
      </c>
      <c r="AA68" s="14">
        <f t="shared" si="7"/>
        <v>0</v>
      </c>
    </row>
    <row r="69" spans="1:27" x14ac:dyDescent="0.25">
      <c r="A69">
        <v>9</v>
      </c>
      <c r="D69" s="2">
        <f t="shared" ref="D69:M80" si="13">SUMIF($A$6:$A$66,$A69,D$6:D$66)</f>
        <v>-3680</v>
      </c>
      <c r="E69" s="2">
        <f t="shared" si="13"/>
        <v>-48</v>
      </c>
      <c r="F69" s="2">
        <f t="shared" si="13"/>
        <v>-37</v>
      </c>
      <c r="G69" s="2">
        <f t="shared" si="13"/>
        <v>-3765</v>
      </c>
      <c r="H69" s="2">
        <f t="shared" si="13"/>
        <v>-3680</v>
      </c>
      <c r="I69" s="2">
        <f t="shared" si="13"/>
        <v>-48</v>
      </c>
      <c r="J69" s="2">
        <f t="shared" si="13"/>
        <v>-37</v>
      </c>
      <c r="K69" s="2">
        <f t="shared" si="13"/>
        <v>0</v>
      </c>
      <c r="L69" s="2">
        <f t="shared" si="13"/>
        <v>0</v>
      </c>
      <c r="M69" s="2">
        <f t="shared" si="13"/>
        <v>0</v>
      </c>
      <c r="O69">
        <v>7</v>
      </c>
      <c r="P69" t="s">
        <v>26</v>
      </c>
      <c r="Q69" t="s">
        <v>31</v>
      </c>
      <c r="R69" s="14">
        <v>1979</v>
      </c>
      <c r="S69" s="14"/>
      <c r="T69" s="14"/>
      <c r="U69" s="14">
        <v>1979</v>
      </c>
      <c r="V69" s="14">
        <f t="shared" si="4"/>
        <v>1979</v>
      </c>
      <c r="W69" s="14">
        <f t="shared" si="5"/>
        <v>0</v>
      </c>
      <c r="X69" s="14">
        <f>IF($U69-SUM($V69:W69)&gt;$R69,$R69,$U69-SUM($V69:W69))</f>
        <v>0</v>
      </c>
      <c r="Y69" s="14">
        <f>IF($U69-SUM($V69:X69)&gt;$R69,$R69,$U69-SUM($V69:X69))</f>
        <v>0</v>
      </c>
      <c r="Z69" s="14">
        <f t="shared" si="6"/>
        <v>0</v>
      </c>
      <c r="AA69" s="14">
        <f t="shared" si="7"/>
        <v>0</v>
      </c>
    </row>
    <row r="70" spans="1:27" x14ac:dyDescent="0.25">
      <c r="A70">
        <v>10</v>
      </c>
      <c r="D70" s="2">
        <f t="shared" si="13"/>
        <v>-36205</v>
      </c>
      <c r="E70" s="2">
        <f t="shared" si="13"/>
        <v>-101</v>
      </c>
      <c r="F70" s="2">
        <f t="shared" si="13"/>
        <v>-47</v>
      </c>
      <c r="G70" s="2">
        <f t="shared" si="13"/>
        <v>-36353</v>
      </c>
      <c r="H70" s="2">
        <f t="shared" si="13"/>
        <v>-36205</v>
      </c>
      <c r="I70" s="2">
        <f t="shared" si="13"/>
        <v>-101</v>
      </c>
      <c r="J70" s="2">
        <f t="shared" si="13"/>
        <v>-44</v>
      </c>
      <c r="K70" s="2">
        <f t="shared" si="13"/>
        <v>-3</v>
      </c>
      <c r="L70" s="2">
        <f t="shared" si="13"/>
        <v>0</v>
      </c>
      <c r="M70" s="2">
        <f t="shared" si="13"/>
        <v>0</v>
      </c>
      <c r="O70">
        <v>7</v>
      </c>
      <c r="P70" t="s">
        <v>26</v>
      </c>
      <c r="Q70" t="s">
        <v>32</v>
      </c>
      <c r="R70" s="14">
        <v>549</v>
      </c>
      <c r="S70" s="14"/>
      <c r="T70" s="14"/>
      <c r="U70" s="14">
        <v>549</v>
      </c>
      <c r="V70" s="14">
        <f t="shared" si="4"/>
        <v>549</v>
      </c>
      <c r="W70" s="14">
        <f t="shared" si="5"/>
        <v>0</v>
      </c>
      <c r="X70" s="14">
        <f>IF($U70-SUM($V70:W70)&gt;$R70,$R70,$U70-SUM($V70:W70))</f>
        <v>0</v>
      </c>
      <c r="Y70" s="14">
        <f>IF($U70-SUM($V70:X70)&gt;$R70,$R70,$U70-SUM($V70:X70))</f>
        <v>0</v>
      </c>
      <c r="Z70" s="14">
        <f t="shared" si="6"/>
        <v>0</v>
      </c>
      <c r="AA70" s="14">
        <f t="shared" si="7"/>
        <v>0</v>
      </c>
    </row>
    <row r="71" spans="1:27" x14ac:dyDescent="0.25">
      <c r="A71">
        <v>11</v>
      </c>
      <c r="D71" s="2">
        <f t="shared" si="13"/>
        <v>-5251</v>
      </c>
      <c r="E71" s="2">
        <f t="shared" si="13"/>
        <v>-1786</v>
      </c>
      <c r="F71" s="2">
        <f t="shared" si="13"/>
        <v>-2837</v>
      </c>
      <c r="G71" s="2">
        <f t="shared" si="13"/>
        <v>-9874</v>
      </c>
      <c r="H71" s="2">
        <f t="shared" si="13"/>
        <v>-5251</v>
      </c>
      <c r="I71" s="2">
        <f t="shared" si="13"/>
        <v>-1786</v>
      </c>
      <c r="J71" s="2">
        <f t="shared" si="13"/>
        <v>-1786</v>
      </c>
      <c r="K71" s="2">
        <f t="shared" si="13"/>
        <v>-933</v>
      </c>
      <c r="L71" s="2">
        <f t="shared" si="13"/>
        <v>-118</v>
      </c>
      <c r="M71" s="2">
        <f t="shared" si="13"/>
        <v>0</v>
      </c>
      <c r="O71">
        <v>7</v>
      </c>
      <c r="P71" t="s">
        <v>66</v>
      </c>
      <c r="Q71" t="s">
        <v>75</v>
      </c>
      <c r="R71" s="14">
        <v>888</v>
      </c>
      <c r="S71" s="14"/>
      <c r="T71" s="14"/>
      <c r="U71" s="14">
        <v>888</v>
      </c>
      <c r="V71" s="14">
        <f t="shared" ref="V71:V77" si="14">R71</f>
        <v>888</v>
      </c>
      <c r="W71" s="14">
        <f t="shared" ref="W71:W77" si="15">IF(T71&gt;0,R71,S71)</f>
        <v>0</v>
      </c>
      <c r="X71" s="14">
        <f>IF($U71-SUM($V71:W71)&gt;$R71,$R71,$U71-SUM($V71:W71))</f>
        <v>0</v>
      </c>
      <c r="Y71" s="14">
        <f>IF($U71-SUM($V71:X71)&gt;$R71,$R71,$U71-SUM($V71:X71))</f>
        <v>0</v>
      </c>
      <c r="Z71" s="14">
        <f t="shared" ref="Z71:Z79" si="16">U71-SUM(V71:Y71)</f>
        <v>0</v>
      </c>
      <c r="AA71" s="14">
        <f t="shared" ref="AA71:AA79" si="17">U71-SUM(V71:Z71)</f>
        <v>0</v>
      </c>
    </row>
    <row r="72" spans="1:27" x14ac:dyDescent="0.25">
      <c r="A72">
        <v>12</v>
      </c>
      <c r="D72" s="2">
        <f t="shared" si="13"/>
        <v>-13816</v>
      </c>
      <c r="E72" s="2">
        <f t="shared" si="13"/>
        <v>-2462</v>
      </c>
      <c r="F72" s="2">
        <f t="shared" si="13"/>
        <v>-152</v>
      </c>
      <c r="G72" s="2">
        <f t="shared" si="13"/>
        <v>-16430</v>
      </c>
      <c r="H72" s="2">
        <f t="shared" si="13"/>
        <v>-13816</v>
      </c>
      <c r="I72" s="2">
        <f t="shared" si="13"/>
        <v>-2462</v>
      </c>
      <c r="J72" s="2">
        <f t="shared" si="13"/>
        <v>-152</v>
      </c>
      <c r="K72" s="2">
        <f t="shared" si="13"/>
        <v>0</v>
      </c>
      <c r="L72" s="2">
        <f t="shared" si="13"/>
        <v>0</v>
      </c>
      <c r="M72" s="2">
        <f t="shared" si="13"/>
        <v>0</v>
      </c>
      <c r="O72">
        <v>7</v>
      </c>
      <c r="P72" t="s">
        <v>59</v>
      </c>
      <c r="Q72" t="s">
        <v>60</v>
      </c>
      <c r="R72" s="14">
        <v>41</v>
      </c>
      <c r="S72" s="14">
        <v>3</v>
      </c>
      <c r="T72" s="14"/>
      <c r="U72" s="14">
        <v>44</v>
      </c>
      <c r="V72" s="14">
        <f t="shared" si="14"/>
        <v>41</v>
      </c>
      <c r="W72" s="14">
        <f t="shared" si="15"/>
        <v>3</v>
      </c>
      <c r="X72" s="14">
        <f>IF($U72-SUM($V72:W72)&gt;$R72,$R72,$U72-SUM($V72:W72))</f>
        <v>0</v>
      </c>
      <c r="Y72" s="14">
        <f>IF($U72-SUM($V72:X72)&gt;$R72,$R72,$U72-SUM($V72:X72))</f>
        <v>0</v>
      </c>
      <c r="Z72" s="14">
        <f t="shared" si="16"/>
        <v>0</v>
      </c>
      <c r="AA72" s="14">
        <f t="shared" si="17"/>
        <v>0</v>
      </c>
    </row>
    <row r="73" spans="1:27" x14ac:dyDescent="0.25">
      <c r="A73">
        <v>1</v>
      </c>
      <c r="D73" s="2">
        <f t="shared" si="13"/>
        <v>-1364</v>
      </c>
      <c r="E73" s="2">
        <f t="shared" si="13"/>
        <v>0</v>
      </c>
      <c r="F73" s="2">
        <f t="shared" si="13"/>
        <v>0</v>
      </c>
      <c r="G73" s="2">
        <f t="shared" si="13"/>
        <v>-1364</v>
      </c>
      <c r="H73" s="2">
        <f t="shared" si="13"/>
        <v>-1364</v>
      </c>
      <c r="I73" s="2">
        <f t="shared" si="13"/>
        <v>0</v>
      </c>
      <c r="J73" s="2">
        <f t="shared" si="13"/>
        <v>0</v>
      </c>
      <c r="K73" s="2">
        <f t="shared" si="13"/>
        <v>0</v>
      </c>
      <c r="L73" s="2">
        <f t="shared" si="13"/>
        <v>0</v>
      </c>
      <c r="M73" s="2">
        <f t="shared" si="13"/>
        <v>0</v>
      </c>
      <c r="O73">
        <v>7</v>
      </c>
      <c r="P73" t="s">
        <v>172</v>
      </c>
      <c r="Q73" t="s">
        <v>56</v>
      </c>
      <c r="R73" s="14">
        <v>2026</v>
      </c>
      <c r="S73" s="14"/>
      <c r="T73" s="14"/>
      <c r="U73" s="14">
        <v>2026</v>
      </c>
      <c r="V73" s="14">
        <f t="shared" si="14"/>
        <v>2026</v>
      </c>
      <c r="W73" s="14">
        <f t="shared" si="15"/>
        <v>0</v>
      </c>
      <c r="X73" s="14">
        <f>IF($U73-SUM($V73:W73)&gt;$R73,$R73,$U73-SUM($V73:W73))</f>
        <v>0</v>
      </c>
      <c r="Y73" s="14">
        <f>IF($U73-SUM($V73:X73)&gt;$R73,$R73,$U73-SUM($V73:X73))</f>
        <v>0</v>
      </c>
      <c r="Z73" s="14">
        <f t="shared" si="16"/>
        <v>0</v>
      </c>
      <c r="AA73" s="14">
        <f t="shared" si="17"/>
        <v>0</v>
      </c>
    </row>
    <row r="74" spans="1:27" x14ac:dyDescent="0.25">
      <c r="A74">
        <v>2</v>
      </c>
      <c r="D74" s="2">
        <f t="shared" si="13"/>
        <v>-1089</v>
      </c>
      <c r="E74" s="2">
        <f t="shared" si="13"/>
        <v>-143</v>
      </c>
      <c r="F74" s="2">
        <f t="shared" si="13"/>
        <v>-846</v>
      </c>
      <c r="G74" s="2">
        <f t="shared" si="13"/>
        <v>-2078</v>
      </c>
      <c r="H74" s="2">
        <f t="shared" si="13"/>
        <v>-1089</v>
      </c>
      <c r="I74" s="2">
        <f t="shared" si="13"/>
        <v>-143</v>
      </c>
      <c r="J74" s="2">
        <f t="shared" si="13"/>
        <v>-143</v>
      </c>
      <c r="K74" s="2">
        <f t="shared" si="13"/>
        <v>-143</v>
      </c>
      <c r="L74" s="2">
        <f t="shared" si="13"/>
        <v>-560</v>
      </c>
      <c r="M74" s="2">
        <f t="shared" si="13"/>
        <v>0</v>
      </c>
      <c r="O74">
        <v>7</v>
      </c>
      <c r="P74" t="s">
        <v>161</v>
      </c>
      <c r="Q74" t="s">
        <v>25</v>
      </c>
      <c r="R74" s="14">
        <v>368</v>
      </c>
      <c r="S74" s="14"/>
      <c r="T74" s="14"/>
      <c r="U74" s="14">
        <v>368</v>
      </c>
      <c r="V74" s="14">
        <f t="shared" si="14"/>
        <v>368</v>
      </c>
      <c r="W74" s="14">
        <f t="shared" si="15"/>
        <v>0</v>
      </c>
      <c r="X74" s="14">
        <f>IF($U74-SUM($V74:W74)&gt;$R74,$R74,$U74-SUM($V74:W74))</f>
        <v>0</v>
      </c>
      <c r="Y74" s="14">
        <f>IF($U74-SUM($V74:X74)&gt;$R74,$R74,$U74-SUM($V74:X74))</f>
        <v>0</v>
      </c>
      <c r="Z74" s="14">
        <f t="shared" si="16"/>
        <v>0</v>
      </c>
      <c r="AA74" s="14">
        <f t="shared" si="17"/>
        <v>0</v>
      </c>
    </row>
    <row r="75" spans="1:27" x14ac:dyDescent="0.25">
      <c r="A75">
        <v>3</v>
      </c>
      <c r="D75" s="2">
        <f t="shared" si="13"/>
        <v>-3104</v>
      </c>
      <c r="E75" s="2">
        <f t="shared" si="13"/>
        <v>-70</v>
      </c>
      <c r="F75" s="2">
        <f t="shared" si="13"/>
        <v>-139</v>
      </c>
      <c r="G75" s="2">
        <f t="shared" si="13"/>
        <v>-3313</v>
      </c>
      <c r="H75" s="2">
        <f t="shared" si="13"/>
        <v>-3104</v>
      </c>
      <c r="I75" s="2">
        <f t="shared" si="13"/>
        <v>-70</v>
      </c>
      <c r="J75" s="2">
        <f t="shared" si="13"/>
        <v>-70</v>
      </c>
      <c r="K75" s="2">
        <f t="shared" si="13"/>
        <v>-69</v>
      </c>
      <c r="L75" s="2">
        <f t="shared" si="13"/>
        <v>0</v>
      </c>
      <c r="M75" s="2">
        <f t="shared" si="13"/>
        <v>0</v>
      </c>
      <c r="O75">
        <v>7</v>
      </c>
      <c r="P75" t="s">
        <v>168</v>
      </c>
      <c r="Q75" t="s">
        <v>47</v>
      </c>
      <c r="R75" s="14">
        <v>957</v>
      </c>
      <c r="S75" s="14"/>
      <c r="T75" s="14"/>
      <c r="U75" s="14">
        <v>957</v>
      </c>
      <c r="V75" s="14">
        <f t="shared" si="14"/>
        <v>957</v>
      </c>
      <c r="W75" s="14">
        <f t="shared" si="15"/>
        <v>0</v>
      </c>
      <c r="X75" s="14">
        <f>IF($U75-SUM($V75:W75)&gt;$R75,$R75,$U75-SUM($V75:W75))</f>
        <v>0</v>
      </c>
      <c r="Y75" s="14">
        <f>IF($U75-SUM($V75:X75)&gt;$R75,$R75,$U75-SUM($V75:X75))</f>
        <v>0</v>
      </c>
      <c r="Z75" s="14">
        <f t="shared" si="16"/>
        <v>0</v>
      </c>
      <c r="AA75" s="14">
        <f t="shared" si="17"/>
        <v>0</v>
      </c>
    </row>
    <row r="76" spans="1:27" x14ac:dyDescent="0.25">
      <c r="A76">
        <v>4</v>
      </c>
      <c r="D76" s="2">
        <f t="shared" si="13"/>
        <v>-6807</v>
      </c>
      <c r="E76" s="2">
        <f t="shared" si="13"/>
        <v>-2877</v>
      </c>
      <c r="F76" s="2">
        <f t="shared" si="13"/>
        <v>-774</v>
      </c>
      <c r="G76" s="2">
        <f t="shared" si="13"/>
        <v>-10458</v>
      </c>
      <c r="H76" s="2">
        <f t="shared" si="13"/>
        <v>-6807</v>
      </c>
      <c r="I76" s="2">
        <f t="shared" si="13"/>
        <v>-2877</v>
      </c>
      <c r="J76" s="2">
        <f t="shared" si="13"/>
        <v>-774</v>
      </c>
      <c r="K76" s="2">
        <f t="shared" si="13"/>
        <v>0</v>
      </c>
      <c r="L76" s="2">
        <f t="shared" si="13"/>
        <v>0</v>
      </c>
      <c r="M76" s="2">
        <f t="shared" si="13"/>
        <v>0</v>
      </c>
      <c r="O76">
        <v>8</v>
      </c>
      <c r="P76" t="s">
        <v>59</v>
      </c>
      <c r="Q76" t="s">
        <v>60</v>
      </c>
      <c r="R76" s="14">
        <v>29</v>
      </c>
      <c r="S76" s="14">
        <v>28</v>
      </c>
      <c r="T76" s="14"/>
      <c r="U76" s="14">
        <v>57</v>
      </c>
      <c r="V76" s="14">
        <f t="shared" si="14"/>
        <v>29</v>
      </c>
      <c r="W76" s="14">
        <f t="shared" si="15"/>
        <v>28</v>
      </c>
      <c r="X76" s="14">
        <f>IF($U76-SUM($V76:W76)&gt;$R76,$R76,$U76-SUM($V76:W76))</f>
        <v>0</v>
      </c>
      <c r="Y76" s="14">
        <f>IF($U76-SUM($V76:X76)&gt;$R76,$R76,$U76-SUM($V76:X76))</f>
        <v>0</v>
      </c>
      <c r="Z76" s="14">
        <f t="shared" si="16"/>
        <v>0</v>
      </c>
      <c r="AA76" s="14">
        <f t="shared" si="17"/>
        <v>0</v>
      </c>
    </row>
    <row r="77" spans="1:27" x14ac:dyDescent="0.25">
      <c r="A77">
        <v>5</v>
      </c>
      <c r="D77" s="2">
        <f t="shared" si="13"/>
        <v>-14403</v>
      </c>
      <c r="E77" s="2">
        <f t="shared" si="13"/>
        <v>-13596</v>
      </c>
      <c r="F77" s="2">
        <f t="shared" si="13"/>
        <v>-31255</v>
      </c>
      <c r="G77" s="2">
        <f t="shared" si="13"/>
        <v>-59254</v>
      </c>
      <c r="H77" s="2">
        <f t="shared" si="13"/>
        <v>-14403</v>
      </c>
      <c r="I77" s="2">
        <f t="shared" si="13"/>
        <v>-13596</v>
      </c>
      <c r="J77" s="2">
        <f t="shared" si="13"/>
        <v>-13500</v>
      </c>
      <c r="K77" s="2">
        <f t="shared" si="13"/>
        <v>-13368</v>
      </c>
      <c r="L77" s="2">
        <f t="shared" si="13"/>
        <v>-4387</v>
      </c>
      <c r="M77" s="2">
        <f t="shared" si="13"/>
        <v>0</v>
      </c>
      <c r="O77">
        <v>8</v>
      </c>
      <c r="P77" t="s">
        <v>169</v>
      </c>
      <c r="Q77" t="s">
        <v>50</v>
      </c>
      <c r="R77" s="14">
        <v>273</v>
      </c>
      <c r="S77" s="14"/>
      <c r="T77" s="14"/>
      <c r="U77" s="14">
        <v>273</v>
      </c>
      <c r="V77" s="14">
        <f t="shared" si="14"/>
        <v>273</v>
      </c>
      <c r="W77" s="14">
        <f t="shared" si="15"/>
        <v>0</v>
      </c>
      <c r="X77" s="14">
        <f>IF($U77-SUM($V77:W77)&gt;$R77,$R77,$U77-SUM($V77:W77))</f>
        <v>0</v>
      </c>
      <c r="Y77" s="14">
        <f>IF($U77-SUM($V77:X77)&gt;$R77,$R77,$U77-SUM($V77:X77))</f>
        <v>0</v>
      </c>
      <c r="Z77" s="14">
        <f t="shared" si="16"/>
        <v>0</v>
      </c>
      <c r="AA77" s="14">
        <f t="shared" si="17"/>
        <v>0</v>
      </c>
    </row>
    <row r="78" spans="1:27" x14ac:dyDescent="0.25">
      <c r="A78">
        <v>6</v>
      </c>
      <c r="D78" s="2">
        <f t="shared" si="13"/>
        <v>-5398</v>
      </c>
      <c r="E78" s="2">
        <f t="shared" si="13"/>
        <v>-46</v>
      </c>
      <c r="F78" s="2">
        <f t="shared" si="13"/>
        <v>-758</v>
      </c>
      <c r="G78" s="2">
        <f t="shared" si="13"/>
        <v>-6202</v>
      </c>
      <c r="H78" s="2">
        <f t="shared" si="13"/>
        <v>-5398</v>
      </c>
      <c r="I78" s="2">
        <f t="shared" si="13"/>
        <v>-46</v>
      </c>
      <c r="J78" s="2">
        <f t="shared" si="13"/>
        <v>-46</v>
      </c>
      <c r="K78" s="2">
        <f t="shared" si="13"/>
        <v>-46</v>
      </c>
      <c r="L78" s="2">
        <f t="shared" si="13"/>
        <v>-666</v>
      </c>
      <c r="M78" s="2">
        <f t="shared" si="13"/>
        <v>0</v>
      </c>
      <c r="O78">
        <v>8</v>
      </c>
      <c r="P78" t="s">
        <v>163</v>
      </c>
      <c r="Q78" t="s">
        <v>42</v>
      </c>
      <c r="R78" s="14">
        <v>352</v>
      </c>
      <c r="S78" s="14"/>
      <c r="T78" s="14"/>
      <c r="U78" s="14">
        <v>352</v>
      </c>
      <c r="V78" s="14">
        <f>R78</f>
        <v>352</v>
      </c>
      <c r="W78" s="14">
        <f>IF(T78&gt;0,R78,S78)</f>
        <v>0</v>
      </c>
      <c r="X78" s="14">
        <f>IF($U78-SUM($V78:W78)&gt;$R78,$R78,$U78-SUM($V78:W78))</f>
        <v>0</v>
      </c>
      <c r="Y78" s="14">
        <f>IF($U78-SUM($V78:X78)&gt;$R78,$R78,$U78-SUM($V78:X78))</f>
        <v>0</v>
      </c>
      <c r="Z78" s="14">
        <f t="shared" si="16"/>
        <v>0</v>
      </c>
      <c r="AA78" s="14">
        <f t="shared" si="17"/>
        <v>0</v>
      </c>
    </row>
    <row r="79" spans="1:27" x14ac:dyDescent="0.25">
      <c r="A79">
        <v>7</v>
      </c>
      <c r="D79" s="2">
        <f t="shared" si="13"/>
        <v>-543</v>
      </c>
      <c r="E79" s="2">
        <f t="shared" si="13"/>
        <v>-42</v>
      </c>
      <c r="F79" s="2">
        <f t="shared" si="13"/>
        <v>0</v>
      </c>
      <c r="G79" s="2">
        <f t="shared" si="13"/>
        <v>-585</v>
      </c>
      <c r="H79" s="2">
        <f t="shared" si="13"/>
        <v>-543</v>
      </c>
      <c r="I79" s="2">
        <f t="shared" si="13"/>
        <v>-42</v>
      </c>
      <c r="J79" s="2">
        <f t="shared" si="13"/>
        <v>0</v>
      </c>
      <c r="K79" s="2">
        <f t="shared" si="13"/>
        <v>0</v>
      </c>
      <c r="L79" s="2">
        <f t="shared" si="13"/>
        <v>0</v>
      </c>
      <c r="M79" s="2">
        <f t="shared" si="13"/>
        <v>0</v>
      </c>
      <c r="O79">
        <v>8</v>
      </c>
      <c r="P79" t="s">
        <v>168</v>
      </c>
      <c r="Q79" t="s">
        <v>47</v>
      </c>
      <c r="R79" s="14">
        <v>1129</v>
      </c>
      <c r="S79" s="14"/>
      <c r="T79" s="14"/>
      <c r="U79" s="14">
        <v>1129</v>
      </c>
      <c r="V79" s="14">
        <f t="shared" ref="V79" si="18">R79</f>
        <v>1129</v>
      </c>
      <c r="W79" s="14">
        <f t="shared" ref="W79" si="19">IF(T79&gt;0,R79,S79)</f>
        <v>0</v>
      </c>
      <c r="X79" s="14">
        <f>IF($U79-SUM($V79:W79)&gt;$R79,$R79,$U79-SUM($V79:W79))</f>
        <v>0</v>
      </c>
      <c r="Y79" s="14">
        <f>IF($U79-SUM($V79:X79)&gt;$R79,$R79,$U79-SUM($V79:X79))</f>
        <v>0</v>
      </c>
      <c r="Z79" s="14">
        <f t="shared" si="16"/>
        <v>0</v>
      </c>
      <c r="AA79" s="14">
        <f t="shared" si="17"/>
        <v>0</v>
      </c>
    </row>
    <row r="80" spans="1:27" x14ac:dyDescent="0.25">
      <c r="A80">
        <v>8</v>
      </c>
      <c r="D80" s="17">
        <f t="shared" si="13"/>
        <v>-2048</v>
      </c>
      <c r="E80" s="17">
        <f t="shared" si="13"/>
        <v>-56</v>
      </c>
      <c r="F80" s="17">
        <f t="shared" si="13"/>
        <v>0</v>
      </c>
      <c r="G80" s="17">
        <f t="shared" si="13"/>
        <v>-2104</v>
      </c>
      <c r="H80" s="17">
        <f t="shared" si="13"/>
        <v>-2048</v>
      </c>
      <c r="I80" s="17">
        <f t="shared" si="13"/>
        <v>-56</v>
      </c>
      <c r="J80" s="17">
        <f t="shared" si="13"/>
        <v>0</v>
      </c>
      <c r="K80" s="17">
        <f t="shared" si="13"/>
        <v>0</v>
      </c>
      <c r="L80" s="17">
        <f t="shared" si="13"/>
        <v>0</v>
      </c>
      <c r="M80" s="17">
        <f t="shared" si="13"/>
        <v>0</v>
      </c>
      <c r="O80" t="s">
        <v>85</v>
      </c>
      <c r="R80" s="14">
        <v>72129</v>
      </c>
      <c r="S80" s="14">
        <v>20166</v>
      </c>
      <c r="T80" s="14">
        <v>21867</v>
      </c>
      <c r="U80" s="14">
        <v>114162</v>
      </c>
      <c r="V80" s="14">
        <f>SUM(V6:V79)</f>
        <v>72129</v>
      </c>
      <c r="W80" s="14">
        <f t="shared" ref="W80:AA80" si="20">SUM(W6:W79)</f>
        <v>23263</v>
      </c>
      <c r="X80" s="14">
        <f t="shared" si="20"/>
        <v>12229</v>
      </c>
      <c r="Y80" s="14">
        <f t="shared" si="20"/>
        <v>3408</v>
      </c>
      <c r="Z80" s="14">
        <f t="shared" si="20"/>
        <v>3133</v>
      </c>
      <c r="AA80" s="14">
        <f t="shared" si="20"/>
        <v>0</v>
      </c>
    </row>
    <row r="81" spans="3:27" x14ac:dyDescent="0.25">
      <c r="C81" t="s">
        <v>88</v>
      </c>
      <c r="D81" s="4">
        <f>SUM(D69:D80)</f>
        <v>-93708</v>
      </c>
      <c r="E81" s="4">
        <f t="shared" ref="E81:M81" si="21">SUM(E69:E80)</f>
        <v>-21227</v>
      </c>
      <c r="F81" s="4">
        <f t="shared" si="21"/>
        <v>-36845</v>
      </c>
      <c r="G81" s="4">
        <f t="shared" si="21"/>
        <v>-151780</v>
      </c>
      <c r="H81" s="4">
        <f t="shared" si="21"/>
        <v>-93708</v>
      </c>
      <c r="I81" s="4">
        <f t="shared" si="21"/>
        <v>-21227</v>
      </c>
      <c r="J81" s="4">
        <f t="shared" si="21"/>
        <v>-16552</v>
      </c>
      <c r="K81" s="4">
        <f t="shared" si="21"/>
        <v>-14562</v>
      </c>
      <c r="L81" s="4">
        <f t="shared" si="21"/>
        <v>-5731</v>
      </c>
      <c r="M81" s="4">
        <f t="shared" si="21"/>
        <v>0</v>
      </c>
      <c r="V81" s="14"/>
      <c r="W81" s="14"/>
      <c r="X81" s="14"/>
      <c r="Y81" s="14"/>
      <c r="Z81" s="14"/>
      <c r="AA81" s="14"/>
    </row>
    <row r="82" spans="3:27" x14ac:dyDescent="0.25">
      <c r="C82" t="s">
        <v>91</v>
      </c>
      <c r="D82" s="4">
        <f t="shared" ref="D82:M82" si="22">D81-D63</f>
        <v>0</v>
      </c>
      <c r="E82" s="4">
        <f t="shared" si="22"/>
        <v>0</v>
      </c>
      <c r="F82" s="4">
        <f t="shared" si="22"/>
        <v>0</v>
      </c>
      <c r="G82" s="4">
        <f t="shared" si="22"/>
        <v>0</v>
      </c>
      <c r="H82" s="4">
        <f t="shared" si="22"/>
        <v>0</v>
      </c>
      <c r="I82" s="4">
        <f t="shared" si="22"/>
        <v>0</v>
      </c>
      <c r="J82" s="4">
        <f t="shared" si="22"/>
        <v>0</v>
      </c>
      <c r="K82" s="4">
        <f t="shared" si="22"/>
        <v>0</v>
      </c>
      <c r="L82" s="4">
        <f t="shared" si="22"/>
        <v>0</v>
      </c>
      <c r="M82" s="4">
        <f t="shared" si="22"/>
        <v>0</v>
      </c>
      <c r="V82" s="14"/>
      <c r="W82" s="14"/>
      <c r="X82" s="14"/>
      <c r="Y82" s="14"/>
      <c r="Z82" s="14"/>
      <c r="AA82" s="14"/>
    </row>
    <row r="83" spans="3:27" x14ac:dyDescent="0.25">
      <c r="V83" s="14"/>
      <c r="W83" s="14"/>
      <c r="X83" s="14"/>
      <c r="Y83" s="14"/>
      <c r="Z83" s="14"/>
      <c r="AA83" s="14"/>
    </row>
    <row r="84" spans="3:27" x14ac:dyDescent="0.25">
      <c r="R84" s="71" t="s">
        <v>126</v>
      </c>
      <c r="S84" s="72"/>
      <c r="T84" s="72"/>
      <c r="U84" s="73"/>
      <c r="V84" s="71" t="s">
        <v>127</v>
      </c>
      <c r="W84" s="72"/>
      <c r="X84" s="72"/>
      <c r="Y84" s="72"/>
      <c r="Z84" s="73"/>
    </row>
    <row r="85" spans="3:27" x14ac:dyDescent="0.25">
      <c r="R85" s="3" t="str">
        <f t="shared" ref="R85:Z85" si="23">R5</f>
        <v>Cash Out - Tier 1</v>
      </c>
      <c r="S85" s="3" t="str">
        <f t="shared" si="23"/>
        <v>Cash Out - Tier 2</v>
      </c>
      <c r="T85" s="3" t="str">
        <f t="shared" si="23"/>
        <v>Cash Out - Tier 3</v>
      </c>
      <c r="U85" s="3" t="str">
        <f t="shared" si="23"/>
        <v>Grand Total</v>
      </c>
      <c r="V85" s="3" t="str">
        <f t="shared" si="23"/>
        <v>Cash Out - Tier 1</v>
      </c>
      <c r="W85" s="3" t="str">
        <f t="shared" si="23"/>
        <v>Cash Out - Tier 2</v>
      </c>
      <c r="X85" s="3" t="str">
        <f t="shared" si="23"/>
        <v>Cash Out - Tier 3</v>
      </c>
      <c r="Y85" s="3" t="str">
        <f t="shared" si="23"/>
        <v>Cash Out - Tier 4</v>
      </c>
      <c r="Z85" s="3" t="str">
        <f t="shared" si="23"/>
        <v>Cash Out - Tier 5</v>
      </c>
    </row>
    <row r="86" spans="3:27" x14ac:dyDescent="0.25">
      <c r="O86">
        <v>9</v>
      </c>
      <c r="R86" s="2">
        <f t="shared" ref="R86:Z97" si="24">SUMIF($O$6:$O$83,$O86,R$6:R$83)</f>
        <v>13724</v>
      </c>
      <c r="S86" s="2">
        <f t="shared" si="24"/>
        <v>12223</v>
      </c>
      <c r="T86" s="2">
        <f t="shared" si="24"/>
        <v>3765</v>
      </c>
      <c r="U86" s="2">
        <f t="shared" si="24"/>
        <v>29712</v>
      </c>
      <c r="V86" s="2">
        <f t="shared" si="24"/>
        <v>13724</v>
      </c>
      <c r="W86" s="2">
        <f t="shared" si="24"/>
        <v>12223</v>
      </c>
      <c r="X86" s="2">
        <f t="shared" si="24"/>
        <v>3765</v>
      </c>
      <c r="Y86" s="2">
        <f t="shared" si="24"/>
        <v>0</v>
      </c>
      <c r="Z86" s="2">
        <f t="shared" si="24"/>
        <v>0</v>
      </c>
      <c r="AA86" s="2">
        <f t="shared" ref="AA86:AA97" si="25">SUMIF($A$6:$A$66,$A100,AA$6:AA$76)</f>
        <v>0</v>
      </c>
    </row>
    <row r="87" spans="3:27" x14ac:dyDescent="0.25">
      <c r="O87">
        <v>10</v>
      </c>
      <c r="R87" s="2">
        <f t="shared" si="24"/>
        <v>13001</v>
      </c>
      <c r="S87" s="2">
        <f t="shared" si="24"/>
        <v>5297</v>
      </c>
      <c r="T87" s="2">
        <f t="shared" si="24"/>
        <v>14304</v>
      </c>
      <c r="U87" s="2">
        <f t="shared" si="24"/>
        <v>32602</v>
      </c>
      <c r="V87" s="2">
        <f t="shared" si="24"/>
        <v>13001</v>
      </c>
      <c r="W87" s="2">
        <f t="shared" si="24"/>
        <v>8507</v>
      </c>
      <c r="X87" s="2">
        <f t="shared" si="24"/>
        <v>7476</v>
      </c>
      <c r="Y87" s="2">
        <f t="shared" si="24"/>
        <v>2646</v>
      </c>
      <c r="Z87" s="2">
        <f t="shared" si="24"/>
        <v>972</v>
      </c>
      <c r="AA87" s="2">
        <f t="shared" si="25"/>
        <v>0</v>
      </c>
    </row>
    <row r="88" spans="3:27" x14ac:dyDescent="0.25">
      <c r="O88">
        <v>11</v>
      </c>
      <c r="R88" s="2">
        <f t="shared" si="24"/>
        <v>1024</v>
      </c>
      <c r="S88" s="2">
        <f t="shared" si="24"/>
        <v>631</v>
      </c>
      <c r="T88" s="2">
        <f t="shared" si="24"/>
        <v>2315</v>
      </c>
      <c r="U88" s="2">
        <f t="shared" si="24"/>
        <v>3970</v>
      </c>
      <c r="V88" s="2">
        <f t="shared" si="24"/>
        <v>1024</v>
      </c>
      <c r="W88" s="2">
        <f t="shared" si="24"/>
        <v>631</v>
      </c>
      <c r="X88" s="2">
        <f t="shared" si="24"/>
        <v>631</v>
      </c>
      <c r="Y88" s="2">
        <f t="shared" si="24"/>
        <v>631</v>
      </c>
      <c r="Z88" s="2">
        <f t="shared" si="24"/>
        <v>1053</v>
      </c>
      <c r="AA88" s="2">
        <f t="shared" si="25"/>
        <v>0</v>
      </c>
    </row>
    <row r="89" spans="3:27" x14ac:dyDescent="0.25">
      <c r="O89">
        <v>12</v>
      </c>
      <c r="R89" s="2">
        <f t="shared" si="24"/>
        <v>2273</v>
      </c>
      <c r="S89" s="2">
        <f t="shared" si="24"/>
        <v>74</v>
      </c>
      <c r="T89" s="2">
        <f t="shared" si="24"/>
        <v>0</v>
      </c>
      <c r="U89" s="2">
        <f t="shared" si="24"/>
        <v>2347</v>
      </c>
      <c r="V89" s="2">
        <f t="shared" si="24"/>
        <v>2273</v>
      </c>
      <c r="W89" s="2">
        <f t="shared" si="24"/>
        <v>74</v>
      </c>
      <c r="X89" s="2">
        <f t="shared" si="24"/>
        <v>0</v>
      </c>
      <c r="Y89" s="2">
        <f t="shared" si="24"/>
        <v>0</v>
      </c>
      <c r="Z89" s="2">
        <f t="shared" si="24"/>
        <v>0</v>
      </c>
      <c r="AA89" s="2">
        <f t="shared" si="25"/>
        <v>0</v>
      </c>
    </row>
    <row r="90" spans="3:27" x14ac:dyDescent="0.25">
      <c r="O90">
        <v>1</v>
      </c>
      <c r="R90" s="2">
        <f t="shared" si="24"/>
        <v>6222</v>
      </c>
      <c r="S90" s="2">
        <f t="shared" si="24"/>
        <v>39</v>
      </c>
      <c r="T90" s="2">
        <f t="shared" si="24"/>
        <v>729</v>
      </c>
      <c r="U90" s="2">
        <f t="shared" si="24"/>
        <v>6990</v>
      </c>
      <c r="V90" s="2">
        <f t="shared" si="24"/>
        <v>6222</v>
      </c>
      <c r="W90" s="2">
        <f t="shared" si="24"/>
        <v>39</v>
      </c>
      <c r="X90" s="2">
        <f t="shared" si="24"/>
        <v>39</v>
      </c>
      <c r="Y90" s="2">
        <f t="shared" si="24"/>
        <v>39</v>
      </c>
      <c r="Z90" s="2">
        <f t="shared" si="24"/>
        <v>651</v>
      </c>
      <c r="AA90" s="2">
        <f t="shared" si="25"/>
        <v>0</v>
      </c>
    </row>
    <row r="91" spans="3:27" x14ac:dyDescent="0.25">
      <c r="O91">
        <v>2</v>
      </c>
      <c r="R91" s="2">
        <f t="shared" si="24"/>
        <v>1496</v>
      </c>
      <c r="S91" s="2">
        <f t="shared" si="24"/>
        <v>73</v>
      </c>
      <c r="T91" s="2">
        <f t="shared" si="24"/>
        <v>200</v>
      </c>
      <c r="U91" s="2">
        <f t="shared" si="24"/>
        <v>1769</v>
      </c>
      <c r="V91" s="2">
        <f t="shared" si="24"/>
        <v>1496</v>
      </c>
      <c r="W91" s="2">
        <f t="shared" si="24"/>
        <v>73</v>
      </c>
      <c r="X91" s="2">
        <f t="shared" si="24"/>
        <v>73</v>
      </c>
      <c r="Y91" s="2">
        <f t="shared" si="24"/>
        <v>73</v>
      </c>
      <c r="Z91" s="2">
        <f t="shared" si="24"/>
        <v>54</v>
      </c>
      <c r="AA91" s="2">
        <f t="shared" si="25"/>
        <v>0</v>
      </c>
    </row>
    <row r="92" spans="3:27" x14ac:dyDescent="0.25">
      <c r="O92">
        <v>3</v>
      </c>
      <c r="R92" s="2">
        <f t="shared" si="24"/>
        <v>1816</v>
      </c>
      <c r="S92" s="2">
        <f t="shared" si="24"/>
        <v>0</v>
      </c>
      <c r="T92" s="2">
        <f t="shared" si="24"/>
        <v>0</v>
      </c>
      <c r="U92" s="2">
        <f t="shared" si="24"/>
        <v>1816</v>
      </c>
      <c r="V92" s="2">
        <f t="shared" si="24"/>
        <v>1816</v>
      </c>
      <c r="W92" s="2">
        <f t="shared" si="24"/>
        <v>0</v>
      </c>
      <c r="X92" s="2">
        <f t="shared" si="24"/>
        <v>0</v>
      </c>
      <c r="Y92" s="2">
        <f t="shared" si="24"/>
        <v>0</v>
      </c>
      <c r="Z92" s="2">
        <f t="shared" si="24"/>
        <v>0</v>
      </c>
      <c r="AA92" s="2">
        <f t="shared" si="25"/>
        <v>0</v>
      </c>
    </row>
    <row r="93" spans="3:27" x14ac:dyDescent="0.25">
      <c r="O93">
        <v>4</v>
      </c>
      <c r="R93" s="2">
        <f t="shared" si="24"/>
        <v>6074</v>
      </c>
      <c r="S93" s="2">
        <f t="shared" si="24"/>
        <v>633</v>
      </c>
      <c r="T93" s="2">
        <f t="shared" si="24"/>
        <v>0</v>
      </c>
      <c r="U93" s="2">
        <f t="shared" si="24"/>
        <v>6707</v>
      </c>
      <c r="V93" s="2">
        <f t="shared" si="24"/>
        <v>6074</v>
      </c>
      <c r="W93" s="2">
        <f t="shared" si="24"/>
        <v>633</v>
      </c>
      <c r="X93" s="2">
        <f t="shared" si="24"/>
        <v>0</v>
      </c>
      <c r="Y93" s="2">
        <f t="shared" si="24"/>
        <v>0</v>
      </c>
      <c r="Z93" s="2">
        <f t="shared" si="24"/>
        <v>0</v>
      </c>
      <c r="AA93" s="2">
        <f t="shared" si="25"/>
        <v>0</v>
      </c>
    </row>
    <row r="94" spans="3:27" x14ac:dyDescent="0.25">
      <c r="O94">
        <v>5</v>
      </c>
      <c r="R94" s="2">
        <f t="shared" si="24"/>
        <v>10411</v>
      </c>
      <c r="S94" s="2">
        <f t="shared" si="24"/>
        <v>1146</v>
      </c>
      <c r="T94" s="2">
        <f t="shared" si="24"/>
        <v>113</v>
      </c>
      <c r="U94" s="2">
        <f t="shared" si="24"/>
        <v>11670</v>
      </c>
      <c r="V94" s="2">
        <f t="shared" si="24"/>
        <v>10411</v>
      </c>
      <c r="W94" s="2">
        <f t="shared" si="24"/>
        <v>1033</v>
      </c>
      <c r="X94" s="2">
        <f t="shared" si="24"/>
        <v>226</v>
      </c>
      <c r="Y94" s="2">
        <f t="shared" si="24"/>
        <v>0</v>
      </c>
      <c r="Z94" s="2">
        <f t="shared" si="24"/>
        <v>0</v>
      </c>
      <c r="AA94" s="2">
        <f t="shared" si="25"/>
        <v>0</v>
      </c>
    </row>
    <row r="95" spans="3:27" x14ac:dyDescent="0.25">
      <c r="O95">
        <v>6</v>
      </c>
      <c r="R95" s="2">
        <f t="shared" si="24"/>
        <v>7497</v>
      </c>
      <c r="S95" s="2">
        <f t="shared" si="24"/>
        <v>19</v>
      </c>
      <c r="T95" s="2">
        <f t="shared" si="24"/>
        <v>441</v>
      </c>
      <c r="U95" s="2">
        <f t="shared" si="24"/>
        <v>7957</v>
      </c>
      <c r="V95" s="2">
        <f t="shared" si="24"/>
        <v>7497</v>
      </c>
      <c r="W95" s="2">
        <f t="shared" si="24"/>
        <v>19</v>
      </c>
      <c r="X95" s="2">
        <f t="shared" si="24"/>
        <v>19</v>
      </c>
      <c r="Y95" s="2">
        <f t="shared" si="24"/>
        <v>19</v>
      </c>
      <c r="Z95" s="2">
        <f t="shared" si="24"/>
        <v>403</v>
      </c>
      <c r="AA95" s="2">
        <f t="shared" si="25"/>
        <v>0</v>
      </c>
    </row>
    <row r="96" spans="3:27" x14ac:dyDescent="0.25">
      <c r="O96">
        <v>7</v>
      </c>
      <c r="R96" s="2">
        <f t="shared" si="24"/>
        <v>6808</v>
      </c>
      <c r="S96" s="2">
        <f t="shared" si="24"/>
        <v>3</v>
      </c>
      <c r="T96" s="2">
        <f t="shared" si="24"/>
        <v>0</v>
      </c>
      <c r="U96" s="2">
        <f t="shared" si="24"/>
        <v>6811</v>
      </c>
      <c r="V96" s="2">
        <f t="shared" si="24"/>
        <v>6808</v>
      </c>
      <c r="W96" s="2">
        <f t="shared" si="24"/>
        <v>3</v>
      </c>
      <c r="X96" s="2">
        <f t="shared" si="24"/>
        <v>0</v>
      </c>
      <c r="Y96" s="2">
        <f t="shared" si="24"/>
        <v>0</v>
      </c>
      <c r="Z96" s="2">
        <f t="shared" si="24"/>
        <v>0</v>
      </c>
      <c r="AA96" s="2">
        <f t="shared" si="25"/>
        <v>0</v>
      </c>
    </row>
    <row r="97" spans="15:27" x14ac:dyDescent="0.25">
      <c r="O97">
        <v>8</v>
      </c>
      <c r="R97" s="17">
        <f t="shared" si="24"/>
        <v>1783</v>
      </c>
      <c r="S97" s="17">
        <f t="shared" si="24"/>
        <v>28</v>
      </c>
      <c r="T97" s="17">
        <f t="shared" si="24"/>
        <v>0</v>
      </c>
      <c r="U97" s="17">
        <f t="shared" si="24"/>
        <v>1811</v>
      </c>
      <c r="V97" s="17">
        <f t="shared" si="24"/>
        <v>1783</v>
      </c>
      <c r="W97" s="17">
        <f t="shared" si="24"/>
        <v>28</v>
      </c>
      <c r="X97" s="17">
        <f t="shared" si="24"/>
        <v>0</v>
      </c>
      <c r="Y97" s="17">
        <f t="shared" si="24"/>
        <v>0</v>
      </c>
      <c r="Z97" s="17">
        <f t="shared" si="24"/>
        <v>0</v>
      </c>
      <c r="AA97" s="17">
        <f t="shared" si="25"/>
        <v>0</v>
      </c>
    </row>
    <row r="98" spans="15:27" x14ac:dyDescent="0.25">
      <c r="Q98" t="s">
        <v>88</v>
      </c>
      <c r="R98" s="4">
        <f>SUM(R86:R97)</f>
        <v>72129</v>
      </c>
      <c r="S98" s="4">
        <f t="shared" ref="S98" si="26">SUM(S86:S97)</f>
        <v>20166</v>
      </c>
      <c r="T98" s="4">
        <f t="shared" ref="T98" si="27">SUM(T86:T97)</f>
        <v>21867</v>
      </c>
      <c r="U98" s="4">
        <f t="shared" ref="U98" si="28">SUM(U86:U97)</f>
        <v>114162</v>
      </c>
      <c r="V98" s="4">
        <f t="shared" ref="V98" si="29">SUM(V86:V97)</f>
        <v>72129</v>
      </c>
      <c r="W98" s="4">
        <f t="shared" ref="W98" si="30">SUM(W86:W97)</f>
        <v>23263</v>
      </c>
      <c r="X98" s="4">
        <f t="shared" ref="X98" si="31">SUM(X86:X97)</f>
        <v>12229</v>
      </c>
      <c r="Y98" s="4">
        <f t="shared" ref="Y98" si="32">SUM(Y86:Y97)</f>
        <v>3408</v>
      </c>
      <c r="Z98" s="4">
        <f t="shared" ref="Z98" si="33">SUM(Z86:Z97)</f>
        <v>3133</v>
      </c>
      <c r="AA98" s="4">
        <f t="shared" ref="AA98" si="34">SUM(AA86:AA97)</f>
        <v>0</v>
      </c>
    </row>
    <row r="99" spans="15:27" x14ac:dyDescent="0.25">
      <c r="Q99" t="s">
        <v>91</v>
      </c>
      <c r="R99" s="4">
        <f>R98-R80</f>
        <v>0</v>
      </c>
      <c r="S99" s="4">
        <f t="shared" ref="S99:AA99" si="35">S98-S80</f>
        <v>0</v>
      </c>
      <c r="T99" s="4">
        <f t="shared" si="35"/>
        <v>0</v>
      </c>
      <c r="U99" s="4">
        <f t="shared" si="35"/>
        <v>0</v>
      </c>
      <c r="V99" s="4">
        <f t="shared" si="35"/>
        <v>0</v>
      </c>
      <c r="W99" s="4">
        <f t="shared" si="35"/>
        <v>0</v>
      </c>
      <c r="X99" s="4">
        <f t="shared" si="35"/>
        <v>0</v>
      </c>
      <c r="Y99" s="4">
        <f t="shared" si="35"/>
        <v>0</v>
      </c>
      <c r="Z99" s="4">
        <f t="shared" si="35"/>
        <v>0</v>
      </c>
      <c r="AA99" s="4">
        <f t="shared" si="35"/>
        <v>0</v>
      </c>
    </row>
  </sheetData>
  <mergeCells count="8">
    <mergeCell ref="R84:U84"/>
    <mergeCell ref="V84:Z84"/>
    <mergeCell ref="D3:G3"/>
    <mergeCell ref="H3:L3"/>
    <mergeCell ref="R3:U3"/>
    <mergeCell ref="V3:Z3"/>
    <mergeCell ref="D67:G67"/>
    <mergeCell ref="H67:L67"/>
  </mergeCells>
  <pageMargins left="0.7" right="0.7" top="0.75" bottom="0.75" header="0.3" footer="0.3"/>
  <pageSetup scale="50" orientation="landscape" r:id="rId3"/>
  <headerFooter>
    <oddHeader>&amp;C&amp;A&amp;RCASE NO. 2015-00343
ATTACHMENT 1
TO STAFF DR NO. 3-01</oddHeader>
  </headerFooter>
  <rowBreaks count="1" manualBreakCount="1">
    <brk id="65" max="16383" man="1"/>
  </rowBreaks>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53"/>
  <sheetViews>
    <sheetView zoomScaleNormal="100" workbookViewId="0"/>
  </sheetViews>
  <sheetFormatPr defaultRowHeight="15" x14ac:dyDescent="0.25"/>
  <cols>
    <col min="1" max="1" width="18.42578125" bestFit="1" customWidth="1"/>
    <col min="2" max="2" width="27.7109375" customWidth="1"/>
    <col min="3" max="3" width="12.7109375" bestFit="1" customWidth="1"/>
    <col min="4" max="4" width="15.42578125" customWidth="1"/>
    <col min="5" max="6" width="15.42578125" bestFit="1" customWidth="1"/>
    <col min="7" max="7" width="11.28515625" customWidth="1"/>
    <col min="8" max="12" width="15.42578125" bestFit="1" customWidth="1"/>
    <col min="15" max="15" width="18.42578125" bestFit="1" customWidth="1"/>
    <col min="16" max="16" width="27.7109375" customWidth="1"/>
    <col min="17" max="17" width="12.7109375" bestFit="1" customWidth="1"/>
    <col min="18" max="18" width="15.42578125" customWidth="1"/>
    <col min="19" max="20" width="15.42578125" bestFit="1" customWidth="1"/>
    <col min="21" max="21" width="11.28515625" customWidth="1"/>
    <col min="22" max="26" width="15.42578125" bestFit="1" customWidth="1"/>
    <col min="34" max="34" width="25.42578125" customWidth="1"/>
    <col min="35" max="35" width="19.7109375" customWidth="1"/>
    <col min="36" max="36" width="14.7109375" customWidth="1"/>
    <col min="37" max="38" width="15.42578125" bestFit="1" customWidth="1"/>
    <col min="39" max="39" width="11.28515625" customWidth="1"/>
    <col min="40" max="40" width="11.28515625" bestFit="1" customWidth="1"/>
  </cols>
  <sheetData>
    <row r="1" spans="1:27" ht="14.65" x14ac:dyDescent="0.35">
      <c r="A1" s="1" t="s">
        <v>120</v>
      </c>
      <c r="B1" t="s">
        <v>121</v>
      </c>
      <c r="O1" s="1" t="s">
        <v>120</v>
      </c>
      <c r="P1" t="s">
        <v>122</v>
      </c>
    </row>
    <row r="2" spans="1:27" ht="14.65" x14ac:dyDescent="0.35">
      <c r="A2" s="1" t="s">
        <v>128</v>
      </c>
      <c r="B2" t="s">
        <v>129</v>
      </c>
      <c r="O2" s="1" t="s">
        <v>128</v>
      </c>
      <c r="P2" t="s">
        <v>129</v>
      </c>
    </row>
    <row r="3" spans="1:27" ht="18.75" x14ac:dyDescent="0.3">
      <c r="D3" s="74" t="s">
        <v>124</v>
      </c>
      <c r="E3" s="75"/>
      <c r="F3" s="75"/>
      <c r="G3" s="76"/>
      <c r="H3" s="74" t="s">
        <v>125</v>
      </c>
      <c r="I3" s="75"/>
      <c r="J3" s="75"/>
      <c r="K3" s="75"/>
      <c r="L3" s="76"/>
      <c r="R3" s="74" t="s">
        <v>124</v>
      </c>
      <c r="S3" s="75"/>
      <c r="T3" s="75"/>
      <c r="U3" s="76"/>
      <c r="V3" s="74" t="s">
        <v>125</v>
      </c>
      <c r="W3" s="75"/>
      <c r="X3" s="75"/>
      <c r="Y3" s="75"/>
      <c r="Z3" s="76"/>
    </row>
    <row r="4" spans="1:27" x14ac:dyDescent="0.25">
      <c r="A4" s="1" t="s">
        <v>87</v>
      </c>
      <c r="D4" s="1" t="s">
        <v>5</v>
      </c>
      <c r="O4" s="1" t="s">
        <v>87</v>
      </c>
      <c r="R4" s="1" t="s">
        <v>5</v>
      </c>
    </row>
    <row r="5" spans="1:27" x14ac:dyDescent="0.25">
      <c r="A5" s="1" t="s">
        <v>15</v>
      </c>
      <c r="B5" s="1" t="s">
        <v>1</v>
      </c>
      <c r="C5" s="1" t="s">
        <v>3</v>
      </c>
      <c r="D5" t="s">
        <v>28</v>
      </c>
      <c r="E5" t="s">
        <v>29</v>
      </c>
      <c r="F5" t="s">
        <v>30</v>
      </c>
      <c r="G5" t="s">
        <v>85</v>
      </c>
      <c r="H5" s="13" t="s">
        <v>28</v>
      </c>
      <c r="I5" s="13" t="s">
        <v>29</v>
      </c>
      <c r="J5" s="13" t="s">
        <v>30</v>
      </c>
      <c r="K5" s="13" t="s">
        <v>36</v>
      </c>
      <c r="L5" s="13" t="s">
        <v>123</v>
      </c>
      <c r="M5" s="15" t="s">
        <v>91</v>
      </c>
      <c r="O5" s="1" t="s">
        <v>15</v>
      </c>
      <c r="P5" s="1" t="s">
        <v>1</v>
      </c>
      <c r="Q5" s="1" t="s">
        <v>3</v>
      </c>
      <c r="R5" t="s">
        <v>28</v>
      </c>
      <c r="S5" t="s">
        <v>29</v>
      </c>
      <c r="T5" t="s">
        <v>30</v>
      </c>
      <c r="U5" t="s">
        <v>85</v>
      </c>
      <c r="V5" s="13" t="s">
        <v>28</v>
      </c>
      <c r="W5" s="13" t="s">
        <v>29</v>
      </c>
      <c r="X5" s="13" t="s">
        <v>30</v>
      </c>
      <c r="Y5" s="13" t="s">
        <v>36</v>
      </c>
      <c r="Z5" s="13" t="s">
        <v>123</v>
      </c>
      <c r="AA5" s="15" t="s">
        <v>91</v>
      </c>
    </row>
    <row r="6" spans="1:27" x14ac:dyDescent="0.25">
      <c r="A6">
        <v>9</v>
      </c>
      <c r="B6" t="s">
        <v>178</v>
      </c>
      <c r="C6" t="s">
        <v>72</v>
      </c>
      <c r="D6" s="14">
        <v>-504</v>
      </c>
      <c r="E6" s="14">
        <v>-239</v>
      </c>
      <c r="F6" s="14"/>
      <c r="G6" s="14">
        <v>-743</v>
      </c>
      <c r="H6" s="14">
        <f>D6</f>
        <v>-504</v>
      </c>
      <c r="I6" s="14">
        <f>IF(E6&lt;D6,D6,E6)</f>
        <v>-239</v>
      </c>
      <c r="J6" s="14">
        <f>IF($G6-SUM($H6:I6)&lt;$D6,$D6,$G6-SUM($H6:I6))</f>
        <v>0</v>
      </c>
      <c r="K6" s="14">
        <f>IF($G6-SUM($H6:J6)&lt;$D6,$D6,$G6-SUM($H6:J6))</f>
        <v>0</v>
      </c>
      <c r="L6" s="14">
        <f t="shared" ref="L6:L17" si="0">G6-SUM(H6:K6)</f>
        <v>0</v>
      </c>
      <c r="M6" s="14">
        <f>G6-SUM(H6:L6)</f>
        <v>0</v>
      </c>
      <c r="O6">
        <v>9</v>
      </c>
      <c r="P6" t="s">
        <v>162</v>
      </c>
      <c r="Q6" t="s">
        <v>40</v>
      </c>
      <c r="R6" s="14">
        <v>3048</v>
      </c>
      <c r="S6" s="14">
        <v>852</v>
      </c>
      <c r="T6" s="14"/>
      <c r="U6" s="14">
        <v>3900</v>
      </c>
      <c r="V6" s="14">
        <f>R6</f>
        <v>3048</v>
      </c>
      <c r="W6" s="14">
        <f>IF(T6&gt;0,R6,S6)</f>
        <v>852</v>
      </c>
      <c r="X6" s="14">
        <f>IF($U6-SUM($V6:W6)&gt;$R6,$R6,$U6-SUM($V6:W6))</f>
        <v>0</v>
      </c>
      <c r="Y6" s="14">
        <f>IF($U6-SUM($V6:X6)&gt;$R6,$R6,$U6-SUM($V6:X6))</f>
        <v>0</v>
      </c>
      <c r="Z6" s="14">
        <f t="shared" ref="Z6:Z33" si="1">U6-SUM(V6:Y6)</f>
        <v>0</v>
      </c>
      <c r="AA6" s="14">
        <f>U6-SUM(V6:Z6)</f>
        <v>0</v>
      </c>
    </row>
    <row r="7" spans="1:27" x14ac:dyDescent="0.25">
      <c r="A7">
        <v>11</v>
      </c>
      <c r="B7" t="s">
        <v>162</v>
      </c>
      <c r="C7" t="s">
        <v>40</v>
      </c>
      <c r="D7" s="14">
        <v>-2549</v>
      </c>
      <c r="E7" s="14"/>
      <c r="F7" s="14"/>
      <c r="G7" s="14">
        <v>-2549</v>
      </c>
      <c r="H7" s="14">
        <f>D7</f>
        <v>-2549</v>
      </c>
      <c r="I7" s="14">
        <f t="shared" ref="I7:I19" si="2">IF(E7&lt;D7,D7,E7)</f>
        <v>0</v>
      </c>
      <c r="J7" s="14">
        <f>IF($G7-SUM($H7:I7)&lt;$D7,$D7,$G7-SUM($H7:I7))</f>
        <v>0</v>
      </c>
      <c r="K7" s="14">
        <f>IF($G7-SUM($H7:J7)&lt;$D7,$D7,$G7-SUM($H7:J7))</f>
        <v>0</v>
      </c>
      <c r="L7" s="14">
        <f t="shared" si="0"/>
        <v>0</v>
      </c>
      <c r="M7" s="14">
        <f t="shared" ref="M7:M19" si="3">G7-SUM(H7:L7)</f>
        <v>0</v>
      </c>
      <c r="O7">
        <v>9</v>
      </c>
      <c r="P7" t="s">
        <v>164</v>
      </c>
      <c r="Q7" t="s">
        <v>45</v>
      </c>
      <c r="R7" s="14">
        <v>120</v>
      </c>
      <c r="S7" s="14"/>
      <c r="T7" s="14"/>
      <c r="U7" s="14">
        <v>120</v>
      </c>
      <c r="V7" s="14">
        <f t="shared" ref="V7:V33" si="4">R7</f>
        <v>120</v>
      </c>
      <c r="W7" s="14">
        <f t="shared" ref="W7:W33" si="5">IF(T7&gt;0,R7,S7)</f>
        <v>0</v>
      </c>
      <c r="X7" s="14">
        <f>IF($U7-SUM($V7:W7)&gt;$R7,$R7,$U7-SUM($V7:W7))</f>
        <v>0</v>
      </c>
      <c r="Y7" s="14">
        <f>IF($U7-SUM($V7:X7)&gt;$R7,$R7,$U7-SUM($V7:X7))</f>
        <v>0</v>
      </c>
      <c r="Z7" s="14">
        <f t="shared" si="1"/>
        <v>0</v>
      </c>
      <c r="AA7" s="14">
        <f t="shared" ref="AA7:AA33" si="6">U7-SUM(V7:Z7)</f>
        <v>0</v>
      </c>
    </row>
    <row r="8" spans="1:27" x14ac:dyDescent="0.25">
      <c r="A8">
        <v>11</v>
      </c>
      <c r="B8" t="s">
        <v>178</v>
      </c>
      <c r="C8" t="s">
        <v>72</v>
      </c>
      <c r="D8" s="14">
        <v>-50</v>
      </c>
      <c r="E8" s="14"/>
      <c r="F8" s="14"/>
      <c r="G8" s="14">
        <v>-50</v>
      </c>
      <c r="H8" s="14">
        <f t="shared" ref="H8:H19" si="7">D8</f>
        <v>-50</v>
      </c>
      <c r="I8" s="14">
        <f t="shared" si="2"/>
        <v>0</v>
      </c>
      <c r="J8" s="14">
        <f>IF($G8-SUM($H8:I8)&lt;$D8,$D8,$G8-SUM($H8:I8))</f>
        <v>0</v>
      </c>
      <c r="K8" s="14">
        <f>IF($G8-SUM($H8:J8)&lt;$D8,$D8,$G8-SUM($H8:J8))</f>
        <v>0</v>
      </c>
      <c r="L8" s="14">
        <f t="shared" si="0"/>
        <v>0</v>
      </c>
      <c r="M8" s="14">
        <f t="shared" si="3"/>
        <v>0</v>
      </c>
      <c r="O8">
        <v>10</v>
      </c>
      <c r="P8" t="s">
        <v>26</v>
      </c>
      <c r="Q8" t="s">
        <v>33</v>
      </c>
      <c r="R8" s="14">
        <v>572</v>
      </c>
      <c r="S8" s="14"/>
      <c r="T8" s="14"/>
      <c r="U8" s="14">
        <v>572</v>
      </c>
      <c r="V8" s="14">
        <f t="shared" si="4"/>
        <v>572</v>
      </c>
      <c r="W8" s="14">
        <f t="shared" si="5"/>
        <v>0</v>
      </c>
      <c r="X8" s="14">
        <f>IF($U8-SUM($V8:W8)&gt;$R8,$R8,$U8-SUM($V8:W8))</f>
        <v>0</v>
      </c>
      <c r="Y8" s="14">
        <f>IF($U8-SUM($V8:X8)&gt;$R8,$R8,$U8-SUM($V8:X8))</f>
        <v>0</v>
      </c>
      <c r="Z8" s="14">
        <f t="shared" si="1"/>
        <v>0</v>
      </c>
      <c r="AA8" s="14">
        <f t="shared" si="6"/>
        <v>0</v>
      </c>
    </row>
    <row r="9" spans="1:27" x14ac:dyDescent="0.25">
      <c r="A9">
        <v>12</v>
      </c>
      <c r="B9" t="s">
        <v>177</v>
      </c>
      <c r="C9" t="s">
        <v>70</v>
      </c>
      <c r="D9" s="14">
        <v>-173</v>
      </c>
      <c r="E9" s="14">
        <v>-173</v>
      </c>
      <c r="F9" s="14">
        <v>-238</v>
      </c>
      <c r="G9" s="14">
        <v>-584</v>
      </c>
      <c r="H9" s="14">
        <f t="shared" si="7"/>
        <v>-173</v>
      </c>
      <c r="I9" s="14">
        <f t="shared" si="2"/>
        <v>-173</v>
      </c>
      <c r="J9" s="14">
        <f>IF($G9-SUM($H9:I9)&lt;$D9,$D9,$G9-SUM($H9:I9))</f>
        <v>-173</v>
      </c>
      <c r="K9" s="14">
        <f>IF($G9-SUM($H9:J9)&lt;$D9,$D9,$G9-SUM($H9:J9))</f>
        <v>-65</v>
      </c>
      <c r="L9" s="14">
        <f t="shared" si="0"/>
        <v>0</v>
      </c>
      <c r="M9" s="14">
        <f t="shared" si="3"/>
        <v>0</v>
      </c>
      <c r="O9">
        <v>10</v>
      </c>
      <c r="P9" t="s">
        <v>162</v>
      </c>
      <c r="Q9" t="s">
        <v>40</v>
      </c>
      <c r="R9" s="14">
        <v>3551</v>
      </c>
      <c r="S9" s="14">
        <v>2276</v>
      </c>
      <c r="T9" s="14"/>
      <c r="U9" s="14">
        <v>5827</v>
      </c>
      <c r="V9" s="14">
        <f t="shared" si="4"/>
        <v>3551</v>
      </c>
      <c r="W9" s="14">
        <f t="shared" si="5"/>
        <v>2276</v>
      </c>
      <c r="X9" s="14">
        <f>IF($U9-SUM($V9:W9)&gt;$R9,$R9,$U9-SUM($V9:W9))</f>
        <v>0</v>
      </c>
      <c r="Y9" s="14">
        <f>IF($U9-SUM($V9:X9)&gt;$R9,$R9,$U9-SUM($V9:X9))</f>
        <v>0</v>
      </c>
      <c r="Z9" s="14">
        <f t="shared" si="1"/>
        <v>0</v>
      </c>
      <c r="AA9" s="14">
        <f t="shared" si="6"/>
        <v>0</v>
      </c>
    </row>
    <row r="10" spans="1:27" x14ac:dyDescent="0.25">
      <c r="A10">
        <v>2</v>
      </c>
      <c r="B10" t="s">
        <v>164</v>
      </c>
      <c r="C10" t="s">
        <v>45</v>
      </c>
      <c r="D10" s="14">
        <v>-447</v>
      </c>
      <c r="E10" s="14"/>
      <c r="F10" s="14"/>
      <c r="G10" s="14">
        <v>-447</v>
      </c>
      <c r="H10" s="14">
        <f t="shared" si="7"/>
        <v>-447</v>
      </c>
      <c r="I10" s="14">
        <f t="shared" si="2"/>
        <v>0</v>
      </c>
      <c r="J10" s="14">
        <f>IF($G10-SUM($H10:I10)&lt;$D10,$D10,$G10-SUM($H10:I10))</f>
        <v>0</v>
      </c>
      <c r="K10" s="14">
        <f>IF($G10-SUM($H10:J10)&lt;$D10,$D10,$G10-SUM($H10:J10))</f>
        <v>0</v>
      </c>
      <c r="L10" s="14">
        <f t="shared" si="0"/>
        <v>0</v>
      </c>
      <c r="M10" s="14">
        <f t="shared" si="3"/>
        <v>0</v>
      </c>
      <c r="O10">
        <v>10</v>
      </c>
      <c r="P10" t="s">
        <v>177</v>
      </c>
      <c r="Q10" t="s">
        <v>70</v>
      </c>
      <c r="R10" s="14">
        <v>124</v>
      </c>
      <c r="S10" s="14"/>
      <c r="T10" s="14"/>
      <c r="U10" s="14">
        <v>124</v>
      </c>
      <c r="V10" s="14">
        <f t="shared" si="4"/>
        <v>124</v>
      </c>
      <c r="W10" s="14">
        <f t="shared" si="5"/>
        <v>0</v>
      </c>
      <c r="X10" s="14">
        <f>IF($U10-SUM($V10:W10)&gt;$R10,$R10,$U10-SUM($V10:W10))</f>
        <v>0</v>
      </c>
      <c r="Y10" s="14">
        <f>IF($U10-SUM($V10:X10)&gt;$R10,$R10,$U10-SUM($V10:X10))</f>
        <v>0</v>
      </c>
      <c r="Z10" s="14">
        <f t="shared" si="1"/>
        <v>0</v>
      </c>
      <c r="AA10" s="14">
        <f t="shared" si="6"/>
        <v>0</v>
      </c>
    </row>
    <row r="11" spans="1:27" x14ac:dyDescent="0.25">
      <c r="A11">
        <v>4</v>
      </c>
      <c r="B11" t="s">
        <v>164</v>
      </c>
      <c r="C11" t="s">
        <v>45</v>
      </c>
      <c r="D11" s="14">
        <v>-383</v>
      </c>
      <c r="E11" s="14">
        <v>-383</v>
      </c>
      <c r="F11" s="14">
        <v>-2046</v>
      </c>
      <c r="G11" s="14">
        <v>-2812</v>
      </c>
      <c r="H11" s="14">
        <f t="shared" si="7"/>
        <v>-383</v>
      </c>
      <c r="I11" s="14">
        <f t="shared" si="2"/>
        <v>-383</v>
      </c>
      <c r="J11" s="14">
        <f>IF($G11-SUM($H11:I11)&lt;$D11,$D11,$G11-SUM($H11:I11))</f>
        <v>-383</v>
      </c>
      <c r="K11" s="14">
        <f>IF($G11-SUM($H11:J11)&lt;$D11,$D11,$G11-SUM($H11:J11))</f>
        <v>-383</v>
      </c>
      <c r="L11" s="14">
        <f t="shared" si="0"/>
        <v>-1280</v>
      </c>
      <c r="M11" s="14">
        <f t="shared" si="3"/>
        <v>0</v>
      </c>
      <c r="O11">
        <v>10</v>
      </c>
      <c r="P11" t="s">
        <v>164</v>
      </c>
      <c r="Q11" t="s">
        <v>45</v>
      </c>
      <c r="R11" s="14">
        <v>163</v>
      </c>
      <c r="S11" s="14"/>
      <c r="T11" s="14"/>
      <c r="U11" s="14">
        <v>163</v>
      </c>
      <c r="V11" s="14">
        <f t="shared" si="4"/>
        <v>163</v>
      </c>
      <c r="W11" s="14">
        <f t="shared" si="5"/>
        <v>0</v>
      </c>
      <c r="X11" s="14">
        <f>IF($U11-SUM($V11:W11)&gt;$R11,$R11,$U11-SUM($V11:W11))</f>
        <v>0</v>
      </c>
      <c r="Y11" s="14">
        <f>IF($U11-SUM($V11:X11)&gt;$R11,$R11,$U11-SUM($V11:X11))</f>
        <v>0</v>
      </c>
      <c r="Z11" s="14">
        <f t="shared" si="1"/>
        <v>0</v>
      </c>
      <c r="AA11" s="14">
        <f t="shared" si="6"/>
        <v>0</v>
      </c>
    </row>
    <row r="12" spans="1:27" x14ac:dyDescent="0.25">
      <c r="A12">
        <v>5</v>
      </c>
      <c r="B12" t="s">
        <v>164</v>
      </c>
      <c r="C12" t="s">
        <v>45</v>
      </c>
      <c r="D12" s="14">
        <v>-245</v>
      </c>
      <c r="E12" s="14">
        <v>-245</v>
      </c>
      <c r="F12" s="14">
        <v>-1206</v>
      </c>
      <c r="G12" s="14">
        <v>-1696</v>
      </c>
      <c r="H12" s="14">
        <f t="shared" si="7"/>
        <v>-245</v>
      </c>
      <c r="I12" s="14">
        <f t="shared" si="2"/>
        <v>-245</v>
      </c>
      <c r="J12" s="14">
        <f>IF($G12-SUM($H12:I12)&lt;$D12,$D12,$G12-SUM($H12:I12))</f>
        <v>-245</v>
      </c>
      <c r="K12" s="14">
        <f>IF($G12-SUM($H12:J12)&lt;$D12,$D12,$G12-SUM($H12:J12))</f>
        <v>-245</v>
      </c>
      <c r="L12" s="14">
        <f t="shared" si="0"/>
        <v>-716</v>
      </c>
      <c r="M12" s="14">
        <f t="shared" si="3"/>
        <v>0</v>
      </c>
      <c r="O12">
        <v>10</v>
      </c>
      <c r="P12" t="s">
        <v>166</v>
      </c>
      <c r="Q12" t="s">
        <v>81</v>
      </c>
      <c r="R12" s="14">
        <v>350</v>
      </c>
      <c r="S12" s="14"/>
      <c r="T12" s="14"/>
      <c r="U12" s="14">
        <v>350</v>
      </c>
      <c r="V12" s="14">
        <f t="shared" si="4"/>
        <v>350</v>
      </c>
      <c r="W12" s="14">
        <f t="shared" si="5"/>
        <v>0</v>
      </c>
      <c r="X12" s="14">
        <f>IF($U12-SUM($V12:W12)&gt;$R12,$R12,$U12-SUM($V12:W12))</f>
        <v>0</v>
      </c>
      <c r="Y12" s="14">
        <f>IF($U12-SUM($V12:X12)&gt;$R12,$R12,$U12-SUM($V12:X12))</f>
        <v>0</v>
      </c>
      <c r="Z12" s="14">
        <f t="shared" si="1"/>
        <v>0</v>
      </c>
      <c r="AA12" s="14">
        <f t="shared" si="6"/>
        <v>0</v>
      </c>
    </row>
    <row r="13" spans="1:27" x14ac:dyDescent="0.25">
      <c r="A13">
        <v>6</v>
      </c>
      <c r="B13" t="s">
        <v>178</v>
      </c>
      <c r="C13" t="s">
        <v>72</v>
      </c>
      <c r="D13" s="14">
        <v>-497</v>
      </c>
      <c r="E13" s="14">
        <v>-497</v>
      </c>
      <c r="F13" s="14">
        <v>-512</v>
      </c>
      <c r="G13" s="14">
        <v>-1506</v>
      </c>
      <c r="H13" s="14">
        <f t="shared" si="7"/>
        <v>-497</v>
      </c>
      <c r="I13" s="14">
        <f t="shared" si="2"/>
        <v>-497</v>
      </c>
      <c r="J13" s="14">
        <f>IF($G13-SUM($H13:I13)&lt;$D13,$D13,$G13-SUM($H13:I13))</f>
        <v>-497</v>
      </c>
      <c r="K13" s="14">
        <f>IF($G13-SUM($H13:J13)&lt;$D13,$D13,$G13-SUM($H13:J13))</f>
        <v>-15</v>
      </c>
      <c r="L13" s="14">
        <f t="shared" si="0"/>
        <v>0</v>
      </c>
      <c r="M13" s="14">
        <f t="shared" si="3"/>
        <v>0</v>
      </c>
      <c r="O13">
        <v>11</v>
      </c>
      <c r="P13" t="s">
        <v>26</v>
      </c>
      <c r="Q13" t="s">
        <v>33</v>
      </c>
      <c r="R13" s="14">
        <v>353</v>
      </c>
      <c r="S13" s="14"/>
      <c r="T13" s="14"/>
      <c r="U13" s="14">
        <v>353</v>
      </c>
      <c r="V13" s="14">
        <f t="shared" si="4"/>
        <v>353</v>
      </c>
      <c r="W13" s="14">
        <f t="shared" si="5"/>
        <v>0</v>
      </c>
      <c r="X13" s="14">
        <f>IF($U13-SUM($V13:W13)&gt;$R13,$R13,$U13-SUM($V13:W13))</f>
        <v>0</v>
      </c>
      <c r="Y13" s="14">
        <f>IF($U13-SUM($V13:X13)&gt;$R13,$R13,$U13-SUM($V13:X13))</f>
        <v>0</v>
      </c>
      <c r="Z13" s="14">
        <f t="shared" si="1"/>
        <v>0</v>
      </c>
      <c r="AA13" s="14">
        <f t="shared" si="6"/>
        <v>0</v>
      </c>
    </row>
    <row r="14" spans="1:27" x14ac:dyDescent="0.25">
      <c r="A14">
        <v>6</v>
      </c>
      <c r="B14" t="s">
        <v>164</v>
      </c>
      <c r="C14" t="s">
        <v>45</v>
      </c>
      <c r="D14" s="14">
        <v>-185</v>
      </c>
      <c r="E14" s="14">
        <v>-12</v>
      </c>
      <c r="F14" s="14"/>
      <c r="G14" s="14">
        <v>-197</v>
      </c>
      <c r="H14" s="14">
        <f t="shared" si="7"/>
        <v>-185</v>
      </c>
      <c r="I14" s="14">
        <f t="shared" si="2"/>
        <v>-12</v>
      </c>
      <c r="J14" s="14">
        <f>IF($G14-SUM($H14:I14)&lt;$D14,$D14,$G14-SUM($H14:I14))</f>
        <v>0</v>
      </c>
      <c r="K14" s="14">
        <f>IF($G14-SUM($H14:J14)&lt;$D14,$D14,$G14-SUM($H14:J14))</f>
        <v>0</v>
      </c>
      <c r="L14" s="14">
        <f t="shared" si="0"/>
        <v>0</v>
      </c>
      <c r="M14" s="14">
        <f t="shared" si="3"/>
        <v>0</v>
      </c>
      <c r="O14">
        <v>12</v>
      </c>
      <c r="P14" t="s">
        <v>162</v>
      </c>
      <c r="Q14" t="s">
        <v>40</v>
      </c>
      <c r="R14" s="14">
        <v>3800</v>
      </c>
      <c r="S14" s="14">
        <v>213</v>
      </c>
      <c r="T14" s="14"/>
      <c r="U14" s="14">
        <v>4013</v>
      </c>
      <c r="V14" s="14">
        <f t="shared" si="4"/>
        <v>3800</v>
      </c>
      <c r="W14" s="14">
        <f t="shared" si="5"/>
        <v>213</v>
      </c>
      <c r="X14" s="14">
        <f>IF($U14-SUM($V14:W14)&gt;$R14,$R14,$U14-SUM($V14:W14))</f>
        <v>0</v>
      </c>
      <c r="Y14" s="14">
        <f>IF($U14-SUM($V14:X14)&gt;$R14,$R14,$U14-SUM($V14:X14))</f>
        <v>0</v>
      </c>
      <c r="Z14" s="14">
        <f t="shared" si="1"/>
        <v>0</v>
      </c>
      <c r="AA14" s="14">
        <f t="shared" si="6"/>
        <v>0</v>
      </c>
    </row>
    <row r="15" spans="1:27" x14ac:dyDescent="0.25">
      <c r="A15">
        <v>7</v>
      </c>
      <c r="B15" t="s">
        <v>178</v>
      </c>
      <c r="C15" t="s">
        <v>72</v>
      </c>
      <c r="D15" s="14">
        <v>-255</v>
      </c>
      <c r="E15" s="14"/>
      <c r="F15" s="14"/>
      <c r="G15" s="14">
        <v>-255</v>
      </c>
      <c r="H15" s="14">
        <f t="shared" si="7"/>
        <v>-255</v>
      </c>
      <c r="I15" s="14">
        <f t="shared" si="2"/>
        <v>0</v>
      </c>
      <c r="J15" s="14">
        <f>IF($G15-SUM($H15:I15)&lt;$D15,$D15,$G15-SUM($H15:I15))</f>
        <v>0</v>
      </c>
      <c r="K15" s="14">
        <f>IF($G15-SUM($H15:J15)&lt;$D15,$D15,$G15-SUM($H15:J15))</f>
        <v>0</v>
      </c>
      <c r="L15" s="14">
        <f t="shared" si="0"/>
        <v>0</v>
      </c>
      <c r="M15" s="14">
        <f t="shared" si="3"/>
        <v>0</v>
      </c>
      <c r="O15">
        <v>12</v>
      </c>
      <c r="P15" t="s">
        <v>166</v>
      </c>
      <c r="Q15" t="s">
        <v>81</v>
      </c>
      <c r="R15" s="14">
        <v>2520</v>
      </c>
      <c r="S15" s="14">
        <v>1094</v>
      </c>
      <c r="T15" s="14"/>
      <c r="U15" s="14">
        <v>3614</v>
      </c>
      <c r="V15" s="14">
        <f t="shared" si="4"/>
        <v>2520</v>
      </c>
      <c r="W15" s="14">
        <f t="shared" si="5"/>
        <v>1094</v>
      </c>
      <c r="X15" s="14">
        <f>IF($U15-SUM($V15:W15)&gt;$R15,$R15,$U15-SUM($V15:W15))</f>
        <v>0</v>
      </c>
      <c r="Y15" s="14">
        <f>IF($U15-SUM($V15:X15)&gt;$R15,$R15,$U15-SUM($V15:X15))</f>
        <v>0</v>
      </c>
      <c r="Z15" s="14">
        <f t="shared" si="1"/>
        <v>0</v>
      </c>
      <c r="AA15" s="14">
        <f t="shared" si="6"/>
        <v>0</v>
      </c>
    </row>
    <row r="16" spans="1:27" x14ac:dyDescent="0.25">
      <c r="A16">
        <v>7</v>
      </c>
      <c r="B16" t="s">
        <v>177</v>
      </c>
      <c r="C16" t="s">
        <v>70</v>
      </c>
      <c r="D16" s="14">
        <v>-70</v>
      </c>
      <c r="E16" s="14">
        <v>-70</v>
      </c>
      <c r="F16" s="14">
        <v>-539</v>
      </c>
      <c r="G16" s="14">
        <v>-679</v>
      </c>
      <c r="H16" s="14">
        <f t="shared" si="7"/>
        <v>-70</v>
      </c>
      <c r="I16" s="14">
        <f t="shared" si="2"/>
        <v>-70</v>
      </c>
      <c r="J16" s="14">
        <f>IF($G16-SUM($H16:I16)&lt;$D16,$D16,$G16-SUM($H16:I16))</f>
        <v>-70</v>
      </c>
      <c r="K16" s="14">
        <f>IF($G16-SUM($H16:J16)&lt;$D16,$D16,$G16-SUM($H16:J16))</f>
        <v>-70</v>
      </c>
      <c r="L16" s="14">
        <f t="shared" si="0"/>
        <v>-399</v>
      </c>
      <c r="M16" s="14">
        <f t="shared" si="3"/>
        <v>0</v>
      </c>
      <c r="O16">
        <v>1</v>
      </c>
      <c r="P16" t="s">
        <v>162</v>
      </c>
      <c r="Q16" t="s">
        <v>40</v>
      </c>
      <c r="R16" s="14">
        <v>4637</v>
      </c>
      <c r="S16" s="14">
        <v>4637</v>
      </c>
      <c r="T16" s="14">
        <v>77</v>
      </c>
      <c r="U16" s="14">
        <v>9351</v>
      </c>
      <c r="V16" s="14">
        <f t="shared" si="4"/>
        <v>4637</v>
      </c>
      <c r="W16" s="14">
        <f t="shared" si="5"/>
        <v>4637</v>
      </c>
      <c r="X16" s="14">
        <f>IF($U16-SUM($V16:W16)&gt;$R16,$R16,$U16-SUM($V16:W16))</f>
        <v>77</v>
      </c>
      <c r="Y16" s="14">
        <f>IF($U16-SUM($V16:X16)&gt;$R16,$R16,$U16-SUM($V16:X16))</f>
        <v>0</v>
      </c>
      <c r="Z16" s="14">
        <f t="shared" si="1"/>
        <v>0</v>
      </c>
      <c r="AA16" s="14">
        <f t="shared" si="6"/>
        <v>0</v>
      </c>
    </row>
    <row r="17" spans="1:27" x14ac:dyDescent="0.25">
      <c r="A17">
        <v>8</v>
      </c>
      <c r="B17" t="s">
        <v>177</v>
      </c>
      <c r="C17" t="s">
        <v>70</v>
      </c>
      <c r="D17" s="65"/>
      <c r="E17" s="65"/>
      <c r="F17" s="65">
        <v>-127</v>
      </c>
      <c r="G17" s="14">
        <v>-127</v>
      </c>
      <c r="H17" s="14">
        <f t="shared" si="7"/>
        <v>0</v>
      </c>
      <c r="I17" s="14">
        <f t="shared" si="2"/>
        <v>0</v>
      </c>
      <c r="J17" s="14">
        <f>IF($G17-SUM($H17:I17)&lt;$D17,$D17,$G17-SUM($H17:I17))</f>
        <v>0</v>
      </c>
      <c r="K17" s="14">
        <f>IF($G17-SUM($H17:J17)&lt;$D17,$D17,$G17-SUM($H17:J17))</f>
        <v>0</v>
      </c>
      <c r="L17" s="14">
        <f t="shared" si="0"/>
        <v>-127</v>
      </c>
      <c r="M17" s="14">
        <f t="shared" si="3"/>
        <v>0</v>
      </c>
      <c r="O17">
        <v>1</v>
      </c>
      <c r="P17" t="s">
        <v>178</v>
      </c>
      <c r="Q17" t="s">
        <v>72</v>
      </c>
      <c r="R17" s="14">
        <v>458</v>
      </c>
      <c r="S17" s="14"/>
      <c r="T17" s="14"/>
      <c r="U17" s="14">
        <v>458</v>
      </c>
      <c r="V17" s="14">
        <f t="shared" si="4"/>
        <v>458</v>
      </c>
      <c r="W17" s="14">
        <f t="shared" si="5"/>
        <v>0</v>
      </c>
      <c r="X17" s="14">
        <f>IF($U17-SUM($V17:W17)&gt;$R17,$R17,$U17-SUM($V17:W17))</f>
        <v>0</v>
      </c>
      <c r="Y17" s="14">
        <f>IF($U17-SUM($V17:X17)&gt;$R17,$R17,$U17-SUM($V17:X17))</f>
        <v>0</v>
      </c>
      <c r="Z17" s="14">
        <f t="shared" si="1"/>
        <v>0</v>
      </c>
      <c r="AA17" s="14">
        <f t="shared" si="6"/>
        <v>0</v>
      </c>
    </row>
    <row r="18" spans="1:27" x14ac:dyDescent="0.25">
      <c r="A18">
        <v>8</v>
      </c>
      <c r="B18" t="s">
        <v>164</v>
      </c>
      <c r="C18" t="s">
        <v>45</v>
      </c>
      <c r="D18" s="14">
        <v>-119</v>
      </c>
      <c r="E18" s="14">
        <v>-9</v>
      </c>
      <c r="F18" s="14"/>
      <c r="G18" s="14">
        <v>-128</v>
      </c>
      <c r="H18" s="14">
        <f t="shared" si="7"/>
        <v>-119</v>
      </c>
      <c r="I18" s="14">
        <f t="shared" si="2"/>
        <v>-9</v>
      </c>
      <c r="J18" s="14">
        <f>IF($G18-SUM($H18:I18)&lt;$D18,$D18,$G18-SUM($H18:I18))</f>
        <v>0</v>
      </c>
      <c r="K18" s="14">
        <f>IF($G18-SUM($H18:J18)&lt;$D18,$D18,$G18-SUM($H18:J18))</f>
        <v>0</v>
      </c>
      <c r="L18" s="14">
        <f>G18-SUM(H18:K18)</f>
        <v>0</v>
      </c>
      <c r="M18" s="14">
        <f t="shared" si="3"/>
        <v>0</v>
      </c>
      <c r="O18">
        <v>1</v>
      </c>
      <c r="P18" t="s">
        <v>166</v>
      </c>
      <c r="Q18" t="s">
        <v>81</v>
      </c>
      <c r="R18" s="14">
        <v>3058</v>
      </c>
      <c r="S18" s="14">
        <v>3058</v>
      </c>
      <c r="T18" s="14">
        <v>2865</v>
      </c>
      <c r="U18" s="14">
        <v>8981</v>
      </c>
      <c r="V18" s="14">
        <f t="shared" si="4"/>
        <v>3058</v>
      </c>
      <c r="W18" s="14">
        <f t="shared" si="5"/>
        <v>3058</v>
      </c>
      <c r="X18" s="14">
        <f>IF($U18-SUM($V18:W18)&gt;$R18,$R18,$U18-SUM($V18:W18))</f>
        <v>2865</v>
      </c>
      <c r="Y18" s="14">
        <f>IF($U18-SUM($V18:X18)&gt;$R18,$R18,$U18-SUM($V18:X18))</f>
        <v>0</v>
      </c>
      <c r="Z18" s="14">
        <f t="shared" si="1"/>
        <v>0</v>
      </c>
      <c r="AA18" s="14">
        <f t="shared" si="6"/>
        <v>0</v>
      </c>
    </row>
    <row r="19" spans="1:27" x14ac:dyDescent="0.25">
      <c r="A19">
        <v>8</v>
      </c>
      <c r="B19" t="s">
        <v>179</v>
      </c>
      <c r="C19" t="s">
        <v>74</v>
      </c>
      <c r="D19" s="14">
        <v>-1</v>
      </c>
      <c r="E19" s="14"/>
      <c r="F19" s="14"/>
      <c r="G19" s="14">
        <v>-1</v>
      </c>
      <c r="H19" s="14">
        <f t="shared" si="7"/>
        <v>-1</v>
      </c>
      <c r="I19" s="14">
        <f t="shared" si="2"/>
        <v>0</v>
      </c>
      <c r="J19" s="14">
        <f>IF($G19-SUM($H19:I19)&lt;$D19,$D19,$G19-SUM($H19:I19))</f>
        <v>0</v>
      </c>
      <c r="K19" s="14">
        <f>IF($G19-SUM($H19:J19)&lt;$D19,$D19,$G19-SUM($H19:J19))</f>
        <v>0</v>
      </c>
      <c r="L19" s="14">
        <f t="shared" ref="L19" si="8">G19-SUM(H19:K19)</f>
        <v>0</v>
      </c>
      <c r="M19" s="14">
        <f t="shared" si="3"/>
        <v>0</v>
      </c>
      <c r="O19">
        <v>2</v>
      </c>
      <c r="P19" t="s">
        <v>162</v>
      </c>
      <c r="Q19" t="s">
        <v>40</v>
      </c>
      <c r="R19" s="14">
        <v>490</v>
      </c>
      <c r="S19" s="14"/>
      <c r="T19" s="14"/>
      <c r="U19" s="14">
        <v>490</v>
      </c>
      <c r="V19" s="14">
        <f t="shared" si="4"/>
        <v>490</v>
      </c>
      <c r="W19" s="14">
        <f t="shared" si="5"/>
        <v>0</v>
      </c>
      <c r="X19" s="14">
        <f>IF($U19-SUM($V19:W19)&gt;$R19,$R19,$U19-SUM($V19:W19))</f>
        <v>0</v>
      </c>
      <c r="Y19" s="14">
        <f>IF($U19-SUM($V19:X19)&gt;$R19,$R19,$U19-SUM($V19:X19))</f>
        <v>0</v>
      </c>
      <c r="Z19" s="14">
        <f t="shared" si="1"/>
        <v>0</v>
      </c>
      <c r="AA19" s="14">
        <f t="shared" si="6"/>
        <v>0</v>
      </c>
    </row>
    <row r="20" spans="1:27" x14ac:dyDescent="0.25">
      <c r="A20" t="s">
        <v>85</v>
      </c>
      <c r="D20" s="14">
        <v>-5478</v>
      </c>
      <c r="E20" s="14">
        <v>-1628</v>
      </c>
      <c r="F20" s="14">
        <v>-4668</v>
      </c>
      <c r="G20" s="14">
        <v>-11774</v>
      </c>
      <c r="H20" s="14">
        <f>SUM(H6:H19)</f>
        <v>-5478</v>
      </c>
      <c r="I20" s="14">
        <f t="shared" ref="I20:M20" si="9">SUM(I6:I19)</f>
        <v>-1628</v>
      </c>
      <c r="J20" s="14">
        <f t="shared" si="9"/>
        <v>-1368</v>
      </c>
      <c r="K20" s="14">
        <f t="shared" si="9"/>
        <v>-778</v>
      </c>
      <c r="L20" s="14">
        <f t="shared" si="9"/>
        <v>-2522</v>
      </c>
      <c r="M20" s="14">
        <f t="shared" si="9"/>
        <v>0</v>
      </c>
      <c r="O20">
        <v>2</v>
      </c>
      <c r="P20" t="s">
        <v>178</v>
      </c>
      <c r="Q20" t="s">
        <v>72</v>
      </c>
      <c r="R20" s="14">
        <v>66</v>
      </c>
      <c r="S20" s="14"/>
      <c r="T20" s="14"/>
      <c r="U20" s="14">
        <v>66</v>
      </c>
      <c r="V20" s="14">
        <f t="shared" si="4"/>
        <v>66</v>
      </c>
      <c r="W20" s="14">
        <f t="shared" si="5"/>
        <v>0</v>
      </c>
      <c r="X20" s="14">
        <f>IF($U20-SUM($V20:W20)&gt;$R20,$R20,$U20-SUM($V20:W20))</f>
        <v>0</v>
      </c>
      <c r="Y20" s="14">
        <f>IF($U20-SUM($V20:X20)&gt;$R20,$R20,$U20-SUM($V20:X20))</f>
        <v>0</v>
      </c>
      <c r="Z20" s="14">
        <f t="shared" si="1"/>
        <v>0</v>
      </c>
      <c r="AA20" s="14">
        <f t="shared" si="6"/>
        <v>0</v>
      </c>
    </row>
    <row r="21" spans="1:27" x14ac:dyDescent="0.25">
      <c r="H21" s="14"/>
      <c r="I21" s="14"/>
      <c r="J21" s="14"/>
      <c r="K21" s="14"/>
      <c r="L21" s="14"/>
      <c r="M21" s="14"/>
      <c r="O21">
        <v>3</v>
      </c>
      <c r="P21" t="s">
        <v>162</v>
      </c>
      <c r="Q21" t="s">
        <v>40</v>
      </c>
      <c r="R21" s="14">
        <v>3539</v>
      </c>
      <c r="S21" s="14"/>
      <c r="T21" s="14"/>
      <c r="U21" s="14">
        <v>3539</v>
      </c>
      <c r="V21" s="14">
        <f t="shared" si="4"/>
        <v>3539</v>
      </c>
      <c r="W21" s="14">
        <f t="shared" si="5"/>
        <v>0</v>
      </c>
      <c r="X21" s="14">
        <f>IF($U21-SUM($V21:W21)&gt;$R21,$R21,$U21-SUM($V21:W21))</f>
        <v>0</v>
      </c>
      <c r="Y21" s="14">
        <f>IF($U21-SUM($V21:X21)&gt;$R21,$R21,$U21-SUM($V21:X21))</f>
        <v>0</v>
      </c>
      <c r="Z21" s="14">
        <f t="shared" si="1"/>
        <v>0</v>
      </c>
      <c r="AA21" s="14">
        <f t="shared" si="6"/>
        <v>0</v>
      </c>
    </row>
    <row r="22" spans="1:27" x14ac:dyDescent="0.25">
      <c r="H22" s="14"/>
      <c r="I22" s="14"/>
      <c r="J22" s="14"/>
      <c r="K22" s="14"/>
      <c r="L22" s="14"/>
      <c r="M22" s="14"/>
      <c r="O22">
        <v>3</v>
      </c>
      <c r="P22" t="s">
        <v>164</v>
      </c>
      <c r="Q22" t="s">
        <v>45</v>
      </c>
      <c r="R22" s="14">
        <v>394</v>
      </c>
      <c r="S22" s="14"/>
      <c r="T22" s="14"/>
      <c r="U22" s="14">
        <v>394</v>
      </c>
      <c r="V22" s="14">
        <f t="shared" si="4"/>
        <v>394</v>
      </c>
      <c r="W22" s="14">
        <f t="shared" si="5"/>
        <v>0</v>
      </c>
      <c r="X22" s="14">
        <f>IF($U22-SUM($V22:W22)&gt;$R22,$R22,$U22-SUM($V22:W22))</f>
        <v>0</v>
      </c>
      <c r="Y22" s="14">
        <f>IF($U22-SUM($V22:X22)&gt;$R22,$R22,$U22-SUM($V22:X22))</f>
        <v>0</v>
      </c>
      <c r="Z22" s="14">
        <f t="shared" si="1"/>
        <v>0</v>
      </c>
      <c r="AA22" s="14">
        <f t="shared" si="6"/>
        <v>0</v>
      </c>
    </row>
    <row r="23" spans="1:27" x14ac:dyDescent="0.25">
      <c r="H23" s="14"/>
      <c r="I23" s="14"/>
      <c r="J23" s="14"/>
      <c r="K23" s="14"/>
      <c r="L23" s="14"/>
      <c r="M23" s="14"/>
      <c r="O23">
        <v>4</v>
      </c>
      <c r="P23" t="s">
        <v>162</v>
      </c>
      <c r="Q23" t="s">
        <v>40</v>
      </c>
      <c r="R23" s="14">
        <v>2965</v>
      </c>
      <c r="S23" s="14">
        <v>2516</v>
      </c>
      <c r="T23" s="14"/>
      <c r="U23" s="14">
        <v>5481</v>
      </c>
      <c r="V23" s="14">
        <f t="shared" si="4"/>
        <v>2965</v>
      </c>
      <c r="W23" s="14">
        <f t="shared" si="5"/>
        <v>2516</v>
      </c>
      <c r="X23" s="14">
        <f>IF($U23-SUM($V23:W23)&gt;$R23,$R23,$U23-SUM($V23:W23))</f>
        <v>0</v>
      </c>
      <c r="Y23" s="14">
        <f>IF($U23-SUM($V23:X23)&gt;$R23,$R23,$U23-SUM($V23:X23))</f>
        <v>0</v>
      </c>
      <c r="Z23" s="14">
        <f t="shared" si="1"/>
        <v>0</v>
      </c>
      <c r="AA23" s="14">
        <f t="shared" si="6"/>
        <v>0</v>
      </c>
    </row>
    <row r="24" spans="1:27" x14ac:dyDescent="0.25">
      <c r="D24" s="71" t="s">
        <v>126</v>
      </c>
      <c r="E24" s="72"/>
      <c r="F24" s="72"/>
      <c r="G24" s="73"/>
      <c r="H24" s="71" t="s">
        <v>127</v>
      </c>
      <c r="I24" s="72"/>
      <c r="J24" s="72"/>
      <c r="K24" s="72"/>
      <c r="L24" s="73"/>
      <c r="O24">
        <v>4</v>
      </c>
      <c r="P24" t="s">
        <v>178</v>
      </c>
      <c r="Q24" t="s">
        <v>72</v>
      </c>
      <c r="R24" s="14">
        <v>28</v>
      </c>
      <c r="S24" s="14"/>
      <c r="T24" s="14"/>
      <c r="U24" s="14">
        <v>28</v>
      </c>
      <c r="V24" s="14">
        <f t="shared" si="4"/>
        <v>28</v>
      </c>
      <c r="W24" s="14">
        <f t="shared" si="5"/>
        <v>0</v>
      </c>
      <c r="X24" s="14">
        <f>IF($U24-SUM($V24:W24)&gt;$R24,$R24,$U24-SUM($V24:W24))</f>
        <v>0</v>
      </c>
      <c r="Y24" s="14">
        <f>IF($U24-SUM($V24:X24)&gt;$R24,$R24,$U24-SUM($V24:X24))</f>
        <v>0</v>
      </c>
      <c r="Z24" s="14">
        <f t="shared" si="1"/>
        <v>0</v>
      </c>
      <c r="AA24" s="14">
        <f t="shared" si="6"/>
        <v>0</v>
      </c>
    </row>
    <row r="25" spans="1:27" x14ac:dyDescent="0.25">
      <c r="D25" s="3" t="str">
        <f t="shared" ref="D25:L25" si="10">D5</f>
        <v>Cash Out - Tier 1</v>
      </c>
      <c r="E25" s="3" t="str">
        <f t="shared" si="10"/>
        <v>Cash Out - Tier 2</v>
      </c>
      <c r="F25" s="3" t="str">
        <f t="shared" si="10"/>
        <v>Cash Out - Tier 3</v>
      </c>
      <c r="G25" s="3" t="str">
        <f t="shared" si="10"/>
        <v>Grand Total</v>
      </c>
      <c r="H25" s="3" t="str">
        <f t="shared" si="10"/>
        <v>Cash Out - Tier 1</v>
      </c>
      <c r="I25" s="3" t="str">
        <f t="shared" si="10"/>
        <v>Cash Out - Tier 2</v>
      </c>
      <c r="J25" s="3" t="str">
        <f t="shared" si="10"/>
        <v>Cash Out - Tier 3</v>
      </c>
      <c r="K25" s="3" t="str">
        <f t="shared" si="10"/>
        <v>Cash Out - Tier 4</v>
      </c>
      <c r="L25" s="3" t="str">
        <f t="shared" si="10"/>
        <v>Cash Out - Tier 5</v>
      </c>
      <c r="O25">
        <v>4</v>
      </c>
      <c r="P25" t="s">
        <v>177</v>
      </c>
      <c r="Q25" t="s">
        <v>70</v>
      </c>
      <c r="R25" s="14">
        <v>89</v>
      </c>
      <c r="S25" s="14"/>
      <c r="T25" s="14"/>
      <c r="U25" s="14">
        <v>89</v>
      </c>
      <c r="V25" s="14">
        <f t="shared" si="4"/>
        <v>89</v>
      </c>
      <c r="W25" s="14">
        <f t="shared" si="5"/>
        <v>0</v>
      </c>
      <c r="X25" s="14">
        <f>IF($U25-SUM($V25:W25)&gt;$R25,$R25,$U25-SUM($V25:W25))</f>
        <v>0</v>
      </c>
      <c r="Y25" s="14">
        <f>IF($U25-SUM($V25:X25)&gt;$R25,$R25,$U25-SUM($V25:X25))</f>
        <v>0</v>
      </c>
      <c r="Z25" s="14">
        <f t="shared" si="1"/>
        <v>0</v>
      </c>
      <c r="AA25" s="14">
        <f t="shared" si="6"/>
        <v>0</v>
      </c>
    </row>
    <row r="26" spans="1:27" x14ac:dyDescent="0.25">
      <c r="A26">
        <v>9</v>
      </c>
      <c r="D26" s="2">
        <f t="shared" ref="D26:M37" si="11">SUMIF($A$6:$A$23,$A26,D$6:D$23)</f>
        <v>-504</v>
      </c>
      <c r="E26" s="2">
        <f t="shared" si="11"/>
        <v>-239</v>
      </c>
      <c r="F26" s="2">
        <f t="shared" si="11"/>
        <v>0</v>
      </c>
      <c r="G26" s="2">
        <f t="shared" si="11"/>
        <v>-743</v>
      </c>
      <c r="H26" s="2">
        <f t="shared" si="11"/>
        <v>-504</v>
      </c>
      <c r="I26" s="2">
        <f t="shared" si="11"/>
        <v>-239</v>
      </c>
      <c r="J26" s="2">
        <f t="shared" si="11"/>
        <v>0</v>
      </c>
      <c r="K26" s="2">
        <f t="shared" si="11"/>
        <v>0</v>
      </c>
      <c r="L26" s="2">
        <f t="shared" si="11"/>
        <v>0</v>
      </c>
      <c r="M26" s="2">
        <f t="shared" si="11"/>
        <v>0</v>
      </c>
      <c r="O26">
        <v>4</v>
      </c>
      <c r="P26" t="s">
        <v>166</v>
      </c>
      <c r="Q26" t="s">
        <v>81</v>
      </c>
      <c r="R26" s="14">
        <v>2431</v>
      </c>
      <c r="S26" s="14">
        <v>2431</v>
      </c>
      <c r="T26" s="14">
        <v>1361</v>
      </c>
      <c r="U26" s="14">
        <v>6223</v>
      </c>
      <c r="V26" s="14">
        <f t="shared" si="4"/>
        <v>2431</v>
      </c>
      <c r="W26" s="14">
        <f t="shared" si="5"/>
        <v>2431</v>
      </c>
      <c r="X26" s="14">
        <f>IF($U26-SUM($V26:W26)&gt;$R26,$R26,$U26-SUM($V26:W26))</f>
        <v>1361</v>
      </c>
      <c r="Y26" s="14">
        <f>IF($U26-SUM($V26:X26)&gt;$R26,$R26,$U26-SUM($V26:X26))</f>
        <v>0</v>
      </c>
      <c r="Z26" s="14">
        <f t="shared" si="1"/>
        <v>0</v>
      </c>
      <c r="AA26" s="14">
        <f t="shared" si="6"/>
        <v>0</v>
      </c>
    </row>
    <row r="27" spans="1:27" x14ac:dyDescent="0.25">
      <c r="A27">
        <v>10</v>
      </c>
      <c r="D27" s="2">
        <f t="shared" si="11"/>
        <v>0</v>
      </c>
      <c r="E27" s="2">
        <f t="shared" si="11"/>
        <v>0</v>
      </c>
      <c r="F27" s="2">
        <f t="shared" si="11"/>
        <v>0</v>
      </c>
      <c r="G27" s="2">
        <f t="shared" si="11"/>
        <v>0</v>
      </c>
      <c r="H27" s="2">
        <f t="shared" si="11"/>
        <v>0</v>
      </c>
      <c r="I27" s="2">
        <f t="shared" si="11"/>
        <v>0</v>
      </c>
      <c r="J27" s="2">
        <f t="shared" si="11"/>
        <v>0</v>
      </c>
      <c r="K27" s="2">
        <f t="shared" si="11"/>
        <v>0</v>
      </c>
      <c r="L27" s="2">
        <f t="shared" si="11"/>
        <v>0</v>
      </c>
      <c r="M27" s="2">
        <f t="shared" si="11"/>
        <v>0</v>
      </c>
      <c r="O27">
        <v>5</v>
      </c>
      <c r="P27" t="s">
        <v>162</v>
      </c>
      <c r="Q27" t="s">
        <v>40</v>
      </c>
      <c r="R27" s="14">
        <v>711</v>
      </c>
      <c r="S27" s="14"/>
      <c r="T27" s="14"/>
      <c r="U27" s="14">
        <v>711</v>
      </c>
      <c r="V27" s="14">
        <f t="shared" si="4"/>
        <v>711</v>
      </c>
      <c r="W27" s="14">
        <f t="shared" si="5"/>
        <v>0</v>
      </c>
      <c r="X27" s="14">
        <f>IF($U27-SUM($V27:W27)&gt;$R27,$R27,$U27-SUM($V27:W27))</f>
        <v>0</v>
      </c>
      <c r="Y27" s="14">
        <f>IF($U27-SUM($V27:X27)&gt;$R27,$R27,$U27-SUM($V27:X27))</f>
        <v>0</v>
      </c>
      <c r="Z27" s="14">
        <f t="shared" si="1"/>
        <v>0</v>
      </c>
      <c r="AA27" s="14">
        <f t="shared" si="6"/>
        <v>0</v>
      </c>
    </row>
    <row r="28" spans="1:27" x14ac:dyDescent="0.25">
      <c r="A28">
        <v>11</v>
      </c>
      <c r="D28" s="2">
        <f t="shared" si="11"/>
        <v>-2599</v>
      </c>
      <c r="E28" s="2">
        <f t="shared" si="11"/>
        <v>0</v>
      </c>
      <c r="F28" s="2">
        <f t="shared" si="11"/>
        <v>0</v>
      </c>
      <c r="G28" s="2">
        <f t="shared" si="11"/>
        <v>-2599</v>
      </c>
      <c r="H28" s="2">
        <f t="shared" si="11"/>
        <v>-2599</v>
      </c>
      <c r="I28" s="2">
        <f t="shared" si="11"/>
        <v>0</v>
      </c>
      <c r="J28" s="2">
        <f t="shared" si="11"/>
        <v>0</v>
      </c>
      <c r="K28" s="2">
        <f t="shared" si="11"/>
        <v>0</v>
      </c>
      <c r="L28" s="2">
        <f t="shared" si="11"/>
        <v>0</v>
      </c>
      <c r="M28" s="2">
        <f t="shared" si="11"/>
        <v>0</v>
      </c>
      <c r="O28">
        <v>6</v>
      </c>
      <c r="P28" t="s">
        <v>166</v>
      </c>
      <c r="Q28" t="s">
        <v>81</v>
      </c>
      <c r="R28" s="14">
        <v>113</v>
      </c>
      <c r="S28" s="14"/>
      <c r="T28" s="14"/>
      <c r="U28" s="14">
        <v>113</v>
      </c>
      <c r="V28" s="14">
        <f t="shared" si="4"/>
        <v>113</v>
      </c>
      <c r="W28" s="14">
        <f t="shared" si="5"/>
        <v>0</v>
      </c>
      <c r="X28" s="14">
        <f>IF($U28-SUM($V28:W28)&gt;$R28,$R28,$U28-SUM($V28:W28))</f>
        <v>0</v>
      </c>
      <c r="Y28" s="14">
        <f>IF($U28-SUM($V28:X28)&gt;$R28,$R28,$U28-SUM($V28:X28))</f>
        <v>0</v>
      </c>
      <c r="Z28" s="14">
        <f t="shared" si="1"/>
        <v>0</v>
      </c>
      <c r="AA28" s="14">
        <f t="shared" si="6"/>
        <v>0</v>
      </c>
    </row>
    <row r="29" spans="1:27" x14ac:dyDescent="0.25">
      <c r="A29">
        <v>12</v>
      </c>
      <c r="D29" s="2">
        <f t="shared" si="11"/>
        <v>-173</v>
      </c>
      <c r="E29" s="2">
        <f t="shared" si="11"/>
        <v>-173</v>
      </c>
      <c r="F29" s="2">
        <f t="shared" si="11"/>
        <v>-238</v>
      </c>
      <c r="G29" s="2">
        <f t="shared" si="11"/>
        <v>-584</v>
      </c>
      <c r="H29" s="2">
        <f t="shared" si="11"/>
        <v>-173</v>
      </c>
      <c r="I29" s="2">
        <f t="shared" si="11"/>
        <v>-173</v>
      </c>
      <c r="J29" s="2">
        <f t="shared" si="11"/>
        <v>-173</v>
      </c>
      <c r="K29" s="2">
        <f t="shared" si="11"/>
        <v>-65</v>
      </c>
      <c r="L29" s="2">
        <f t="shared" si="11"/>
        <v>0</v>
      </c>
      <c r="M29" s="2">
        <f t="shared" si="11"/>
        <v>0</v>
      </c>
      <c r="O29">
        <v>7</v>
      </c>
      <c r="P29" t="s">
        <v>26</v>
      </c>
      <c r="Q29" t="s">
        <v>33</v>
      </c>
      <c r="R29" s="14">
        <v>1397</v>
      </c>
      <c r="S29" s="14">
        <v>1189</v>
      </c>
      <c r="T29" s="14"/>
      <c r="U29" s="14">
        <v>2586</v>
      </c>
      <c r="V29" s="14">
        <f t="shared" si="4"/>
        <v>1397</v>
      </c>
      <c r="W29" s="14">
        <f t="shared" si="5"/>
        <v>1189</v>
      </c>
      <c r="X29" s="14">
        <f>IF($U29-SUM($V29:W29)&gt;$R29,$R29,$U29-SUM($V29:W29))</f>
        <v>0</v>
      </c>
      <c r="Y29" s="14">
        <f>IF($U29-SUM($V29:X29)&gt;$R29,$R29,$U29-SUM($V29:X29))</f>
        <v>0</v>
      </c>
      <c r="Z29" s="14">
        <f t="shared" si="1"/>
        <v>0</v>
      </c>
      <c r="AA29" s="14">
        <f t="shared" si="6"/>
        <v>0</v>
      </c>
    </row>
    <row r="30" spans="1:27" x14ac:dyDescent="0.25">
      <c r="A30">
        <v>1</v>
      </c>
      <c r="D30" s="2">
        <f t="shared" si="11"/>
        <v>0</v>
      </c>
      <c r="E30" s="2">
        <f t="shared" si="11"/>
        <v>0</v>
      </c>
      <c r="F30" s="2">
        <f t="shared" si="11"/>
        <v>0</v>
      </c>
      <c r="G30" s="2">
        <f t="shared" si="11"/>
        <v>0</v>
      </c>
      <c r="H30" s="2">
        <f t="shared" si="11"/>
        <v>0</v>
      </c>
      <c r="I30" s="2">
        <f t="shared" si="11"/>
        <v>0</v>
      </c>
      <c r="J30" s="2">
        <f t="shared" si="11"/>
        <v>0</v>
      </c>
      <c r="K30" s="2">
        <f t="shared" si="11"/>
        <v>0</v>
      </c>
      <c r="L30" s="2">
        <f t="shared" si="11"/>
        <v>0</v>
      </c>
      <c r="M30" s="2">
        <f t="shared" si="11"/>
        <v>0</v>
      </c>
      <c r="O30">
        <v>7</v>
      </c>
      <c r="P30" t="s">
        <v>162</v>
      </c>
      <c r="Q30" t="s">
        <v>40</v>
      </c>
      <c r="R30" s="14">
        <v>1739</v>
      </c>
      <c r="S30" s="14"/>
      <c r="T30" s="14"/>
      <c r="U30" s="14">
        <v>1739</v>
      </c>
      <c r="V30" s="14">
        <f t="shared" si="4"/>
        <v>1739</v>
      </c>
      <c r="W30" s="14">
        <f t="shared" si="5"/>
        <v>0</v>
      </c>
      <c r="X30" s="14">
        <f>IF($U30-SUM($V30:W30)&gt;$R30,$R30,$U30-SUM($V30:W30))</f>
        <v>0</v>
      </c>
      <c r="Y30" s="14">
        <f>IF($U30-SUM($V30:X30)&gt;$R30,$R30,$U30-SUM($V30:X30))</f>
        <v>0</v>
      </c>
      <c r="Z30" s="14">
        <f t="shared" si="1"/>
        <v>0</v>
      </c>
      <c r="AA30" s="14">
        <f t="shared" si="6"/>
        <v>0</v>
      </c>
    </row>
    <row r="31" spans="1:27" x14ac:dyDescent="0.25">
      <c r="A31">
        <v>2</v>
      </c>
      <c r="D31" s="2">
        <f t="shared" si="11"/>
        <v>-447</v>
      </c>
      <c r="E31" s="2">
        <f t="shared" si="11"/>
        <v>0</v>
      </c>
      <c r="F31" s="2">
        <f t="shared" si="11"/>
        <v>0</v>
      </c>
      <c r="G31" s="2">
        <f t="shared" si="11"/>
        <v>-447</v>
      </c>
      <c r="H31" s="2">
        <f t="shared" si="11"/>
        <v>-447</v>
      </c>
      <c r="I31" s="2">
        <f t="shared" si="11"/>
        <v>0</v>
      </c>
      <c r="J31" s="2">
        <f t="shared" si="11"/>
        <v>0</v>
      </c>
      <c r="K31" s="2">
        <f t="shared" si="11"/>
        <v>0</v>
      </c>
      <c r="L31" s="2">
        <f t="shared" si="11"/>
        <v>0</v>
      </c>
      <c r="M31" s="2">
        <f t="shared" si="11"/>
        <v>0</v>
      </c>
      <c r="O31">
        <v>7</v>
      </c>
      <c r="P31" t="s">
        <v>179</v>
      </c>
      <c r="Q31" t="s">
        <v>74</v>
      </c>
      <c r="R31" s="14">
        <v>37</v>
      </c>
      <c r="S31" s="14">
        <v>37</v>
      </c>
      <c r="T31" s="14">
        <v>3</v>
      </c>
      <c r="U31" s="14">
        <v>77</v>
      </c>
      <c r="V31" s="14">
        <f t="shared" si="4"/>
        <v>37</v>
      </c>
      <c r="W31" s="14">
        <f t="shared" si="5"/>
        <v>37</v>
      </c>
      <c r="X31" s="14">
        <f>IF($U31-SUM($V31:W31)&gt;$R31,$R31,$U31-SUM($V31:W31))</f>
        <v>3</v>
      </c>
      <c r="Y31" s="14">
        <f>IF($U31-SUM($V31:X31)&gt;$R31,$R31,$U31-SUM($V31:X31))</f>
        <v>0</v>
      </c>
      <c r="Z31" s="14">
        <f t="shared" si="1"/>
        <v>0</v>
      </c>
      <c r="AA31" s="14">
        <f t="shared" si="6"/>
        <v>0</v>
      </c>
    </row>
    <row r="32" spans="1:27" x14ac:dyDescent="0.25">
      <c r="A32">
        <v>3</v>
      </c>
      <c r="D32" s="2">
        <f t="shared" si="11"/>
        <v>0</v>
      </c>
      <c r="E32" s="2">
        <f t="shared" si="11"/>
        <v>0</v>
      </c>
      <c r="F32" s="2">
        <f t="shared" si="11"/>
        <v>0</v>
      </c>
      <c r="G32" s="2">
        <f t="shared" si="11"/>
        <v>0</v>
      </c>
      <c r="H32" s="2">
        <f t="shared" si="11"/>
        <v>0</v>
      </c>
      <c r="I32" s="2">
        <f t="shared" si="11"/>
        <v>0</v>
      </c>
      <c r="J32" s="2">
        <f t="shared" si="11"/>
        <v>0</v>
      </c>
      <c r="K32" s="2">
        <f t="shared" si="11"/>
        <v>0</v>
      </c>
      <c r="L32" s="2">
        <f t="shared" si="11"/>
        <v>0</v>
      </c>
      <c r="M32" s="2">
        <f t="shared" si="11"/>
        <v>0</v>
      </c>
      <c r="O32">
        <v>8</v>
      </c>
      <c r="P32" t="s">
        <v>162</v>
      </c>
      <c r="Q32" t="s">
        <v>40</v>
      </c>
      <c r="R32" s="14">
        <v>623</v>
      </c>
      <c r="S32" s="14"/>
      <c r="T32" s="14"/>
      <c r="U32" s="14">
        <v>623</v>
      </c>
      <c r="V32" s="14">
        <f t="shared" si="4"/>
        <v>623</v>
      </c>
      <c r="W32" s="14">
        <f t="shared" si="5"/>
        <v>0</v>
      </c>
      <c r="X32" s="14">
        <f>IF($U32-SUM($V32:W32)&gt;$R32,$R32,$U32-SUM($V32:W32))</f>
        <v>0</v>
      </c>
      <c r="Y32" s="14">
        <f>IF($U32-SUM($V32:X32)&gt;$R32,$R32,$U32-SUM($V32:X32))</f>
        <v>0</v>
      </c>
      <c r="Z32" s="14">
        <f t="shared" si="1"/>
        <v>0</v>
      </c>
      <c r="AA32" s="14">
        <f t="shared" si="6"/>
        <v>0</v>
      </c>
    </row>
    <row r="33" spans="1:27" x14ac:dyDescent="0.25">
      <c r="A33">
        <v>4</v>
      </c>
      <c r="D33" s="2">
        <f t="shared" si="11"/>
        <v>-383</v>
      </c>
      <c r="E33" s="2">
        <f t="shared" si="11"/>
        <v>-383</v>
      </c>
      <c r="F33" s="2">
        <f t="shared" si="11"/>
        <v>-2046</v>
      </c>
      <c r="G33" s="2">
        <f t="shared" si="11"/>
        <v>-2812</v>
      </c>
      <c r="H33" s="2">
        <f t="shared" si="11"/>
        <v>-383</v>
      </c>
      <c r="I33" s="2">
        <f t="shared" si="11"/>
        <v>-383</v>
      </c>
      <c r="J33" s="2">
        <f t="shared" si="11"/>
        <v>-383</v>
      </c>
      <c r="K33" s="2">
        <f t="shared" si="11"/>
        <v>-383</v>
      </c>
      <c r="L33" s="2">
        <f t="shared" si="11"/>
        <v>-1280</v>
      </c>
      <c r="M33" s="2">
        <f t="shared" si="11"/>
        <v>0</v>
      </c>
      <c r="O33">
        <v>8</v>
      </c>
      <c r="P33" t="s">
        <v>177</v>
      </c>
      <c r="Q33" t="s">
        <v>70</v>
      </c>
      <c r="R33" s="14">
        <v>0</v>
      </c>
      <c r="S33" s="14">
        <v>0</v>
      </c>
      <c r="T33" s="14"/>
      <c r="U33" s="14">
        <v>0</v>
      </c>
      <c r="V33" s="14">
        <f t="shared" si="4"/>
        <v>0</v>
      </c>
      <c r="W33" s="14">
        <f t="shared" si="5"/>
        <v>0</v>
      </c>
      <c r="X33" s="14">
        <f>IF($U33-SUM($V33:W33)&gt;$R33,$R33,$U33-SUM($V33:W33))</f>
        <v>0</v>
      </c>
      <c r="Y33" s="14">
        <f>IF($U33-SUM($V33:X33)&gt;$R33,$R33,$U33-SUM($V33:X33))</f>
        <v>0</v>
      </c>
      <c r="Z33" s="14">
        <f t="shared" si="1"/>
        <v>0</v>
      </c>
      <c r="AA33" s="14">
        <f t="shared" si="6"/>
        <v>0</v>
      </c>
    </row>
    <row r="34" spans="1:27" x14ac:dyDescent="0.25">
      <c r="A34">
        <v>5</v>
      </c>
      <c r="D34" s="2">
        <f t="shared" si="11"/>
        <v>-245</v>
      </c>
      <c r="E34" s="2">
        <f t="shared" si="11"/>
        <v>-245</v>
      </c>
      <c r="F34" s="2">
        <f t="shared" si="11"/>
        <v>-1206</v>
      </c>
      <c r="G34" s="2">
        <f t="shared" si="11"/>
        <v>-1696</v>
      </c>
      <c r="H34" s="2">
        <f t="shared" si="11"/>
        <v>-245</v>
      </c>
      <c r="I34" s="2">
        <f t="shared" si="11"/>
        <v>-245</v>
      </c>
      <c r="J34" s="2">
        <f t="shared" si="11"/>
        <v>-245</v>
      </c>
      <c r="K34" s="2">
        <f t="shared" si="11"/>
        <v>-245</v>
      </c>
      <c r="L34" s="2">
        <f t="shared" si="11"/>
        <v>-716</v>
      </c>
      <c r="M34" s="2">
        <f t="shared" si="11"/>
        <v>0</v>
      </c>
      <c r="O34" t="s">
        <v>85</v>
      </c>
      <c r="R34" s="14">
        <v>37376</v>
      </c>
      <c r="S34" s="14">
        <v>18303</v>
      </c>
      <c r="T34" s="14">
        <v>4306</v>
      </c>
      <c r="U34" s="14">
        <v>59985</v>
      </c>
      <c r="V34" s="14">
        <f>SUM(V6:V33)</f>
        <v>37376</v>
      </c>
      <c r="W34" s="14">
        <f t="shared" ref="W34:AA34" si="12">SUM(W6:W33)</f>
        <v>18303</v>
      </c>
      <c r="X34" s="14">
        <f t="shared" si="12"/>
        <v>4306</v>
      </c>
      <c r="Y34" s="14">
        <f t="shared" si="12"/>
        <v>0</v>
      </c>
      <c r="Z34" s="14">
        <f t="shared" si="12"/>
        <v>0</v>
      </c>
      <c r="AA34" s="14">
        <f t="shared" si="12"/>
        <v>0</v>
      </c>
    </row>
    <row r="35" spans="1:27" x14ac:dyDescent="0.25">
      <c r="A35">
        <v>6</v>
      </c>
      <c r="D35" s="2">
        <f t="shared" si="11"/>
        <v>-682</v>
      </c>
      <c r="E35" s="2">
        <f t="shared" si="11"/>
        <v>-509</v>
      </c>
      <c r="F35" s="2">
        <f t="shared" si="11"/>
        <v>-512</v>
      </c>
      <c r="G35" s="2">
        <f t="shared" si="11"/>
        <v>-1703</v>
      </c>
      <c r="H35" s="2">
        <f t="shared" si="11"/>
        <v>-682</v>
      </c>
      <c r="I35" s="2">
        <f t="shared" si="11"/>
        <v>-509</v>
      </c>
      <c r="J35" s="2">
        <f t="shared" si="11"/>
        <v>-497</v>
      </c>
      <c r="K35" s="2">
        <f t="shared" si="11"/>
        <v>-15</v>
      </c>
      <c r="L35" s="2">
        <f t="shared" si="11"/>
        <v>0</v>
      </c>
      <c r="M35" s="2">
        <f t="shared" si="11"/>
        <v>0</v>
      </c>
      <c r="V35" s="14"/>
      <c r="W35" s="14"/>
      <c r="X35" s="14"/>
      <c r="Y35" s="14"/>
      <c r="Z35" s="14"/>
      <c r="AA35" s="14"/>
    </row>
    <row r="36" spans="1:27" x14ac:dyDescent="0.25">
      <c r="A36">
        <v>7</v>
      </c>
      <c r="D36" s="2">
        <f t="shared" si="11"/>
        <v>-325</v>
      </c>
      <c r="E36" s="2">
        <f t="shared" si="11"/>
        <v>-70</v>
      </c>
      <c r="F36" s="2">
        <f t="shared" si="11"/>
        <v>-539</v>
      </c>
      <c r="G36" s="2">
        <f t="shared" si="11"/>
        <v>-934</v>
      </c>
      <c r="H36" s="2">
        <f t="shared" si="11"/>
        <v>-325</v>
      </c>
      <c r="I36" s="2">
        <f t="shared" si="11"/>
        <v>-70</v>
      </c>
      <c r="J36" s="2">
        <f t="shared" si="11"/>
        <v>-70</v>
      </c>
      <c r="K36" s="2">
        <f t="shared" si="11"/>
        <v>-70</v>
      </c>
      <c r="L36" s="2">
        <f t="shared" si="11"/>
        <v>-399</v>
      </c>
      <c r="M36" s="2">
        <f t="shared" si="11"/>
        <v>0</v>
      </c>
      <c r="V36" s="14"/>
      <c r="W36" s="14"/>
      <c r="X36" s="14"/>
      <c r="Y36" s="14"/>
      <c r="Z36" s="14"/>
      <c r="AA36" s="14"/>
    </row>
    <row r="37" spans="1:27" x14ac:dyDescent="0.25">
      <c r="A37">
        <v>8</v>
      </c>
      <c r="D37" s="17">
        <f t="shared" si="11"/>
        <v>-120</v>
      </c>
      <c r="E37" s="17">
        <f t="shared" si="11"/>
        <v>-9</v>
      </c>
      <c r="F37" s="17">
        <f t="shared" si="11"/>
        <v>-127</v>
      </c>
      <c r="G37" s="17">
        <f t="shared" si="11"/>
        <v>-256</v>
      </c>
      <c r="H37" s="17">
        <f t="shared" si="11"/>
        <v>-120</v>
      </c>
      <c r="I37" s="17">
        <f t="shared" si="11"/>
        <v>-9</v>
      </c>
      <c r="J37" s="17">
        <f t="shared" si="11"/>
        <v>0</v>
      </c>
      <c r="K37" s="17">
        <f t="shared" si="11"/>
        <v>0</v>
      </c>
      <c r="L37" s="17">
        <f t="shared" si="11"/>
        <v>-127</v>
      </c>
      <c r="M37" s="17">
        <f t="shared" si="11"/>
        <v>0</v>
      </c>
      <c r="V37" s="14"/>
      <c r="W37" s="14"/>
      <c r="X37" s="14"/>
      <c r="Y37" s="14"/>
      <c r="Z37" s="14"/>
      <c r="AA37" s="14"/>
    </row>
    <row r="38" spans="1:27" x14ac:dyDescent="0.25">
      <c r="C38" t="s">
        <v>88</v>
      </c>
      <c r="D38" s="4">
        <f>SUM(D26:D37)</f>
        <v>-5478</v>
      </c>
      <c r="E38" s="4">
        <f t="shared" ref="E38:M38" si="13">SUM(E26:E37)</f>
        <v>-1628</v>
      </c>
      <c r="F38" s="4">
        <f t="shared" si="13"/>
        <v>-4668</v>
      </c>
      <c r="G38" s="4">
        <f t="shared" si="13"/>
        <v>-11774</v>
      </c>
      <c r="H38" s="4">
        <f t="shared" si="13"/>
        <v>-5478</v>
      </c>
      <c r="I38" s="4">
        <f t="shared" si="13"/>
        <v>-1628</v>
      </c>
      <c r="J38" s="4">
        <f t="shared" si="13"/>
        <v>-1368</v>
      </c>
      <c r="K38" s="4">
        <f t="shared" si="13"/>
        <v>-778</v>
      </c>
      <c r="L38" s="4">
        <f t="shared" si="13"/>
        <v>-2522</v>
      </c>
      <c r="M38" s="4">
        <f t="shared" si="13"/>
        <v>0</v>
      </c>
      <c r="R38" s="71" t="s">
        <v>126</v>
      </c>
      <c r="S38" s="72"/>
      <c r="T38" s="72"/>
      <c r="U38" s="73"/>
      <c r="V38" s="71" t="s">
        <v>127</v>
      </c>
      <c r="W38" s="72"/>
      <c r="X38" s="72"/>
      <c r="Y38" s="72"/>
      <c r="Z38" s="73"/>
    </row>
    <row r="39" spans="1:27" x14ac:dyDescent="0.25">
      <c r="C39" t="s">
        <v>91</v>
      </c>
      <c r="D39" s="4">
        <f>D38-D20</f>
        <v>0</v>
      </c>
      <c r="E39" s="4">
        <f t="shared" ref="E39:M39" si="14">E38-E20</f>
        <v>0</v>
      </c>
      <c r="F39" s="4">
        <f t="shared" si="14"/>
        <v>0</v>
      </c>
      <c r="G39" s="4">
        <f t="shared" si="14"/>
        <v>0</v>
      </c>
      <c r="H39" s="4">
        <f t="shared" si="14"/>
        <v>0</v>
      </c>
      <c r="I39" s="4">
        <f t="shared" si="14"/>
        <v>0</v>
      </c>
      <c r="J39" s="4">
        <f t="shared" si="14"/>
        <v>0</v>
      </c>
      <c r="K39" s="4">
        <f t="shared" si="14"/>
        <v>0</v>
      </c>
      <c r="L39" s="4">
        <f t="shared" si="14"/>
        <v>0</v>
      </c>
      <c r="M39" s="4">
        <f t="shared" si="14"/>
        <v>0</v>
      </c>
      <c r="R39" s="3" t="str">
        <f t="shared" ref="R39:Z39" si="15">R5</f>
        <v>Cash Out - Tier 1</v>
      </c>
      <c r="S39" s="3" t="str">
        <f t="shared" si="15"/>
        <v>Cash Out - Tier 2</v>
      </c>
      <c r="T39" s="3" t="str">
        <f t="shared" si="15"/>
        <v>Cash Out - Tier 3</v>
      </c>
      <c r="U39" s="3" t="str">
        <f t="shared" si="15"/>
        <v>Grand Total</v>
      </c>
      <c r="V39" s="3" t="str">
        <f t="shared" si="15"/>
        <v>Cash Out - Tier 1</v>
      </c>
      <c r="W39" s="3" t="str">
        <f t="shared" si="15"/>
        <v>Cash Out - Tier 2</v>
      </c>
      <c r="X39" s="3" t="str">
        <f t="shared" si="15"/>
        <v>Cash Out - Tier 3</v>
      </c>
      <c r="Y39" s="3" t="str">
        <f t="shared" si="15"/>
        <v>Cash Out - Tier 4</v>
      </c>
      <c r="Z39" s="3" t="str">
        <f t="shared" si="15"/>
        <v>Cash Out - Tier 5</v>
      </c>
    </row>
    <row r="40" spans="1:27" x14ac:dyDescent="0.25">
      <c r="O40">
        <v>9</v>
      </c>
      <c r="R40" s="2">
        <f t="shared" ref="R40:Z51" si="16">SUMIF($O$6:$O$37,$O40,R$6:R$37)</f>
        <v>3168</v>
      </c>
      <c r="S40" s="2">
        <f t="shared" si="16"/>
        <v>852</v>
      </c>
      <c r="T40" s="2">
        <f t="shared" si="16"/>
        <v>0</v>
      </c>
      <c r="U40" s="2">
        <f t="shared" si="16"/>
        <v>4020</v>
      </c>
      <c r="V40" s="2">
        <f t="shared" si="16"/>
        <v>3168</v>
      </c>
      <c r="W40" s="2">
        <f t="shared" si="16"/>
        <v>852</v>
      </c>
      <c r="X40" s="2">
        <f t="shared" si="16"/>
        <v>0</v>
      </c>
      <c r="Y40" s="2">
        <f t="shared" si="16"/>
        <v>0</v>
      </c>
      <c r="Z40" s="2">
        <f t="shared" si="16"/>
        <v>0</v>
      </c>
      <c r="AA40" s="2">
        <f t="shared" ref="AA40:AA51" si="17">SUMIF($A$6:$A$23,$A57,AA$6:AA$37)</f>
        <v>0</v>
      </c>
    </row>
    <row r="41" spans="1:27" x14ac:dyDescent="0.25">
      <c r="O41">
        <v>10</v>
      </c>
      <c r="R41" s="2">
        <f t="shared" si="16"/>
        <v>4760</v>
      </c>
      <c r="S41" s="2">
        <f t="shared" si="16"/>
        <v>2276</v>
      </c>
      <c r="T41" s="2">
        <f t="shared" si="16"/>
        <v>0</v>
      </c>
      <c r="U41" s="2">
        <f t="shared" si="16"/>
        <v>7036</v>
      </c>
      <c r="V41" s="2">
        <f t="shared" si="16"/>
        <v>4760</v>
      </c>
      <c r="W41" s="2">
        <f t="shared" si="16"/>
        <v>2276</v>
      </c>
      <c r="X41" s="2">
        <f t="shared" si="16"/>
        <v>0</v>
      </c>
      <c r="Y41" s="2">
        <f t="shared" si="16"/>
        <v>0</v>
      </c>
      <c r="Z41" s="2">
        <f t="shared" si="16"/>
        <v>0</v>
      </c>
      <c r="AA41" s="2">
        <f t="shared" si="17"/>
        <v>0</v>
      </c>
    </row>
    <row r="42" spans="1:27" x14ac:dyDescent="0.25">
      <c r="O42">
        <v>11</v>
      </c>
      <c r="R42" s="2">
        <f t="shared" si="16"/>
        <v>353</v>
      </c>
      <c r="S42" s="2">
        <f t="shared" si="16"/>
        <v>0</v>
      </c>
      <c r="T42" s="2">
        <f t="shared" si="16"/>
        <v>0</v>
      </c>
      <c r="U42" s="2">
        <f t="shared" si="16"/>
        <v>353</v>
      </c>
      <c r="V42" s="2">
        <f t="shared" si="16"/>
        <v>353</v>
      </c>
      <c r="W42" s="2">
        <f t="shared" si="16"/>
        <v>0</v>
      </c>
      <c r="X42" s="2">
        <f t="shared" si="16"/>
        <v>0</v>
      </c>
      <c r="Y42" s="2">
        <f t="shared" si="16"/>
        <v>0</v>
      </c>
      <c r="Z42" s="2">
        <f t="shared" si="16"/>
        <v>0</v>
      </c>
      <c r="AA42" s="2">
        <f t="shared" si="17"/>
        <v>0</v>
      </c>
    </row>
    <row r="43" spans="1:27" x14ac:dyDescent="0.25">
      <c r="O43">
        <v>12</v>
      </c>
      <c r="R43" s="2">
        <f t="shared" si="16"/>
        <v>6320</v>
      </c>
      <c r="S43" s="2">
        <f t="shared" si="16"/>
        <v>1307</v>
      </c>
      <c r="T43" s="2">
        <f t="shared" si="16"/>
        <v>0</v>
      </c>
      <c r="U43" s="2">
        <f t="shared" si="16"/>
        <v>7627</v>
      </c>
      <c r="V43" s="2">
        <f t="shared" si="16"/>
        <v>6320</v>
      </c>
      <c r="W43" s="2">
        <f t="shared" si="16"/>
        <v>1307</v>
      </c>
      <c r="X43" s="2">
        <f t="shared" si="16"/>
        <v>0</v>
      </c>
      <c r="Y43" s="2">
        <f t="shared" si="16"/>
        <v>0</v>
      </c>
      <c r="Z43" s="2">
        <f t="shared" si="16"/>
        <v>0</v>
      </c>
      <c r="AA43" s="2">
        <f t="shared" si="17"/>
        <v>0</v>
      </c>
    </row>
    <row r="44" spans="1:27" x14ac:dyDescent="0.25">
      <c r="O44">
        <v>1</v>
      </c>
      <c r="R44" s="2">
        <f t="shared" si="16"/>
        <v>8153</v>
      </c>
      <c r="S44" s="2">
        <f t="shared" si="16"/>
        <v>7695</v>
      </c>
      <c r="T44" s="2">
        <f t="shared" si="16"/>
        <v>2942</v>
      </c>
      <c r="U44" s="2">
        <f t="shared" si="16"/>
        <v>18790</v>
      </c>
      <c r="V44" s="2">
        <f t="shared" si="16"/>
        <v>8153</v>
      </c>
      <c r="W44" s="2">
        <f t="shared" si="16"/>
        <v>7695</v>
      </c>
      <c r="X44" s="2">
        <f t="shared" si="16"/>
        <v>2942</v>
      </c>
      <c r="Y44" s="2">
        <f t="shared" si="16"/>
        <v>0</v>
      </c>
      <c r="Z44" s="2">
        <f t="shared" si="16"/>
        <v>0</v>
      </c>
      <c r="AA44" s="2">
        <f t="shared" si="17"/>
        <v>0</v>
      </c>
    </row>
    <row r="45" spans="1:27" x14ac:dyDescent="0.25">
      <c r="O45">
        <v>2</v>
      </c>
      <c r="R45" s="2">
        <f t="shared" si="16"/>
        <v>556</v>
      </c>
      <c r="S45" s="2">
        <f t="shared" si="16"/>
        <v>0</v>
      </c>
      <c r="T45" s="2">
        <f t="shared" si="16"/>
        <v>0</v>
      </c>
      <c r="U45" s="2">
        <f t="shared" si="16"/>
        <v>556</v>
      </c>
      <c r="V45" s="2">
        <f t="shared" si="16"/>
        <v>556</v>
      </c>
      <c r="W45" s="2">
        <f t="shared" si="16"/>
        <v>0</v>
      </c>
      <c r="X45" s="2">
        <f t="shared" si="16"/>
        <v>0</v>
      </c>
      <c r="Y45" s="2">
        <f t="shared" si="16"/>
        <v>0</v>
      </c>
      <c r="Z45" s="2">
        <f t="shared" si="16"/>
        <v>0</v>
      </c>
      <c r="AA45" s="2">
        <f t="shared" si="17"/>
        <v>0</v>
      </c>
    </row>
    <row r="46" spans="1:27" x14ac:dyDescent="0.25">
      <c r="O46">
        <v>3</v>
      </c>
      <c r="R46" s="2">
        <f t="shared" si="16"/>
        <v>3933</v>
      </c>
      <c r="S46" s="2">
        <f t="shared" si="16"/>
        <v>0</v>
      </c>
      <c r="T46" s="2">
        <f t="shared" si="16"/>
        <v>0</v>
      </c>
      <c r="U46" s="2">
        <f t="shared" si="16"/>
        <v>3933</v>
      </c>
      <c r="V46" s="2">
        <f t="shared" si="16"/>
        <v>3933</v>
      </c>
      <c r="W46" s="2">
        <f t="shared" si="16"/>
        <v>0</v>
      </c>
      <c r="X46" s="2">
        <f t="shared" si="16"/>
        <v>0</v>
      </c>
      <c r="Y46" s="2">
        <f t="shared" si="16"/>
        <v>0</v>
      </c>
      <c r="Z46" s="2">
        <f t="shared" si="16"/>
        <v>0</v>
      </c>
      <c r="AA46" s="2">
        <f t="shared" si="17"/>
        <v>0</v>
      </c>
    </row>
    <row r="47" spans="1:27" x14ac:dyDescent="0.25">
      <c r="O47">
        <v>4</v>
      </c>
      <c r="R47" s="2">
        <f t="shared" si="16"/>
        <v>5513</v>
      </c>
      <c r="S47" s="2">
        <f t="shared" si="16"/>
        <v>4947</v>
      </c>
      <c r="T47" s="2">
        <f t="shared" si="16"/>
        <v>1361</v>
      </c>
      <c r="U47" s="2">
        <f t="shared" si="16"/>
        <v>11821</v>
      </c>
      <c r="V47" s="2">
        <f t="shared" si="16"/>
        <v>5513</v>
      </c>
      <c r="W47" s="2">
        <f t="shared" si="16"/>
        <v>4947</v>
      </c>
      <c r="X47" s="2">
        <f t="shared" si="16"/>
        <v>1361</v>
      </c>
      <c r="Y47" s="2">
        <f t="shared" si="16"/>
        <v>0</v>
      </c>
      <c r="Z47" s="2">
        <f t="shared" si="16"/>
        <v>0</v>
      </c>
      <c r="AA47" s="2">
        <f t="shared" si="17"/>
        <v>0</v>
      </c>
    </row>
    <row r="48" spans="1:27" x14ac:dyDescent="0.25">
      <c r="O48">
        <v>5</v>
      </c>
      <c r="R48" s="2">
        <f t="shared" si="16"/>
        <v>711</v>
      </c>
      <c r="S48" s="2">
        <f t="shared" si="16"/>
        <v>0</v>
      </c>
      <c r="T48" s="2">
        <f t="shared" si="16"/>
        <v>0</v>
      </c>
      <c r="U48" s="2">
        <f t="shared" si="16"/>
        <v>711</v>
      </c>
      <c r="V48" s="2">
        <f t="shared" si="16"/>
        <v>711</v>
      </c>
      <c r="W48" s="2">
        <f t="shared" si="16"/>
        <v>0</v>
      </c>
      <c r="X48" s="2">
        <f t="shared" si="16"/>
        <v>0</v>
      </c>
      <c r="Y48" s="2">
        <f t="shared" si="16"/>
        <v>0</v>
      </c>
      <c r="Z48" s="2">
        <f t="shared" si="16"/>
        <v>0</v>
      </c>
      <c r="AA48" s="2">
        <f t="shared" si="17"/>
        <v>0</v>
      </c>
    </row>
    <row r="49" spans="15:28" x14ac:dyDescent="0.25">
      <c r="O49">
        <v>6</v>
      </c>
      <c r="R49" s="2">
        <f t="shared" si="16"/>
        <v>113</v>
      </c>
      <c r="S49" s="2">
        <f t="shared" si="16"/>
        <v>0</v>
      </c>
      <c r="T49" s="2">
        <f t="shared" si="16"/>
        <v>0</v>
      </c>
      <c r="U49" s="2">
        <f t="shared" si="16"/>
        <v>113</v>
      </c>
      <c r="V49" s="2">
        <f t="shared" si="16"/>
        <v>113</v>
      </c>
      <c r="W49" s="2">
        <f t="shared" si="16"/>
        <v>0</v>
      </c>
      <c r="X49" s="2">
        <f t="shared" si="16"/>
        <v>0</v>
      </c>
      <c r="Y49" s="2">
        <f t="shared" si="16"/>
        <v>0</v>
      </c>
      <c r="Z49" s="2">
        <f t="shared" si="16"/>
        <v>0</v>
      </c>
      <c r="AA49" s="2">
        <f t="shared" si="17"/>
        <v>0</v>
      </c>
    </row>
    <row r="50" spans="15:28" x14ac:dyDescent="0.25">
      <c r="O50">
        <v>7</v>
      </c>
      <c r="R50" s="2">
        <f t="shared" si="16"/>
        <v>3173</v>
      </c>
      <c r="S50" s="2">
        <f t="shared" si="16"/>
        <v>1226</v>
      </c>
      <c r="T50" s="2">
        <f t="shared" si="16"/>
        <v>3</v>
      </c>
      <c r="U50" s="2">
        <f t="shared" si="16"/>
        <v>4402</v>
      </c>
      <c r="V50" s="2">
        <f t="shared" si="16"/>
        <v>3173</v>
      </c>
      <c r="W50" s="2">
        <f t="shared" si="16"/>
        <v>1226</v>
      </c>
      <c r="X50" s="2">
        <f t="shared" si="16"/>
        <v>3</v>
      </c>
      <c r="Y50" s="2">
        <f t="shared" si="16"/>
        <v>0</v>
      </c>
      <c r="Z50" s="2">
        <f t="shared" si="16"/>
        <v>0</v>
      </c>
      <c r="AA50" s="2">
        <f t="shared" si="17"/>
        <v>0</v>
      </c>
    </row>
    <row r="51" spans="15:28" x14ac:dyDescent="0.25">
      <c r="O51">
        <v>8</v>
      </c>
      <c r="R51" s="17">
        <f t="shared" si="16"/>
        <v>623</v>
      </c>
      <c r="S51" s="17">
        <f t="shared" si="16"/>
        <v>0</v>
      </c>
      <c r="T51" s="17">
        <f t="shared" si="16"/>
        <v>0</v>
      </c>
      <c r="U51" s="17">
        <f t="shared" si="16"/>
        <v>623</v>
      </c>
      <c r="V51" s="17">
        <f t="shared" si="16"/>
        <v>623</v>
      </c>
      <c r="W51" s="17">
        <f t="shared" si="16"/>
        <v>0</v>
      </c>
      <c r="X51" s="17">
        <f t="shared" si="16"/>
        <v>0</v>
      </c>
      <c r="Y51" s="17">
        <f t="shared" si="16"/>
        <v>0</v>
      </c>
      <c r="Z51" s="17">
        <f t="shared" si="16"/>
        <v>0</v>
      </c>
      <c r="AA51" s="17">
        <f t="shared" si="17"/>
        <v>0</v>
      </c>
    </row>
    <row r="52" spans="15:28" x14ac:dyDescent="0.25">
      <c r="Q52" t="s">
        <v>88</v>
      </c>
      <c r="R52" s="4">
        <f>SUM(R40:R51)</f>
        <v>37376</v>
      </c>
      <c r="S52" s="4">
        <f t="shared" ref="S52:AA52" si="18">SUM(S40:S51)</f>
        <v>18303</v>
      </c>
      <c r="T52" s="4">
        <f t="shared" si="18"/>
        <v>4306</v>
      </c>
      <c r="U52" s="4">
        <f t="shared" si="18"/>
        <v>59985</v>
      </c>
      <c r="V52" s="4">
        <f t="shared" si="18"/>
        <v>37376</v>
      </c>
      <c r="W52" s="4">
        <f t="shared" si="18"/>
        <v>18303</v>
      </c>
      <c r="X52" s="4">
        <f t="shared" si="18"/>
        <v>4306</v>
      </c>
      <c r="Y52" s="4">
        <f t="shared" si="18"/>
        <v>0</v>
      </c>
      <c r="Z52" s="4">
        <f t="shared" si="18"/>
        <v>0</v>
      </c>
      <c r="AA52" s="4">
        <f t="shared" si="18"/>
        <v>0</v>
      </c>
    </row>
    <row r="53" spans="15:28" x14ac:dyDescent="0.25">
      <c r="Q53" t="s">
        <v>91</v>
      </c>
      <c r="R53" s="4">
        <f>R52-R34</f>
        <v>0</v>
      </c>
      <c r="S53" s="4">
        <f t="shared" ref="S53:AA53" si="19">S52-S34</f>
        <v>0</v>
      </c>
      <c r="T53" s="4">
        <f t="shared" si="19"/>
        <v>0</v>
      </c>
      <c r="U53" s="4">
        <f t="shared" si="19"/>
        <v>0</v>
      </c>
      <c r="V53" s="4">
        <f t="shared" si="19"/>
        <v>0</v>
      </c>
      <c r="W53" s="4">
        <f t="shared" si="19"/>
        <v>0</v>
      </c>
      <c r="X53" s="4">
        <f t="shared" si="19"/>
        <v>0</v>
      </c>
      <c r="Y53" s="4">
        <f t="shared" si="19"/>
        <v>0</v>
      </c>
      <c r="Z53" s="4">
        <f t="shared" si="19"/>
        <v>0</v>
      </c>
      <c r="AA53" s="4">
        <f t="shared" si="19"/>
        <v>0</v>
      </c>
      <c r="AB53" s="4"/>
    </row>
  </sheetData>
  <mergeCells count="8">
    <mergeCell ref="R38:U38"/>
    <mergeCell ref="V38:Z38"/>
    <mergeCell ref="D3:G3"/>
    <mergeCell ref="H3:L3"/>
    <mergeCell ref="R3:U3"/>
    <mergeCell ref="V3:Z3"/>
    <mergeCell ref="D24:G24"/>
    <mergeCell ref="H24:L24"/>
  </mergeCells>
  <pageMargins left="0.7" right="0.7" top="0.75" bottom="0.75" header="0.3" footer="0.3"/>
  <pageSetup scale="57" orientation="landscape" r:id="rId3"/>
  <headerFooter>
    <oddHeader>&amp;C&amp;A&amp;RCASE NO. 2015-00343
ATTACHMENT 1
TO STAFF DR NO. 3-01</oddHead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T269"/>
  <sheetViews>
    <sheetView workbookViewId="0"/>
  </sheetViews>
  <sheetFormatPr defaultColWidth="6.42578125" defaultRowHeight="15" x14ac:dyDescent="0.25"/>
  <cols>
    <col min="1" max="1" width="6.28515625" bestFit="1" customWidth="1"/>
    <col min="2" max="2" width="14.5703125" bestFit="1" customWidth="1"/>
    <col min="3" max="3" width="8.5703125" bestFit="1" customWidth="1"/>
    <col min="4" max="4" width="12.7109375" bestFit="1" customWidth="1"/>
    <col min="5" max="5" width="10.28515625" bestFit="1" customWidth="1"/>
    <col min="6" max="6" width="15.42578125" bestFit="1" customWidth="1"/>
    <col min="7" max="7" width="7.85546875" bestFit="1" customWidth="1"/>
    <col min="8" max="8" width="14.42578125" bestFit="1" customWidth="1"/>
    <col min="9" max="9" width="14.85546875" bestFit="1" customWidth="1"/>
    <col min="10" max="10" width="17.7109375" bestFit="1" customWidth="1"/>
    <col min="11" max="11" width="7.140625" bestFit="1" customWidth="1"/>
    <col min="12" max="12" width="22.5703125" bestFit="1" customWidth="1"/>
    <col min="13" max="13" width="9.7109375" bestFit="1" customWidth="1"/>
    <col min="14" max="14" width="12.42578125" bestFit="1" customWidth="1"/>
    <col min="15" max="15" width="10" bestFit="1" customWidth="1"/>
    <col min="16" max="16" width="12.85546875" bestFit="1" customWidth="1"/>
    <col min="17" max="17" width="10.42578125" bestFit="1" customWidth="1"/>
    <col min="18" max="18" width="13.42578125" bestFit="1" customWidth="1"/>
    <col min="19" max="19" width="10.140625" bestFit="1" customWidth="1"/>
    <col min="20" max="20" width="8.42578125" bestFit="1" customWidth="1"/>
  </cols>
  <sheetData>
    <row r="1" spans="1:20" ht="14.65" x14ac:dyDescent="0.35">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86</v>
      </c>
      <c r="S1" s="5" t="s">
        <v>120</v>
      </c>
      <c r="T1" s="5" t="s">
        <v>128</v>
      </c>
    </row>
    <row r="2" spans="1:20" ht="14.65" x14ac:dyDescent="0.35">
      <c r="A2" t="s">
        <v>17</v>
      </c>
      <c r="B2" t="s">
        <v>162</v>
      </c>
      <c r="C2">
        <v>0</v>
      </c>
      <c r="D2" t="s">
        <v>40</v>
      </c>
      <c r="E2" t="s">
        <v>21</v>
      </c>
      <c r="F2" t="s">
        <v>28</v>
      </c>
      <c r="G2" t="s">
        <v>23</v>
      </c>
      <c r="H2" s="2">
        <v>3048</v>
      </c>
      <c r="I2" t="s">
        <v>24</v>
      </c>
      <c r="J2" t="s">
        <v>21</v>
      </c>
      <c r="M2" s="2">
        <v>9877.65</v>
      </c>
      <c r="N2">
        <v>10</v>
      </c>
      <c r="O2">
        <v>2014</v>
      </c>
      <c r="P2">
        <v>9</v>
      </c>
      <c r="Q2">
        <v>2014</v>
      </c>
      <c r="R2" t="s">
        <v>101</v>
      </c>
      <c r="S2" t="str">
        <f>IF(M2&lt;0,"Positive ","Negative")</f>
        <v>Negative</v>
      </c>
      <c r="T2" t="s">
        <v>129</v>
      </c>
    </row>
    <row r="3" spans="1:20" x14ac:dyDescent="0.25">
      <c r="A3" t="s">
        <v>17</v>
      </c>
      <c r="B3" t="s">
        <v>162</v>
      </c>
      <c r="C3">
        <v>0</v>
      </c>
      <c r="D3" t="s">
        <v>40</v>
      </c>
      <c r="E3" t="s">
        <v>21</v>
      </c>
      <c r="F3" t="s">
        <v>29</v>
      </c>
      <c r="G3" t="s">
        <v>23</v>
      </c>
      <c r="H3" s="2">
        <v>852</v>
      </c>
      <c r="I3" t="s">
        <v>24</v>
      </c>
      <c r="J3" t="s">
        <v>21</v>
      </c>
      <c r="M3" s="2">
        <v>3037.18</v>
      </c>
      <c r="N3">
        <v>10</v>
      </c>
      <c r="O3">
        <v>2014</v>
      </c>
      <c r="P3">
        <v>9</v>
      </c>
      <c r="Q3">
        <v>2014</v>
      </c>
      <c r="R3" t="s">
        <v>101</v>
      </c>
      <c r="S3" t="str">
        <f t="shared" ref="S3:S66" si="0">IF(M3&lt;0,"Positive","Negative")</f>
        <v>Negative</v>
      </c>
      <c r="T3" t="s">
        <v>129</v>
      </c>
    </row>
    <row r="4" spans="1:20" x14ac:dyDescent="0.25">
      <c r="A4" t="s">
        <v>17</v>
      </c>
      <c r="B4" t="s">
        <v>162</v>
      </c>
      <c r="C4">
        <v>0</v>
      </c>
      <c r="D4" t="s">
        <v>35</v>
      </c>
      <c r="E4" t="s">
        <v>21</v>
      </c>
      <c r="F4" t="s">
        <v>28</v>
      </c>
      <c r="G4" t="s">
        <v>23</v>
      </c>
      <c r="H4" s="2">
        <v>4484</v>
      </c>
      <c r="I4" t="s">
        <v>24</v>
      </c>
      <c r="J4" t="s">
        <v>21</v>
      </c>
      <c r="M4" s="2">
        <v>20929.52</v>
      </c>
      <c r="N4">
        <v>11</v>
      </c>
      <c r="O4">
        <v>2014</v>
      </c>
      <c r="P4">
        <v>10</v>
      </c>
      <c r="Q4">
        <v>2014</v>
      </c>
      <c r="R4" t="s">
        <v>100</v>
      </c>
      <c r="S4" t="str">
        <f t="shared" si="0"/>
        <v>Negative</v>
      </c>
      <c r="T4" t="s">
        <v>131</v>
      </c>
    </row>
    <row r="5" spans="1:20" x14ac:dyDescent="0.25">
      <c r="A5" t="s">
        <v>17</v>
      </c>
      <c r="B5" t="s">
        <v>162</v>
      </c>
      <c r="C5">
        <v>0</v>
      </c>
      <c r="D5" t="s">
        <v>35</v>
      </c>
      <c r="E5" t="s">
        <v>21</v>
      </c>
      <c r="F5" t="s">
        <v>29</v>
      </c>
      <c r="G5" t="s">
        <v>23</v>
      </c>
      <c r="H5" s="2">
        <v>2308</v>
      </c>
      <c r="I5" t="s">
        <v>24</v>
      </c>
      <c r="J5" t="s">
        <v>21</v>
      </c>
      <c r="M5" s="2">
        <v>9695.4500000000007</v>
      </c>
      <c r="N5">
        <v>11</v>
      </c>
      <c r="O5">
        <v>2014</v>
      </c>
      <c r="P5">
        <v>10</v>
      </c>
      <c r="Q5">
        <v>2014</v>
      </c>
      <c r="R5" t="s">
        <v>100</v>
      </c>
      <c r="S5" t="str">
        <f t="shared" si="0"/>
        <v>Negative</v>
      </c>
      <c r="T5" t="s">
        <v>131</v>
      </c>
    </row>
    <row r="6" spans="1:20" x14ac:dyDescent="0.25">
      <c r="A6" t="s">
        <v>17</v>
      </c>
      <c r="B6" t="s">
        <v>162</v>
      </c>
      <c r="C6">
        <v>0</v>
      </c>
      <c r="D6" t="s">
        <v>35</v>
      </c>
      <c r="E6" t="s">
        <v>21</v>
      </c>
      <c r="F6" t="s">
        <v>30</v>
      </c>
      <c r="G6" t="s">
        <v>23</v>
      </c>
      <c r="H6" s="2">
        <v>3247</v>
      </c>
      <c r="I6" t="s">
        <v>24</v>
      </c>
      <c r="J6" t="s">
        <v>21</v>
      </c>
      <c r="M6" s="2">
        <v>13412.71</v>
      </c>
      <c r="N6">
        <v>11</v>
      </c>
      <c r="O6">
        <v>2014</v>
      </c>
      <c r="P6">
        <v>10</v>
      </c>
      <c r="Q6">
        <v>2014</v>
      </c>
      <c r="R6" t="s">
        <v>100</v>
      </c>
      <c r="S6" t="str">
        <f t="shared" si="0"/>
        <v>Negative</v>
      </c>
      <c r="T6" t="s">
        <v>131</v>
      </c>
    </row>
    <row r="7" spans="1:20" x14ac:dyDescent="0.25">
      <c r="A7" t="s">
        <v>17</v>
      </c>
      <c r="B7" t="s">
        <v>162</v>
      </c>
      <c r="C7">
        <v>0</v>
      </c>
      <c r="D7" t="s">
        <v>35</v>
      </c>
      <c r="E7" t="s">
        <v>21</v>
      </c>
      <c r="F7" s="16" t="s">
        <v>30</v>
      </c>
      <c r="G7" t="s">
        <v>23</v>
      </c>
      <c r="H7" s="2">
        <v>3884</v>
      </c>
      <c r="I7" t="s">
        <v>24</v>
      </c>
      <c r="J7" t="s">
        <v>21</v>
      </c>
      <c r="M7" s="2">
        <v>15553.87</v>
      </c>
      <c r="N7">
        <v>11</v>
      </c>
      <c r="O7">
        <v>2014</v>
      </c>
      <c r="P7">
        <v>10</v>
      </c>
      <c r="Q7">
        <v>2014</v>
      </c>
      <c r="R7" t="s">
        <v>100</v>
      </c>
      <c r="S7" t="str">
        <f t="shared" si="0"/>
        <v>Negative</v>
      </c>
      <c r="T7" t="s">
        <v>131</v>
      </c>
    </row>
    <row r="8" spans="1:20" x14ac:dyDescent="0.25">
      <c r="A8" t="s">
        <v>17</v>
      </c>
      <c r="B8" t="s">
        <v>162</v>
      </c>
      <c r="C8">
        <v>0</v>
      </c>
      <c r="D8" t="s">
        <v>37</v>
      </c>
      <c r="E8" t="s">
        <v>21</v>
      </c>
      <c r="F8" t="s">
        <v>28</v>
      </c>
      <c r="G8" t="s">
        <v>23</v>
      </c>
      <c r="H8" s="2">
        <v>1728</v>
      </c>
      <c r="I8" t="s">
        <v>24</v>
      </c>
      <c r="J8" t="s">
        <v>21</v>
      </c>
      <c r="M8" s="2">
        <v>7125.41</v>
      </c>
      <c r="N8">
        <v>11</v>
      </c>
      <c r="O8">
        <v>2014</v>
      </c>
      <c r="P8">
        <v>10</v>
      </c>
      <c r="Q8">
        <v>2014</v>
      </c>
      <c r="R8" t="s">
        <v>100</v>
      </c>
      <c r="S8" t="str">
        <f t="shared" si="0"/>
        <v>Negative</v>
      </c>
      <c r="T8" t="s">
        <v>131</v>
      </c>
    </row>
    <row r="9" spans="1:20" x14ac:dyDescent="0.25">
      <c r="A9" t="s">
        <v>17</v>
      </c>
      <c r="B9" t="s">
        <v>162</v>
      </c>
      <c r="C9">
        <v>0</v>
      </c>
      <c r="D9" t="s">
        <v>37</v>
      </c>
      <c r="E9" t="s">
        <v>21</v>
      </c>
      <c r="F9" t="s">
        <v>29</v>
      </c>
      <c r="G9" t="s">
        <v>23</v>
      </c>
      <c r="H9" s="2">
        <v>759</v>
      </c>
      <c r="I9" t="s">
        <v>24</v>
      </c>
      <c r="J9" t="s">
        <v>21</v>
      </c>
      <c r="M9" s="2">
        <v>2942.26</v>
      </c>
      <c r="N9">
        <v>11</v>
      </c>
      <c r="O9">
        <v>2014</v>
      </c>
      <c r="P9">
        <v>10</v>
      </c>
      <c r="Q9">
        <v>2014</v>
      </c>
      <c r="R9" t="s">
        <v>100</v>
      </c>
      <c r="S9" t="str">
        <f t="shared" si="0"/>
        <v>Negative</v>
      </c>
      <c r="T9" t="s">
        <v>131</v>
      </c>
    </row>
    <row r="10" spans="1:20" x14ac:dyDescent="0.25">
      <c r="A10" t="s">
        <v>17</v>
      </c>
      <c r="B10" t="s">
        <v>162</v>
      </c>
      <c r="C10">
        <v>0</v>
      </c>
      <c r="D10" t="s">
        <v>38</v>
      </c>
      <c r="E10" t="s">
        <v>21</v>
      </c>
      <c r="F10" t="s">
        <v>28</v>
      </c>
      <c r="G10" t="s">
        <v>23</v>
      </c>
      <c r="H10" s="2">
        <v>2175</v>
      </c>
      <c r="I10" t="s">
        <v>24</v>
      </c>
      <c r="J10" t="s">
        <v>21</v>
      </c>
      <c r="M10" s="2">
        <v>8945.34</v>
      </c>
      <c r="N10">
        <v>11</v>
      </c>
      <c r="O10">
        <v>2014</v>
      </c>
      <c r="P10">
        <v>10</v>
      </c>
      <c r="Q10">
        <v>2014</v>
      </c>
      <c r="R10" t="s">
        <v>100</v>
      </c>
      <c r="S10" t="str">
        <f t="shared" si="0"/>
        <v>Negative</v>
      </c>
      <c r="T10" t="s">
        <v>131</v>
      </c>
    </row>
    <row r="11" spans="1:20" x14ac:dyDescent="0.25">
      <c r="A11" t="s">
        <v>17</v>
      </c>
      <c r="B11" t="s">
        <v>162</v>
      </c>
      <c r="C11">
        <v>0</v>
      </c>
      <c r="D11" t="s">
        <v>38</v>
      </c>
      <c r="E11" t="s">
        <v>21</v>
      </c>
      <c r="F11" t="s">
        <v>29</v>
      </c>
      <c r="G11" t="s">
        <v>23</v>
      </c>
      <c r="H11" s="2">
        <v>1141</v>
      </c>
      <c r="I11" t="s">
        <v>24</v>
      </c>
      <c r="J11" t="s">
        <v>21</v>
      </c>
      <c r="M11" s="2">
        <v>4549.28</v>
      </c>
      <c r="N11">
        <v>11</v>
      </c>
      <c r="O11">
        <v>2014</v>
      </c>
      <c r="P11">
        <v>10</v>
      </c>
      <c r="Q11">
        <v>2014</v>
      </c>
      <c r="R11" t="s">
        <v>100</v>
      </c>
      <c r="S11" t="str">
        <f t="shared" si="0"/>
        <v>Negative</v>
      </c>
      <c r="T11" t="s">
        <v>131</v>
      </c>
    </row>
    <row r="12" spans="1:20" x14ac:dyDescent="0.25">
      <c r="A12" t="s">
        <v>17</v>
      </c>
      <c r="B12" t="s">
        <v>162</v>
      </c>
      <c r="C12">
        <v>0</v>
      </c>
      <c r="D12" t="s">
        <v>38</v>
      </c>
      <c r="E12" t="s">
        <v>21</v>
      </c>
      <c r="F12" t="s">
        <v>30</v>
      </c>
      <c r="G12" t="s">
        <v>23</v>
      </c>
      <c r="H12" s="2">
        <v>6356</v>
      </c>
      <c r="I12" t="s">
        <v>24</v>
      </c>
      <c r="J12" t="s">
        <v>21</v>
      </c>
      <c r="M12" s="2">
        <v>24572.93</v>
      </c>
      <c r="N12">
        <v>11</v>
      </c>
      <c r="O12">
        <v>2014</v>
      </c>
      <c r="P12">
        <v>10</v>
      </c>
      <c r="Q12">
        <v>2014</v>
      </c>
      <c r="R12" t="s">
        <v>100</v>
      </c>
      <c r="S12" t="str">
        <f t="shared" si="0"/>
        <v>Negative</v>
      </c>
      <c r="T12" t="s">
        <v>131</v>
      </c>
    </row>
    <row r="13" spans="1:20" x14ac:dyDescent="0.25">
      <c r="A13" t="s">
        <v>17</v>
      </c>
      <c r="B13" t="s">
        <v>162</v>
      </c>
      <c r="C13">
        <v>0</v>
      </c>
      <c r="D13" t="s">
        <v>39</v>
      </c>
      <c r="E13" t="s">
        <v>21</v>
      </c>
      <c r="F13" t="s">
        <v>28</v>
      </c>
      <c r="G13" t="s">
        <v>23</v>
      </c>
      <c r="H13" s="2">
        <v>-33894</v>
      </c>
      <c r="I13" t="s">
        <v>24</v>
      </c>
      <c r="J13" t="s">
        <v>21</v>
      </c>
      <c r="M13" s="2">
        <v>-188816.7</v>
      </c>
      <c r="N13">
        <v>11</v>
      </c>
      <c r="O13">
        <v>2014</v>
      </c>
      <c r="P13">
        <v>10</v>
      </c>
      <c r="Q13">
        <v>2014</v>
      </c>
      <c r="R13" t="s">
        <v>100</v>
      </c>
      <c r="S13" t="str">
        <f t="shared" si="0"/>
        <v>Positive</v>
      </c>
      <c r="T13" t="s">
        <v>131</v>
      </c>
    </row>
    <row r="14" spans="1:20" x14ac:dyDescent="0.25">
      <c r="A14" t="s">
        <v>17</v>
      </c>
      <c r="B14" t="s">
        <v>162</v>
      </c>
      <c r="C14">
        <v>0</v>
      </c>
      <c r="D14" t="s">
        <v>40</v>
      </c>
      <c r="E14" t="s">
        <v>21</v>
      </c>
      <c r="F14" t="s">
        <v>28</v>
      </c>
      <c r="G14" t="s">
        <v>23</v>
      </c>
      <c r="H14" s="2">
        <v>3551</v>
      </c>
      <c r="I14" t="s">
        <v>24</v>
      </c>
      <c r="J14" t="s">
        <v>21</v>
      </c>
      <c r="M14" s="2">
        <v>10855.41</v>
      </c>
      <c r="N14">
        <v>11</v>
      </c>
      <c r="O14">
        <v>2014</v>
      </c>
      <c r="P14">
        <v>10</v>
      </c>
      <c r="Q14">
        <v>2014</v>
      </c>
      <c r="R14" t="s">
        <v>101</v>
      </c>
      <c r="S14" t="str">
        <f t="shared" si="0"/>
        <v>Negative</v>
      </c>
      <c r="T14" t="s">
        <v>129</v>
      </c>
    </row>
    <row r="15" spans="1:20" x14ac:dyDescent="0.25">
      <c r="A15" t="s">
        <v>17</v>
      </c>
      <c r="B15" t="s">
        <v>162</v>
      </c>
      <c r="C15">
        <v>0</v>
      </c>
      <c r="D15" t="s">
        <v>40</v>
      </c>
      <c r="E15" t="s">
        <v>21</v>
      </c>
      <c r="F15" t="s">
        <v>29</v>
      </c>
      <c r="G15" t="s">
        <v>23</v>
      </c>
      <c r="H15" s="2">
        <v>2276</v>
      </c>
      <c r="I15" t="s">
        <v>24</v>
      </c>
      <c r="J15" t="s">
        <v>21</v>
      </c>
      <c r="M15" s="2">
        <v>7653.51</v>
      </c>
      <c r="N15">
        <v>11</v>
      </c>
      <c r="O15">
        <v>2014</v>
      </c>
      <c r="P15">
        <v>10</v>
      </c>
      <c r="Q15">
        <v>2014</v>
      </c>
      <c r="R15" t="s">
        <v>101</v>
      </c>
      <c r="S15" t="str">
        <f t="shared" si="0"/>
        <v>Negative</v>
      </c>
      <c r="T15" t="s">
        <v>129</v>
      </c>
    </row>
    <row r="16" spans="1:20" x14ac:dyDescent="0.25">
      <c r="A16" t="s">
        <v>17</v>
      </c>
      <c r="B16" t="s">
        <v>162</v>
      </c>
      <c r="C16">
        <v>0</v>
      </c>
      <c r="D16" t="s">
        <v>40</v>
      </c>
      <c r="E16" t="s">
        <v>21</v>
      </c>
      <c r="F16" t="s">
        <v>28</v>
      </c>
      <c r="G16" t="s">
        <v>23</v>
      </c>
      <c r="H16" s="2">
        <v>-2549</v>
      </c>
      <c r="I16" t="s">
        <v>24</v>
      </c>
      <c r="J16" t="s">
        <v>21</v>
      </c>
      <c r="M16" s="2">
        <v>-10324.719999999999</v>
      </c>
      <c r="N16">
        <v>12</v>
      </c>
      <c r="O16">
        <v>2014</v>
      </c>
      <c r="P16">
        <v>11</v>
      </c>
      <c r="Q16">
        <v>2014</v>
      </c>
      <c r="R16" t="s">
        <v>101</v>
      </c>
      <c r="S16" t="str">
        <f t="shared" si="0"/>
        <v>Positive</v>
      </c>
      <c r="T16" t="s">
        <v>129</v>
      </c>
    </row>
    <row r="17" spans="1:20" x14ac:dyDescent="0.25">
      <c r="A17" t="s">
        <v>17</v>
      </c>
      <c r="B17" t="s">
        <v>174</v>
      </c>
      <c r="C17">
        <v>0</v>
      </c>
      <c r="D17" t="s">
        <v>63</v>
      </c>
      <c r="E17" t="s">
        <v>21</v>
      </c>
      <c r="F17" t="s">
        <v>28</v>
      </c>
      <c r="G17" t="s">
        <v>23</v>
      </c>
      <c r="H17" s="2">
        <v>-326</v>
      </c>
      <c r="I17" t="s">
        <v>24</v>
      </c>
      <c r="J17" t="s">
        <v>21</v>
      </c>
      <c r="M17" s="2">
        <v>-1355.64</v>
      </c>
      <c r="N17">
        <v>12</v>
      </c>
      <c r="O17">
        <v>2014</v>
      </c>
      <c r="P17">
        <v>11</v>
      </c>
      <c r="Q17">
        <v>2014</v>
      </c>
      <c r="R17" t="s">
        <v>90</v>
      </c>
      <c r="S17" t="str">
        <f t="shared" si="0"/>
        <v>Positive</v>
      </c>
      <c r="T17" t="s">
        <v>131</v>
      </c>
    </row>
    <row r="18" spans="1:20" x14ac:dyDescent="0.25">
      <c r="A18" t="s">
        <v>17</v>
      </c>
      <c r="B18" t="s">
        <v>162</v>
      </c>
      <c r="C18">
        <v>0</v>
      </c>
      <c r="D18" t="s">
        <v>37</v>
      </c>
      <c r="E18" t="s">
        <v>21</v>
      </c>
      <c r="F18" t="s">
        <v>28</v>
      </c>
      <c r="G18" t="s">
        <v>23</v>
      </c>
      <c r="H18" s="2">
        <v>-7274</v>
      </c>
      <c r="I18" t="s">
        <v>24</v>
      </c>
      <c r="J18" t="s">
        <v>21</v>
      </c>
      <c r="M18" s="2">
        <v>-25653.94</v>
      </c>
      <c r="N18">
        <v>1</v>
      </c>
      <c r="O18">
        <v>2015</v>
      </c>
      <c r="P18">
        <v>12</v>
      </c>
      <c r="Q18">
        <v>2014</v>
      </c>
      <c r="R18" t="s">
        <v>100</v>
      </c>
      <c r="S18" t="str">
        <f t="shared" si="0"/>
        <v>Positive</v>
      </c>
      <c r="T18" t="s">
        <v>131</v>
      </c>
    </row>
    <row r="19" spans="1:20" x14ac:dyDescent="0.25">
      <c r="A19" t="s">
        <v>17</v>
      </c>
      <c r="B19" t="s">
        <v>162</v>
      </c>
      <c r="C19">
        <v>0</v>
      </c>
      <c r="D19" t="s">
        <v>38</v>
      </c>
      <c r="E19" t="s">
        <v>21</v>
      </c>
      <c r="F19" t="s">
        <v>28</v>
      </c>
      <c r="G19" t="s">
        <v>23</v>
      </c>
      <c r="H19" s="2">
        <v>-788</v>
      </c>
      <c r="I19" t="s">
        <v>24</v>
      </c>
      <c r="J19" t="s">
        <v>21</v>
      </c>
      <c r="M19" s="2">
        <v>-2758.95</v>
      </c>
      <c r="N19">
        <v>1</v>
      </c>
      <c r="O19">
        <v>2015</v>
      </c>
      <c r="P19">
        <v>12</v>
      </c>
      <c r="Q19">
        <v>2014</v>
      </c>
      <c r="R19" t="s">
        <v>100</v>
      </c>
      <c r="S19" t="str">
        <f t="shared" si="0"/>
        <v>Positive</v>
      </c>
      <c r="T19" t="s">
        <v>131</v>
      </c>
    </row>
    <row r="20" spans="1:20" x14ac:dyDescent="0.25">
      <c r="A20" t="s">
        <v>17</v>
      </c>
      <c r="B20" t="s">
        <v>162</v>
      </c>
      <c r="C20">
        <v>0</v>
      </c>
      <c r="D20" t="s">
        <v>40</v>
      </c>
      <c r="E20" t="s">
        <v>21</v>
      </c>
      <c r="F20" t="s">
        <v>28</v>
      </c>
      <c r="G20" t="s">
        <v>23</v>
      </c>
      <c r="H20" s="2">
        <v>3800</v>
      </c>
      <c r="I20" t="s">
        <v>24</v>
      </c>
      <c r="J20" t="s">
        <v>21</v>
      </c>
      <c r="M20" s="2">
        <v>13275.3</v>
      </c>
      <c r="N20">
        <v>1</v>
      </c>
      <c r="O20">
        <v>2015</v>
      </c>
      <c r="P20">
        <v>12</v>
      </c>
      <c r="Q20">
        <v>2014</v>
      </c>
      <c r="R20" t="s">
        <v>101</v>
      </c>
      <c r="S20" t="str">
        <f t="shared" si="0"/>
        <v>Negative</v>
      </c>
      <c r="T20" t="s">
        <v>129</v>
      </c>
    </row>
    <row r="21" spans="1:20" x14ac:dyDescent="0.25">
      <c r="A21" t="s">
        <v>17</v>
      </c>
      <c r="B21" t="s">
        <v>162</v>
      </c>
      <c r="C21">
        <v>0</v>
      </c>
      <c r="D21" t="s">
        <v>40</v>
      </c>
      <c r="E21" t="s">
        <v>21</v>
      </c>
      <c r="F21" t="s">
        <v>29</v>
      </c>
      <c r="G21" t="s">
        <v>23</v>
      </c>
      <c r="H21" s="2">
        <v>213</v>
      </c>
      <c r="I21" t="s">
        <v>24</v>
      </c>
      <c r="J21" t="s">
        <v>21</v>
      </c>
      <c r="M21" s="2">
        <v>818.53</v>
      </c>
      <c r="N21">
        <v>1</v>
      </c>
      <c r="O21">
        <v>2015</v>
      </c>
      <c r="P21">
        <v>12</v>
      </c>
      <c r="Q21">
        <v>2014</v>
      </c>
      <c r="R21" t="s">
        <v>101</v>
      </c>
      <c r="S21" t="str">
        <f t="shared" si="0"/>
        <v>Negative</v>
      </c>
      <c r="T21" t="s">
        <v>129</v>
      </c>
    </row>
    <row r="22" spans="1:20" x14ac:dyDescent="0.25">
      <c r="A22" t="s">
        <v>17</v>
      </c>
      <c r="B22" t="s">
        <v>162</v>
      </c>
      <c r="C22">
        <v>0</v>
      </c>
      <c r="D22" t="s">
        <v>38</v>
      </c>
      <c r="E22" t="s">
        <v>21</v>
      </c>
      <c r="F22" t="s">
        <v>28</v>
      </c>
      <c r="G22" t="s">
        <v>23</v>
      </c>
      <c r="H22" s="2">
        <v>1828</v>
      </c>
      <c r="I22" t="s">
        <v>24</v>
      </c>
      <c r="J22" t="s">
        <v>21</v>
      </c>
      <c r="M22" s="2">
        <v>4799.05</v>
      </c>
      <c r="N22">
        <v>5</v>
      </c>
      <c r="O22">
        <v>2015</v>
      </c>
      <c r="P22">
        <v>4</v>
      </c>
      <c r="Q22">
        <v>2015</v>
      </c>
      <c r="R22" t="s">
        <v>100</v>
      </c>
      <c r="S22" t="str">
        <f t="shared" si="0"/>
        <v>Negative</v>
      </c>
      <c r="T22" t="s">
        <v>131</v>
      </c>
    </row>
    <row r="23" spans="1:20" x14ac:dyDescent="0.25">
      <c r="A23" t="s">
        <v>17</v>
      </c>
      <c r="B23" t="s">
        <v>162</v>
      </c>
      <c r="C23">
        <v>0</v>
      </c>
      <c r="D23" t="s">
        <v>39</v>
      </c>
      <c r="E23" t="s">
        <v>21</v>
      </c>
      <c r="F23" t="s">
        <v>28</v>
      </c>
      <c r="G23" t="s">
        <v>23</v>
      </c>
      <c r="H23" s="2">
        <v>2631</v>
      </c>
      <c r="I23" t="s">
        <v>24</v>
      </c>
      <c r="J23" t="s">
        <v>21</v>
      </c>
      <c r="M23" s="2">
        <v>6907.16</v>
      </c>
      <c r="N23">
        <v>5</v>
      </c>
      <c r="O23">
        <v>2015</v>
      </c>
      <c r="P23">
        <v>4</v>
      </c>
      <c r="Q23">
        <v>2015</v>
      </c>
      <c r="R23" t="s">
        <v>100</v>
      </c>
      <c r="S23" t="str">
        <f t="shared" si="0"/>
        <v>Negative</v>
      </c>
      <c r="T23" t="s">
        <v>131</v>
      </c>
    </row>
    <row r="24" spans="1:20" x14ac:dyDescent="0.25">
      <c r="A24" t="s">
        <v>17</v>
      </c>
      <c r="B24" t="s">
        <v>162</v>
      </c>
      <c r="C24">
        <v>0</v>
      </c>
      <c r="D24" t="s">
        <v>40</v>
      </c>
      <c r="E24" t="s">
        <v>21</v>
      </c>
      <c r="F24" t="s">
        <v>28</v>
      </c>
      <c r="G24" t="s">
        <v>23</v>
      </c>
      <c r="H24" s="2">
        <v>2965</v>
      </c>
      <c r="I24" t="s">
        <v>24</v>
      </c>
      <c r="J24" t="s">
        <v>21</v>
      </c>
      <c r="M24" s="2">
        <v>6432.86</v>
      </c>
      <c r="N24">
        <v>5</v>
      </c>
      <c r="O24">
        <v>2015</v>
      </c>
      <c r="P24">
        <v>4</v>
      </c>
      <c r="Q24">
        <v>2015</v>
      </c>
      <c r="R24" t="s">
        <v>101</v>
      </c>
      <c r="S24" t="str">
        <f t="shared" si="0"/>
        <v>Negative</v>
      </c>
      <c r="T24" t="s">
        <v>129</v>
      </c>
    </row>
    <row r="25" spans="1:20" x14ac:dyDescent="0.25">
      <c r="A25" t="s">
        <v>17</v>
      </c>
      <c r="B25" t="s">
        <v>162</v>
      </c>
      <c r="C25">
        <v>0</v>
      </c>
      <c r="D25" t="s">
        <v>40</v>
      </c>
      <c r="E25" t="s">
        <v>21</v>
      </c>
      <c r="F25" t="s">
        <v>29</v>
      </c>
      <c r="G25" t="s">
        <v>23</v>
      </c>
      <c r="H25" s="2">
        <v>2516</v>
      </c>
      <c r="I25" t="s">
        <v>24</v>
      </c>
      <c r="J25" t="s">
        <v>21</v>
      </c>
      <c r="M25" s="2">
        <v>6004.58</v>
      </c>
      <c r="N25">
        <v>5</v>
      </c>
      <c r="O25">
        <v>2015</v>
      </c>
      <c r="P25">
        <v>4</v>
      </c>
      <c r="Q25">
        <v>2015</v>
      </c>
      <c r="R25" t="s">
        <v>101</v>
      </c>
      <c r="S25" t="str">
        <f t="shared" si="0"/>
        <v>Negative</v>
      </c>
      <c r="T25" t="s">
        <v>129</v>
      </c>
    </row>
    <row r="26" spans="1:20" x14ac:dyDescent="0.25">
      <c r="A26" t="s">
        <v>17</v>
      </c>
      <c r="B26" t="s">
        <v>162</v>
      </c>
      <c r="C26">
        <v>0</v>
      </c>
      <c r="D26" t="s">
        <v>38</v>
      </c>
      <c r="E26" t="s">
        <v>21</v>
      </c>
      <c r="F26" t="s">
        <v>28</v>
      </c>
      <c r="G26" t="s">
        <v>23</v>
      </c>
      <c r="H26" s="2">
        <v>9089</v>
      </c>
      <c r="I26" t="s">
        <v>24</v>
      </c>
      <c r="J26" t="s">
        <v>21</v>
      </c>
      <c r="M26" s="2">
        <v>25986.36</v>
      </c>
      <c r="N26">
        <v>6</v>
      </c>
      <c r="O26">
        <v>2015</v>
      </c>
      <c r="P26">
        <v>5</v>
      </c>
      <c r="Q26">
        <v>2015</v>
      </c>
      <c r="R26" t="s">
        <v>100</v>
      </c>
      <c r="S26" t="str">
        <f t="shared" si="0"/>
        <v>Negative</v>
      </c>
      <c r="T26" t="s">
        <v>131</v>
      </c>
    </row>
    <row r="27" spans="1:20" x14ac:dyDescent="0.25">
      <c r="A27" t="s">
        <v>17</v>
      </c>
      <c r="B27" t="s">
        <v>162</v>
      </c>
      <c r="C27">
        <v>0</v>
      </c>
      <c r="D27" t="s">
        <v>40</v>
      </c>
      <c r="E27" t="s">
        <v>21</v>
      </c>
      <c r="F27" t="s">
        <v>28</v>
      </c>
      <c r="G27" t="s">
        <v>23</v>
      </c>
      <c r="H27" s="2">
        <v>711</v>
      </c>
      <c r="I27" t="s">
        <v>24</v>
      </c>
      <c r="J27" t="s">
        <v>21</v>
      </c>
      <c r="M27" s="2">
        <v>1505.33</v>
      </c>
      <c r="N27">
        <v>6</v>
      </c>
      <c r="O27">
        <v>2015</v>
      </c>
      <c r="P27">
        <v>5</v>
      </c>
      <c r="Q27">
        <v>2015</v>
      </c>
      <c r="R27" t="s">
        <v>101</v>
      </c>
      <c r="S27" t="str">
        <f t="shared" si="0"/>
        <v>Negative</v>
      </c>
      <c r="T27" t="s">
        <v>129</v>
      </c>
    </row>
    <row r="28" spans="1:20" x14ac:dyDescent="0.25">
      <c r="A28" t="s">
        <v>17</v>
      </c>
      <c r="B28" t="s">
        <v>162</v>
      </c>
      <c r="C28">
        <v>0</v>
      </c>
      <c r="D28" t="s">
        <v>35</v>
      </c>
      <c r="E28" t="s">
        <v>21</v>
      </c>
      <c r="F28" t="s">
        <v>28</v>
      </c>
      <c r="G28" t="s">
        <v>23</v>
      </c>
      <c r="H28" s="2">
        <v>2347</v>
      </c>
      <c r="I28" t="s">
        <v>24</v>
      </c>
      <c r="J28" t="s">
        <v>21</v>
      </c>
      <c r="M28" s="2">
        <v>6536.4</v>
      </c>
      <c r="N28">
        <v>7</v>
      </c>
      <c r="O28">
        <v>2015</v>
      </c>
      <c r="P28">
        <v>6</v>
      </c>
      <c r="Q28">
        <v>2015</v>
      </c>
      <c r="R28" t="s">
        <v>100</v>
      </c>
      <c r="S28" t="str">
        <f t="shared" si="0"/>
        <v>Negative</v>
      </c>
      <c r="T28" t="s">
        <v>131</v>
      </c>
    </row>
    <row r="29" spans="1:20" x14ac:dyDescent="0.25">
      <c r="A29" t="s">
        <v>17</v>
      </c>
      <c r="B29" t="s">
        <v>162</v>
      </c>
      <c r="C29">
        <v>0</v>
      </c>
      <c r="D29" t="s">
        <v>39</v>
      </c>
      <c r="E29" t="s">
        <v>21</v>
      </c>
      <c r="F29" t="s">
        <v>28</v>
      </c>
      <c r="G29" t="s">
        <v>23</v>
      </c>
      <c r="H29" s="2">
        <v>4990</v>
      </c>
      <c r="I29" t="s">
        <v>24</v>
      </c>
      <c r="J29" t="s">
        <v>21</v>
      </c>
      <c r="M29" s="2">
        <v>13919.61</v>
      </c>
      <c r="N29">
        <v>7</v>
      </c>
      <c r="O29">
        <v>2015</v>
      </c>
      <c r="P29">
        <v>6</v>
      </c>
      <c r="Q29">
        <v>2015</v>
      </c>
      <c r="R29" t="s">
        <v>100</v>
      </c>
      <c r="S29" t="str">
        <f t="shared" si="0"/>
        <v>Negative</v>
      </c>
      <c r="T29" t="s">
        <v>131</v>
      </c>
    </row>
    <row r="30" spans="1:20" x14ac:dyDescent="0.25">
      <c r="A30" t="s">
        <v>17</v>
      </c>
      <c r="B30" t="s">
        <v>162</v>
      </c>
      <c r="C30">
        <v>0</v>
      </c>
      <c r="D30" t="s">
        <v>40</v>
      </c>
      <c r="E30" t="s">
        <v>21</v>
      </c>
      <c r="F30" t="s">
        <v>28</v>
      </c>
      <c r="G30" t="s">
        <v>23</v>
      </c>
      <c r="H30" s="2">
        <v>1739</v>
      </c>
      <c r="I30" t="s">
        <v>24</v>
      </c>
      <c r="J30" t="s">
        <v>21</v>
      </c>
      <c r="M30" s="2">
        <v>3368.62</v>
      </c>
      <c r="N30">
        <v>8</v>
      </c>
      <c r="O30">
        <v>2015</v>
      </c>
      <c r="P30">
        <v>7</v>
      </c>
      <c r="Q30">
        <v>2015</v>
      </c>
      <c r="R30" t="s">
        <v>101</v>
      </c>
      <c r="S30" t="str">
        <f t="shared" si="0"/>
        <v>Negative</v>
      </c>
      <c r="T30" t="s">
        <v>129</v>
      </c>
    </row>
    <row r="31" spans="1:20" x14ac:dyDescent="0.25">
      <c r="A31" t="s">
        <v>17</v>
      </c>
      <c r="B31" t="s">
        <v>162</v>
      </c>
      <c r="C31">
        <v>0</v>
      </c>
      <c r="D31" t="s">
        <v>40</v>
      </c>
      <c r="E31" t="s">
        <v>21</v>
      </c>
      <c r="F31" t="s">
        <v>28</v>
      </c>
      <c r="G31" t="s">
        <v>23</v>
      </c>
      <c r="H31" s="2">
        <v>623</v>
      </c>
      <c r="I31" t="s">
        <v>24</v>
      </c>
      <c r="J31" t="s">
        <v>21</v>
      </c>
      <c r="M31" s="2">
        <v>1232.04</v>
      </c>
      <c r="N31">
        <v>9</v>
      </c>
      <c r="O31">
        <v>2015</v>
      </c>
      <c r="P31">
        <v>8</v>
      </c>
      <c r="Q31">
        <v>2015</v>
      </c>
      <c r="R31" t="s">
        <v>101</v>
      </c>
      <c r="S31" t="str">
        <f t="shared" si="0"/>
        <v>Negative</v>
      </c>
      <c r="T31" t="s">
        <v>129</v>
      </c>
    </row>
    <row r="32" spans="1:20" x14ac:dyDescent="0.25">
      <c r="A32" t="s">
        <v>17</v>
      </c>
      <c r="B32" t="s">
        <v>162</v>
      </c>
      <c r="C32" t="s">
        <v>96</v>
      </c>
      <c r="D32" t="s">
        <v>40</v>
      </c>
      <c r="E32" t="s">
        <v>21</v>
      </c>
      <c r="F32" t="s">
        <v>28</v>
      </c>
      <c r="G32" t="s">
        <v>23</v>
      </c>
      <c r="H32" s="2">
        <v>4637</v>
      </c>
      <c r="I32" t="s">
        <v>24</v>
      </c>
      <c r="J32" t="s">
        <v>21</v>
      </c>
      <c r="M32" s="2">
        <v>17280.240000000002</v>
      </c>
      <c r="N32" t="s">
        <v>95</v>
      </c>
      <c r="O32" t="s">
        <v>93</v>
      </c>
      <c r="P32">
        <v>1</v>
      </c>
      <c r="Q32">
        <v>2015</v>
      </c>
      <c r="R32" t="s">
        <v>101</v>
      </c>
      <c r="S32" t="str">
        <f t="shared" si="0"/>
        <v>Negative</v>
      </c>
      <c r="T32" t="s">
        <v>129</v>
      </c>
    </row>
    <row r="33" spans="1:20" x14ac:dyDescent="0.25">
      <c r="A33" t="s">
        <v>17</v>
      </c>
      <c r="B33" t="s">
        <v>162</v>
      </c>
      <c r="C33" t="s">
        <v>96</v>
      </c>
      <c r="D33" t="s">
        <v>40</v>
      </c>
      <c r="E33" t="s">
        <v>21</v>
      </c>
      <c r="F33" t="s">
        <v>29</v>
      </c>
      <c r="G33" t="s">
        <v>23</v>
      </c>
      <c r="H33" s="2">
        <v>4637</v>
      </c>
      <c r="I33" t="s">
        <v>24</v>
      </c>
      <c r="J33" t="s">
        <v>21</v>
      </c>
      <c r="M33" s="2">
        <v>19008.27</v>
      </c>
      <c r="N33" t="s">
        <v>95</v>
      </c>
      <c r="O33" t="s">
        <v>93</v>
      </c>
      <c r="P33">
        <v>1</v>
      </c>
      <c r="Q33">
        <v>2015</v>
      </c>
      <c r="R33" t="s">
        <v>101</v>
      </c>
      <c r="S33" t="str">
        <f t="shared" si="0"/>
        <v>Negative</v>
      </c>
      <c r="T33" t="s">
        <v>129</v>
      </c>
    </row>
    <row r="34" spans="1:20" x14ac:dyDescent="0.25">
      <c r="A34" t="s">
        <v>17</v>
      </c>
      <c r="B34" t="s">
        <v>162</v>
      </c>
      <c r="C34" t="s">
        <v>96</v>
      </c>
      <c r="D34" t="s">
        <v>40</v>
      </c>
      <c r="E34" t="s">
        <v>21</v>
      </c>
      <c r="F34" t="s">
        <v>30</v>
      </c>
      <c r="G34" t="s">
        <v>23</v>
      </c>
      <c r="H34" s="2">
        <v>77</v>
      </c>
      <c r="I34" t="s">
        <v>24</v>
      </c>
      <c r="J34" t="s">
        <v>21</v>
      </c>
      <c r="M34" s="2">
        <v>344.34</v>
      </c>
      <c r="N34" t="s">
        <v>95</v>
      </c>
      <c r="O34" t="s">
        <v>93</v>
      </c>
      <c r="P34">
        <v>1</v>
      </c>
      <c r="Q34">
        <v>2015</v>
      </c>
      <c r="R34" t="s">
        <v>101</v>
      </c>
      <c r="S34" t="str">
        <f t="shared" si="0"/>
        <v>Negative</v>
      </c>
      <c r="T34" t="s">
        <v>129</v>
      </c>
    </row>
    <row r="35" spans="1:20" x14ac:dyDescent="0.25">
      <c r="A35" t="s">
        <v>17</v>
      </c>
      <c r="B35" t="s">
        <v>162</v>
      </c>
      <c r="C35" t="s">
        <v>96</v>
      </c>
      <c r="D35" t="s">
        <v>40</v>
      </c>
      <c r="E35" t="s">
        <v>21</v>
      </c>
      <c r="F35" t="s">
        <v>28</v>
      </c>
      <c r="G35" t="s">
        <v>23</v>
      </c>
      <c r="H35" s="2">
        <v>490</v>
      </c>
      <c r="I35" t="s">
        <v>24</v>
      </c>
      <c r="J35" t="s">
        <v>21</v>
      </c>
      <c r="M35" s="2">
        <v>2138.9499999999998</v>
      </c>
      <c r="N35" t="s">
        <v>92</v>
      </c>
      <c r="O35" t="s">
        <v>93</v>
      </c>
      <c r="P35">
        <v>2</v>
      </c>
      <c r="Q35">
        <v>2015</v>
      </c>
      <c r="R35" t="s">
        <v>101</v>
      </c>
      <c r="S35" t="str">
        <f t="shared" si="0"/>
        <v>Negative</v>
      </c>
      <c r="T35" t="s">
        <v>129</v>
      </c>
    </row>
    <row r="36" spans="1:20" x14ac:dyDescent="0.25">
      <c r="A36" t="s">
        <v>17</v>
      </c>
      <c r="B36" t="s">
        <v>162</v>
      </c>
      <c r="C36" t="s">
        <v>96</v>
      </c>
      <c r="D36" t="s">
        <v>40</v>
      </c>
      <c r="E36" t="s">
        <v>21</v>
      </c>
      <c r="F36" t="s">
        <v>28</v>
      </c>
      <c r="G36" t="s">
        <v>23</v>
      </c>
      <c r="H36" s="2">
        <v>3539</v>
      </c>
      <c r="I36" t="s">
        <v>24</v>
      </c>
      <c r="J36" t="s">
        <v>21</v>
      </c>
      <c r="M36" s="2">
        <v>11861.31</v>
      </c>
      <c r="N36" t="s">
        <v>94</v>
      </c>
      <c r="O36" t="s">
        <v>93</v>
      </c>
      <c r="P36">
        <v>3</v>
      </c>
      <c r="Q36">
        <v>2015</v>
      </c>
      <c r="R36" t="s">
        <v>101</v>
      </c>
      <c r="S36" t="str">
        <f t="shared" si="0"/>
        <v>Negative</v>
      </c>
      <c r="T36" t="s">
        <v>129</v>
      </c>
    </row>
    <row r="37" spans="1:20" x14ac:dyDescent="0.25">
      <c r="A37" t="s">
        <v>17</v>
      </c>
      <c r="B37" t="s">
        <v>172</v>
      </c>
      <c r="C37">
        <v>0</v>
      </c>
      <c r="D37" t="s">
        <v>56</v>
      </c>
      <c r="E37" t="s">
        <v>21</v>
      </c>
      <c r="F37" t="s">
        <v>28</v>
      </c>
      <c r="G37" t="s">
        <v>23</v>
      </c>
      <c r="H37" s="2">
        <v>2697</v>
      </c>
      <c r="I37" t="s">
        <v>24</v>
      </c>
      <c r="J37" t="s">
        <v>21</v>
      </c>
      <c r="M37" s="2">
        <v>10426.870000000001</v>
      </c>
      <c r="N37">
        <v>11</v>
      </c>
      <c r="O37">
        <v>2014</v>
      </c>
      <c r="P37">
        <v>10</v>
      </c>
      <c r="Q37">
        <v>2014</v>
      </c>
      <c r="R37" t="s">
        <v>103</v>
      </c>
      <c r="S37" t="str">
        <f t="shared" si="0"/>
        <v>Negative</v>
      </c>
      <c r="T37" t="s">
        <v>131</v>
      </c>
    </row>
    <row r="38" spans="1:20" x14ac:dyDescent="0.25">
      <c r="A38" t="s">
        <v>17</v>
      </c>
      <c r="B38" t="s">
        <v>172</v>
      </c>
      <c r="C38">
        <v>0</v>
      </c>
      <c r="D38" t="s">
        <v>56</v>
      </c>
      <c r="E38" t="s">
        <v>21</v>
      </c>
      <c r="F38" t="s">
        <v>28</v>
      </c>
      <c r="G38" t="s">
        <v>23</v>
      </c>
      <c r="H38" s="2">
        <v>2026</v>
      </c>
      <c r="I38" t="s">
        <v>24</v>
      </c>
      <c r="J38" t="s">
        <v>21</v>
      </c>
      <c r="M38" s="2">
        <v>5855.14</v>
      </c>
      <c r="N38">
        <v>8</v>
      </c>
      <c r="O38">
        <v>2015</v>
      </c>
      <c r="P38">
        <v>7</v>
      </c>
      <c r="Q38">
        <v>2015</v>
      </c>
      <c r="R38" t="s">
        <v>103</v>
      </c>
      <c r="S38" t="str">
        <f t="shared" si="0"/>
        <v>Negative</v>
      </c>
      <c r="T38" t="s">
        <v>131</v>
      </c>
    </row>
    <row r="39" spans="1:20" x14ac:dyDescent="0.25">
      <c r="A39" t="s">
        <v>17</v>
      </c>
      <c r="B39" t="s">
        <v>172</v>
      </c>
      <c r="C39" t="s">
        <v>96</v>
      </c>
      <c r="D39" t="s">
        <v>56</v>
      </c>
      <c r="E39" t="s">
        <v>21</v>
      </c>
      <c r="F39" t="s">
        <v>28</v>
      </c>
      <c r="G39" t="s">
        <v>23</v>
      </c>
      <c r="H39" s="2">
        <v>5812</v>
      </c>
      <c r="I39" t="s">
        <v>24</v>
      </c>
      <c r="J39" t="s">
        <v>21</v>
      </c>
      <c r="M39" s="2">
        <v>17685.330000000002</v>
      </c>
      <c r="N39" t="s">
        <v>95</v>
      </c>
      <c r="O39" t="s">
        <v>93</v>
      </c>
      <c r="P39">
        <v>1</v>
      </c>
      <c r="Q39">
        <v>2015</v>
      </c>
      <c r="R39" t="s">
        <v>103</v>
      </c>
      <c r="S39" t="str">
        <f t="shared" si="0"/>
        <v>Negative</v>
      </c>
      <c r="T39" t="s">
        <v>131</v>
      </c>
    </row>
    <row r="40" spans="1:20" x14ac:dyDescent="0.25">
      <c r="A40" t="s">
        <v>17</v>
      </c>
      <c r="B40" t="s">
        <v>178</v>
      </c>
      <c r="C40">
        <v>0</v>
      </c>
      <c r="D40" t="s">
        <v>72</v>
      </c>
      <c r="E40" t="s">
        <v>21</v>
      </c>
      <c r="F40" t="s">
        <v>28</v>
      </c>
      <c r="G40" t="s">
        <v>23</v>
      </c>
      <c r="H40" s="2">
        <v>-504</v>
      </c>
      <c r="I40" t="s">
        <v>24</v>
      </c>
      <c r="J40" t="s">
        <v>21</v>
      </c>
      <c r="M40" s="2">
        <v>-1633.31</v>
      </c>
      <c r="N40">
        <v>10</v>
      </c>
      <c r="O40">
        <v>2014</v>
      </c>
      <c r="P40">
        <v>9</v>
      </c>
      <c r="Q40">
        <v>2014</v>
      </c>
      <c r="R40" t="s">
        <v>99</v>
      </c>
      <c r="S40" t="str">
        <f t="shared" si="0"/>
        <v>Positive</v>
      </c>
      <c r="T40" t="s">
        <v>129</v>
      </c>
    </row>
    <row r="41" spans="1:20" x14ac:dyDescent="0.25">
      <c r="A41" t="s">
        <v>17</v>
      </c>
      <c r="B41" t="s">
        <v>178</v>
      </c>
      <c r="C41">
        <v>0</v>
      </c>
      <c r="D41" t="s">
        <v>72</v>
      </c>
      <c r="E41" t="s">
        <v>21</v>
      </c>
      <c r="F41" t="s">
        <v>29</v>
      </c>
      <c r="G41" t="s">
        <v>23</v>
      </c>
      <c r="H41" s="2">
        <v>-239</v>
      </c>
      <c r="I41" t="s">
        <v>24</v>
      </c>
      <c r="J41" t="s">
        <v>21</v>
      </c>
      <c r="M41" s="2">
        <v>-697.07</v>
      </c>
      <c r="N41">
        <v>10</v>
      </c>
      <c r="O41">
        <v>2014</v>
      </c>
      <c r="P41">
        <v>9</v>
      </c>
      <c r="Q41">
        <v>2014</v>
      </c>
      <c r="R41" t="s">
        <v>99</v>
      </c>
      <c r="S41" t="str">
        <f t="shared" si="0"/>
        <v>Positive</v>
      </c>
      <c r="T41" t="s">
        <v>129</v>
      </c>
    </row>
    <row r="42" spans="1:20" x14ac:dyDescent="0.25">
      <c r="A42" t="s">
        <v>17</v>
      </c>
      <c r="B42" t="s">
        <v>178</v>
      </c>
      <c r="C42">
        <v>0</v>
      </c>
      <c r="D42" t="s">
        <v>72</v>
      </c>
      <c r="E42" t="s">
        <v>21</v>
      </c>
      <c r="F42" t="s">
        <v>28</v>
      </c>
      <c r="G42" t="s">
        <v>23</v>
      </c>
      <c r="H42" s="2">
        <v>-50</v>
      </c>
      <c r="I42" t="s">
        <v>24</v>
      </c>
      <c r="J42" t="s">
        <v>21</v>
      </c>
      <c r="M42" s="2">
        <v>-202.52</v>
      </c>
      <c r="N42">
        <v>12</v>
      </c>
      <c r="O42">
        <v>2014</v>
      </c>
      <c r="P42">
        <v>11</v>
      </c>
      <c r="Q42">
        <v>2014</v>
      </c>
      <c r="R42" t="s">
        <v>99</v>
      </c>
      <c r="S42" t="str">
        <f t="shared" si="0"/>
        <v>Positive</v>
      </c>
      <c r="T42" t="s">
        <v>129</v>
      </c>
    </row>
    <row r="43" spans="1:20" x14ac:dyDescent="0.25">
      <c r="A43" t="s">
        <v>17</v>
      </c>
      <c r="B43" t="s">
        <v>178</v>
      </c>
      <c r="C43">
        <v>0</v>
      </c>
      <c r="D43" t="s">
        <v>72</v>
      </c>
      <c r="E43" t="s">
        <v>21</v>
      </c>
      <c r="F43" t="s">
        <v>28</v>
      </c>
      <c r="G43" t="s">
        <v>23</v>
      </c>
      <c r="H43" s="2">
        <v>28</v>
      </c>
      <c r="I43" t="s">
        <v>24</v>
      </c>
      <c r="J43" t="s">
        <v>21</v>
      </c>
      <c r="M43" s="2">
        <v>60.75</v>
      </c>
      <c r="N43">
        <v>5</v>
      </c>
      <c r="O43">
        <v>2015</v>
      </c>
      <c r="P43">
        <v>4</v>
      </c>
      <c r="Q43">
        <v>2015</v>
      </c>
      <c r="R43" t="s">
        <v>99</v>
      </c>
      <c r="S43" t="str">
        <f t="shared" si="0"/>
        <v>Negative</v>
      </c>
      <c r="T43" t="s">
        <v>129</v>
      </c>
    </row>
    <row r="44" spans="1:20" x14ac:dyDescent="0.25">
      <c r="A44" t="s">
        <v>17</v>
      </c>
      <c r="B44" t="s">
        <v>178</v>
      </c>
      <c r="C44">
        <v>0</v>
      </c>
      <c r="D44" t="s">
        <v>72</v>
      </c>
      <c r="E44" t="s">
        <v>21</v>
      </c>
      <c r="F44" t="s">
        <v>28</v>
      </c>
      <c r="G44" t="s">
        <v>23</v>
      </c>
      <c r="H44" s="2">
        <v>-497</v>
      </c>
      <c r="I44" t="s">
        <v>24</v>
      </c>
      <c r="J44" t="s">
        <v>21</v>
      </c>
      <c r="M44" s="2">
        <v>-962.89</v>
      </c>
      <c r="N44">
        <v>7</v>
      </c>
      <c r="O44">
        <v>2015</v>
      </c>
      <c r="P44">
        <v>6</v>
      </c>
      <c r="Q44">
        <v>2015</v>
      </c>
      <c r="R44" t="s">
        <v>99</v>
      </c>
      <c r="S44" t="str">
        <f t="shared" si="0"/>
        <v>Positive</v>
      </c>
      <c r="T44" t="s">
        <v>129</v>
      </c>
    </row>
    <row r="45" spans="1:20" x14ac:dyDescent="0.25">
      <c r="A45" t="s">
        <v>17</v>
      </c>
      <c r="B45" t="s">
        <v>178</v>
      </c>
      <c r="C45">
        <v>0</v>
      </c>
      <c r="D45" t="s">
        <v>72</v>
      </c>
      <c r="E45" t="s">
        <v>21</v>
      </c>
      <c r="F45" t="s">
        <v>29</v>
      </c>
      <c r="G45" t="s">
        <v>23</v>
      </c>
      <c r="H45" s="2">
        <v>-497</v>
      </c>
      <c r="I45" t="s">
        <v>24</v>
      </c>
      <c r="J45" t="s">
        <v>21</v>
      </c>
      <c r="M45" s="2">
        <v>-866.6</v>
      </c>
      <c r="N45">
        <v>7</v>
      </c>
      <c r="O45">
        <v>2015</v>
      </c>
      <c r="P45">
        <v>6</v>
      </c>
      <c r="Q45">
        <v>2015</v>
      </c>
      <c r="R45" t="s">
        <v>99</v>
      </c>
      <c r="S45" t="str">
        <f t="shared" si="0"/>
        <v>Positive</v>
      </c>
      <c r="T45" t="s">
        <v>129</v>
      </c>
    </row>
    <row r="46" spans="1:20" x14ac:dyDescent="0.25">
      <c r="A46" t="s">
        <v>17</v>
      </c>
      <c r="B46" t="s">
        <v>178</v>
      </c>
      <c r="C46">
        <v>0</v>
      </c>
      <c r="D46" t="s">
        <v>72</v>
      </c>
      <c r="E46" t="s">
        <v>21</v>
      </c>
      <c r="F46" t="s">
        <v>30</v>
      </c>
      <c r="G46" t="s">
        <v>23</v>
      </c>
      <c r="H46" s="2">
        <v>-512</v>
      </c>
      <c r="I46" t="s">
        <v>24</v>
      </c>
      <c r="J46" t="s">
        <v>21</v>
      </c>
      <c r="M46" s="2">
        <v>-793.56</v>
      </c>
      <c r="N46">
        <v>7</v>
      </c>
      <c r="O46">
        <v>2015</v>
      </c>
      <c r="P46">
        <v>6</v>
      </c>
      <c r="Q46">
        <v>2015</v>
      </c>
      <c r="R46" t="s">
        <v>99</v>
      </c>
      <c r="S46" t="str">
        <f t="shared" si="0"/>
        <v>Positive</v>
      </c>
      <c r="T46" t="s">
        <v>129</v>
      </c>
    </row>
    <row r="47" spans="1:20" x14ac:dyDescent="0.25">
      <c r="A47" t="s">
        <v>17</v>
      </c>
      <c r="B47" t="s">
        <v>178</v>
      </c>
      <c r="C47">
        <v>0</v>
      </c>
      <c r="D47" t="s">
        <v>72</v>
      </c>
      <c r="E47" t="s">
        <v>21</v>
      </c>
      <c r="F47" t="s">
        <v>28</v>
      </c>
      <c r="G47" t="s">
        <v>23</v>
      </c>
      <c r="H47" s="2">
        <v>-255</v>
      </c>
      <c r="I47" t="s">
        <v>24</v>
      </c>
      <c r="J47" t="s">
        <v>21</v>
      </c>
      <c r="M47" s="2">
        <v>-493.96</v>
      </c>
      <c r="N47">
        <v>8</v>
      </c>
      <c r="O47">
        <v>2015</v>
      </c>
      <c r="P47">
        <v>7</v>
      </c>
      <c r="Q47">
        <v>2015</v>
      </c>
      <c r="R47" t="s">
        <v>99</v>
      </c>
      <c r="S47" t="str">
        <f t="shared" si="0"/>
        <v>Positive</v>
      </c>
      <c r="T47" t="s">
        <v>129</v>
      </c>
    </row>
    <row r="48" spans="1:20" x14ac:dyDescent="0.25">
      <c r="A48" t="s">
        <v>17</v>
      </c>
      <c r="B48" t="s">
        <v>178</v>
      </c>
      <c r="C48" t="s">
        <v>96</v>
      </c>
      <c r="D48" t="s">
        <v>72</v>
      </c>
      <c r="E48" t="s">
        <v>21</v>
      </c>
      <c r="F48" t="s">
        <v>28</v>
      </c>
      <c r="G48" t="s">
        <v>23</v>
      </c>
      <c r="H48" s="2">
        <v>458</v>
      </c>
      <c r="I48" t="s">
        <v>24</v>
      </c>
      <c r="J48" t="s">
        <v>21</v>
      </c>
      <c r="M48" s="2">
        <v>1706.78</v>
      </c>
      <c r="N48" t="s">
        <v>95</v>
      </c>
      <c r="O48" t="s">
        <v>93</v>
      </c>
      <c r="P48">
        <v>1</v>
      </c>
      <c r="Q48">
        <v>2015</v>
      </c>
      <c r="R48" t="s">
        <v>99</v>
      </c>
      <c r="S48" t="str">
        <f t="shared" si="0"/>
        <v>Negative</v>
      </c>
      <c r="T48" t="s">
        <v>129</v>
      </c>
    </row>
    <row r="49" spans="1:20" x14ac:dyDescent="0.25">
      <c r="A49" t="s">
        <v>17</v>
      </c>
      <c r="B49" t="s">
        <v>178</v>
      </c>
      <c r="C49" t="s">
        <v>96</v>
      </c>
      <c r="D49" t="s">
        <v>72</v>
      </c>
      <c r="E49" t="s">
        <v>21</v>
      </c>
      <c r="F49" t="s">
        <v>28</v>
      </c>
      <c r="G49" t="s">
        <v>23</v>
      </c>
      <c r="H49" s="2">
        <v>66</v>
      </c>
      <c r="I49" t="s">
        <v>24</v>
      </c>
      <c r="J49" t="s">
        <v>21</v>
      </c>
      <c r="M49" s="2">
        <v>288.10000000000002</v>
      </c>
      <c r="N49" t="s">
        <v>92</v>
      </c>
      <c r="O49" t="s">
        <v>93</v>
      </c>
      <c r="P49">
        <v>2</v>
      </c>
      <c r="Q49">
        <v>2015</v>
      </c>
      <c r="R49" t="s">
        <v>99</v>
      </c>
      <c r="S49" t="str">
        <f t="shared" si="0"/>
        <v>Negative</v>
      </c>
      <c r="T49" t="s">
        <v>129</v>
      </c>
    </row>
    <row r="50" spans="1:20" x14ac:dyDescent="0.25">
      <c r="A50" t="s">
        <v>17</v>
      </c>
      <c r="B50" t="s">
        <v>61</v>
      </c>
      <c r="C50">
        <v>0</v>
      </c>
      <c r="D50" t="s">
        <v>62</v>
      </c>
      <c r="E50" t="s">
        <v>21</v>
      </c>
      <c r="F50" t="s">
        <v>28</v>
      </c>
      <c r="G50" t="s">
        <v>23</v>
      </c>
      <c r="H50" s="2">
        <v>-48</v>
      </c>
      <c r="I50" t="s">
        <v>24</v>
      </c>
      <c r="J50" t="s">
        <v>21</v>
      </c>
      <c r="M50" s="2">
        <v>-194.02</v>
      </c>
      <c r="N50">
        <v>10</v>
      </c>
      <c r="O50">
        <v>2014</v>
      </c>
      <c r="P50">
        <v>9</v>
      </c>
      <c r="Q50">
        <v>2014</v>
      </c>
      <c r="R50" t="s">
        <v>102</v>
      </c>
      <c r="S50" t="str">
        <f t="shared" si="0"/>
        <v>Positive</v>
      </c>
      <c r="T50" t="s">
        <v>131</v>
      </c>
    </row>
    <row r="51" spans="1:20" x14ac:dyDescent="0.25">
      <c r="A51" t="s">
        <v>17</v>
      </c>
      <c r="B51" t="s">
        <v>61</v>
      </c>
      <c r="C51">
        <v>0</v>
      </c>
      <c r="D51" t="s">
        <v>62</v>
      </c>
      <c r="E51" t="s">
        <v>21</v>
      </c>
      <c r="F51" t="s">
        <v>29</v>
      </c>
      <c r="G51" t="s">
        <v>23</v>
      </c>
      <c r="H51" s="2">
        <v>-48</v>
      </c>
      <c r="I51" t="s">
        <v>24</v>
      </c>
      <c r="J51" t="s">
        <v>21</v>
      </c>
      <c r="M51" s="2">
        <v>-174.62</v>
      </c>
      <c r="N51">
        <v>10</v>
      </c>
      <c r="O51">
        <v>2014</v>
      </c>
      <c r="P51">
        <v>9</v>
      </c>
      <c r="Q51">
        <v>2014</v>
      </c>
      <c r="R51" t="s">
        <v>102</v>
      </c>
      <c r="S51" t="str">
        <f t="shared" si="0"/>
        <v>Positive</v>
      </c>
      <c r="T51" t="s">
        <v>131</v>
      </c>
    </row>
    <row r="52" spans="1:20" x14ac:dyDescent="0.25">
      <c r="A52" t="s">
        <v>17</v>
      </c>
      <c r="B52" t="s">
        <v>61</v>
      </c>
      <c r="C52">
        <v>0</v>
      </c>
      <c r="D52" t="s">
        <v>62</v>
      </c>
      <c r="E52" t="s">
        <v>21</v>
      </c>
      <c r="F52" t="s">
        <v>30</v>
      </c>
      <c r="G52" t="s">
        <v>23</v>
      </c>
      <c r="H52" s="2">
        <v>-37</v>
      </c>
      <c r="I52" t="s">
        <v>24</v>
      </c>
      <c r="J52" t="s">
        <v>21</v>
      </c>
      <c r="M52" s="2">
        <v>-119.65</v>
      </c>
      <c r="N52">
        <v>10</v>
      </c>
      <c r="O52">
        <v>2014</v>
      </c>
      <c r="P52">
        <v>9</v>
      </c>
      <c r="Q52">
        <v>2014</v>
      </c>
      <c r="R52" t="s">
        <v>102</v>
      </c>
      <c r="S52" t="str">
        <f t="shared" si="0"/>
        <v>Positive</v>
      </c>
      <c r="T52" t="s">
        <v>131</v>
      </c>
    </row>
    <row r="53" spans="1:20" x14ac:dyDescent="0.25">
      <c r="A53" t="s">
        <v>17</v>
      </c>
      <c r="B53" t="s">
        <v>61</v>
      </c>
      <c r="C53">
        <v>0</v>
      </c>
      <c r="D53" t="s">
        <v>62</v>
      </c>
      <c r="E53" t="s">
        <v>21</v>
      </c>
      <c r="F53" t="s">
        <v>28</v>
      </c>
      <c r="G53" t="s">
        <v>23</v>
      </c>
      <c r="H53" s="2">
        <v>-104</v>
      </c>
      <c r="I53" t="s">
        <v>24</v>
      </c>
      <c r="J53" t="s">
        <v>21</v>
      </c>
      <c r="M53" s="2">
        <v>-433.73</v>
      </c>
      <c r="N53">
        <v>12</v>
      </c>
      <c r="O53">
        <v>2014</v>
      </c>
      <c r="P53">
        <v>11</v>
      </c>
      <c r="Q53">
        <v>2014</v>
      </c>
      <c r="R53" t="s">
        <v>102</v>
      </c>
      <c r="S53" t="str">
        <f t="shared" si="0"/>
        <v>Positive</v>
      </c>
      <c r="T53" t="s">
        <v>131</v>
      </c>
    </row>
    <row r="54" spans="1:20" x14ac:dyDescent="0.25">
      <c r="A54" t="s">
        <v>17</v>
      </c>
      <c r="B54" t="s">
        <v>61</v>
      </c>
      <c r="C54">
        <v>0</v>
      </c>
      <c r="D54" t="s">
        <v>62</v>
      </c>
      <c r="E54" t="s">
        <v>21</v>
      </c>
      <c r="F54" t="s">
        <v>29</v>
      </c>
      <c r="G54" t="s">
        <v>23</v>
      </c>
      <c r="H54" s="2">
        <v>-104</v>
      </c>
      <c r="I54" t="s">
        <v>24</v>
      </c>
      <c r="J54" t="s">
        <v>21</v>
      </c>
      <c r="M54" s="2">
        <v>-390.36</v>
      </c>
      <c r="N54">
        <v>12</v>
      </c>
      <c r="O54">
        <v>2014</v>
      </c>
      <c r="P54">
        <v>11</v>
      </c>
      <c r="Q54">
        <v>2014</v>
      </c>
      <c r="R54" t="s">
        <v>102</v>
      </c>
      <c r="S54" t="str">
        <f t="shared" si="0"/>
        <v>Positive</v>
      </c>
      <c r="T54" t="s">
        <v>131</v>
      </c>
    </row>
    <row r="55" spans="1:20" x14ac:dyDescent="0.25">
      <c r="A55" t="s">
        <v>17</v>
      </c>
      <c r="B55" t="s">
        <v>61</v>
      </c>
      <c r="C55">
        <v>0</v>
      </c>
      <c r="D55" t="s">
        <v>62</v>
      </c>
      <c r="E55" t="s">
        <v>21</v>
      </c>
      <c r="F55" t="s">
        <v>30</v>
      </c>
      <c r="G55" t="s">
        <v>23</v>
      </c>
      <c r="H55" s="2">
        <v>-326</v>
      </c>
      <c r="I55" t="s">
        <v>24</v>
      </c>
      <c r="J55" t="s">
        <v>21</v>
      </c>
      <c r="M55" s="2">
        <v>-1087.67</v>
      </c>
      <c r="N55">
        <v>12</v>
      </c>
      <c r="O55">
        <v>2014</v>
      </c>
      <c r="P55">
        <v>11</v>
      </c>
      <c r="Q55">
        <v>2014</v>
      </c>
      <c r="R55" t="s">
        <v>102</v>
      </c>
      <c r="S55" t="str">
        <f t="shared" si="0"/>
        <v>Positive</v>
      </c>
      <c r="T55" t="s">
        <v>131</v>
      </c>
    </row>
    <row r="56" spans="1:20" x14ac:dyDescent="0.25">
      <c r="A56" t="s">
        <v>17</v>
      </c>
      <c r="B56" t="s">
        <v>61</v>
      </c>
      <c r="C56">
        <v>0</v>
      </c>
      <c r="D56" t="s">
        <v>62</v>
      </c>
      <c r="E56" t="s">
        <v>21</v>
      </c>
      <c r="F56" t="s">
        <v>28</v>
      </c>
      <c r="G56" t="s">
        <v>23</v>
      </c>
      <c r="H56" s="2">
        <v>-81</v>
      </c>
      <c r="I56" t="s">
        <v>24</v>
      </c>
      <c r="J56" t="s">
        <v>21</v>
      </c>
      <c r="M56" s="2">
        <v>-285.67</v>
      </c>
      <c r="N56">
        <v>1</v>
      </c>
      <c r="O56">
        <v>2015</v>
      </c>
      <c r="P56">
        <v>12</v>
      </c>
      <c r="Q56">
        <v>2014</v>
      </c>
      <c r="R56" t="s">
        <v>102</v>
      </c>
      <c r="S56" t="str">
        <f t="shared" si="0"/>
        <v>Positive</v>
      </c>
      <c r="T56" t="s">
        <v>131</v>
      </c>
    </row>
    <row r="57" spans="1:20" x14ac:dyDescent="0.25">
      <c r="A57" t="s">
        <v>17</v>
      </c>
      <c r="B57" t="s">
        <v>61</v>
      </c>
      <c r="C57">
        <v>0</v>
      </c>
      <c r="D57" t="s">
        <v>62</v>
      </c>
      <c r="E57" t="s">
        <v>21</v>
      </c>
      <c r="F57" t="s">
        <v>29</v>
      </c>
      <c r="G57" t="s">
        <v>23</v>
      </c>
      <c r="H57" s="2">
        <v>-81</v>
      </c>
      <c r="I57" t="s">
        <v>24</v>
      </c>
      <c r="J57" t="s">
        <v>21</v>
      </c>
      <c r="M57" s="2">
        <v>-257.10000000000002</v>
      </c>
      <c r="N57">
        <v>1</v>
      </c>
      <c r="O57">
        <v>2015</v>
      </c>
      <c r="P57">
        <v>12</v>
      </c>
      <c r="Q57">
        <v>2014</v>
      </c>
      <c r="R57" t="s">
        <v>102</v>
      </c>
      <c r="S57" t="str">
        <f t="shared" si="0"/>
        <v>Positive</v>
      </c>
      <c r="T57" t="s">
        <v>131</v>
      </c>
    </row>
    <row r="58" spans="1:20" x14ac:dyDescent="0.25">
      <c r="A58" t="s">
        <v>17</v>
      </c>
      <c r="B58" t="s">
        <v>61</v>
      </c>
      <c r="C58">
        <v>0</v>
      </c>
      <c r="D58" t="s">
        <v>62</v>
      </c>
      <c r="E58" t="s">
        <v>21</v>
      </c>
      <c r="F58" t="s">
        <v>30</v>
      </c>
      <c r="G58" t="s">
        <v>23</v>
      </c>
      <c r="H58" s="2">
        <v>-31</v>
      </c>
      <c r="I58" t="s">
        <v>24</v>
      </c>
      <c r="J58" t="s">
        <v>21</v>
      </c>
      <c r="M58" s="2">
        <v>-87.46</v>
      </c>
      <c r="N58">
        <v>1</v>
      </c>
      <c r="O58">
        <v>2015</v>
      </c>
      <c r="P58">
        <v>12</v>
      </c>
      <c r="Q58">
        <v>2014</v>
      </c>
      <c r="R58" t="s">
        <v>102</v>
      </c>
      <c r="S58" t="str">
        <f t="shared" si="0"/>
        <v>Positive</v>
      </c>
      <c r="T58" t="s">
        <v>131</v>
      </c>
    </row>
    <row r="59" spans="1:20" x14ac:dyDescent="0.25">
      <c r="A59" t="s">
        <v>17</v>
      </c>
      <c r="B59" t="s">
        <v>61</v>
      </c>
      <c r="C59" t="s">
        <v>96</v>
      </c>
      <c r="D59" t="s">
        <v>62</v>
      </c>
      <c r="E59" t="s">
        <v>21</v>
      </c>
      <c r="F59" t="s">
        <v>28</v>
      </c>
      <c r="G59" t="s">
        <v>23</v>
      </c>
      <c r="H59" s="2">
        <v>-143</v>
      </c>
      <c r="I59" t="s">
        <v>24</v>
      </c>
      <c r="J59" t="s">
        <v>21</v>
      </c>
      <c r="M59" s="2">
        <v>-419.56</v>
      </c>
      <c r="N59" t="s">
        <v>92</v>
      </c>
      <c r="O59" t="s">
        <v>93</v>
      </c>
      <c r="P59">
        <v>2</v>
      </c>
      <c r="Q59">
        <v>2015</v>
      </c>
      <c r="R59" t="s">
        <v>102</v>
      </c>
      <c r="S59" t="str">
        <f t="shared" si="0"/>
        <v>Positive</v>
      </c>
      <c r="T59" t="s">
        <v>131</v>
      </c>
    </row>
    <row r="60" spans="1:20" x14ac:dyDescent="0.25">
      <c r="A60" t="s">
        <v>17</v>
      </c>
      <c r="B60" t="s">
        <v>61</v>
      </c>
      <c r="C60" t="s">
        <v>96</v>
      </c>
      <c r="D60" t="s">
        <v>62</v>
      </c>
      <c r="E60" t="s">
        <v>21</v>
      </c>
      <c r="F60" t="s">
        <v>29</v>
      </c>
      <c r="G60" t="s">
        <v>23</v>
      </c>
      <c r="H60" s="2">
        <v>-143</v>
      </c>
      <c r="I60" t="s">
        <v>24</v>
      </c>
      <c r="J60" t="s">
        <v>21</v>
      </c>
      <c r="M60" s="2">
        <v>-377.61</v>
      </c>
      <c r="N60" t="s">
        <v>92</v>
      </c>
      <c r="O60" t="s">
        <v>93</v>
      </c>
      <c r="P60">
        <v>2</v>
      </c>
      <c r="Q60">
        <v>2015</v>
      </c>
      <c r="R60" t="s">
        <v>102</v>
      </c>
      <c r="S60" t="str">
        <f t="shared" si="0"/>
        <v>Positive</v>
      </c>
      <c r="T60" t="s">
        <v>131</v>
      </c>
    </row>
    <row r="61" spans="1:20" x14ac:dyDescent="0.25">
      <c r="A61" t="s">
        <v>17</v>
      </c>
      <c r="B61" t="s">
        <v>61</v>
      </c>
      <c r="C61" t="s">
        <v>96</v>
      </c>
      <c r="D61" t="s">
        <v>62</v>
      </c>
      <c r="E61" t="s">
        <v>21</v>
      </c>
      <c r="F61" t="s">
        <v>30</v>
      </c>
      <c r="G61" t="s">
        <v>23</v>
      </c>
      <c r="H61" s="2">
        <v>-586</v>
      </c>
      <c r="I61" t="s">
        <v>24</v>
      </c>
      <c r="J61" t="s">
        <v>21</v>
      </c>
      <c r="M61" s="2">
        <v>-1375.46</v>
      </c>
      <c r="N61" t="s">
        <v>92</v>
      </c>
      <c r="O61" t="s">
        <v>93</v>
      </c>
      <c r="P61">
        <v>2</v>
      </c>
      <c r="Q61">
        <v>2015</v>
      </c>
      <c r="R61" t="s">
        <v>102</v>
      </c>
      <c r="S61" t="str">
        <f t="shared" si="0"/>
        <v>Positive</v>
      </c>
      <c r="T61" t="s">
        <v>131</v>
      </c>
    </row>
    <row r="62" spans="1:20" x14ac:dyDescent="0.25">
      <c r="A62" t="s">
        <v>17</v>
      </c>
      <c r="B62" t="s">
        <v>61</v>
      </c>
      <c r="C62" t="s">
        <v>96</v>
      </c>
      <c r="D62" t="s">
        <v>62</v>
      </c>
      <c r="E62" t="s">
        <v>21</v>
      </c>
      <c r="F62" t="s">
        <v>28</v>
      </c>
      <c r="G62" t="s">
        <v>23</v>
      </c>
      <c r="H62" s="2">
        <v>-70</v>
      </c>
      <c r="I62" t="s">
        <v>24</v>
      </c>
      <c r="J62" t="s">
        <v>21</v>
      </c>
      <c r="M62" s="2">
        <v>-200.8</v>
      </c>
      <c r="N62" t="s">
        <v>94</v>
      </c>
      <c r="O62" t="s">
        <v>93</v>
      </c>
      <c r="P62">
        <v>3</v>
      </c>
      <c r="Q62">
        <v>2015</v>
      </c>
      <c r="R62" t="s">
        <v>102</v>
      </c>
      <c r="S62" t="str">
        <f t="shared" si="0"/>
        <v>Positive</v>
      </c>
      <c r="T62" t="s">
        <v>131</v>
      </c>
    </row>
    <row r="63" spans="1:20" x14ac:dyDescent="0.25">
      <c r="A63" t="s">
        <v>17</v>
      </c>
      <c r="B63" t="s">
        <v>61</v>
      </c>
      <c r="C63" t="s">
        <v>96</v>
      </c>
      <c r="D63" t="s">
        <v>62</v>
      </c>
      <c r="E63" t="s">
        <v>21</v>
      </c>
      <c r="F63" t="s">
        <v>29</v>
      </c>
      <c r="G63" t="s">
        <v>23</v>
      </c>
      <c r="H63" s="2">
        <v>-70</v>
      </c>
      <c r="I63" t="s">
        <v>24</v>
      </c>
      <c r="J63" t="s">
        <v>21</v>
      </c>
      <c r="M63" s="2">
        <v>-200.8</v>
      </c>
      <c r="N63" t="s">
        <v>94</v>
      </c>
      <c r="O63" t="s">
        <v>93</v>
      </c>
      <c r="P63">
        <v>3</v>
      </c>
      <c r="Q63">
        <v>2015</v>
      </c>
      <c r="R63" t="s">
        <v>102</v>
      </c>
      <c r="S63" t="str">
        <f t="shared" si="0"/>
        <v>Positive</v>
      </c>
      <c r="T63" t="s">
        <v>131</v>
      </c>
    </row>
    <row r="64" spans="1:20" x14ac:dyDescent="0.25">
      <c r="A64" t="s">
        <v>17</v>
      </c>
      <c r="B64" t="s">
        <v>61</v>
      </c>
      <c r="C64" t="s">
        <v>96</v>
      </c>
      <c r="D64" t="s">
        <v>62</v>
      </c>
      <c r="E64" t="s">
        <v>21</v>
      </c>
      <c r="F64" t="s">
        <v>30</v>
      </c>
      <c r="G64" t="s">
        <v>23</v>
      </c>
      <c r="H64" s="2">
        <v>-139</v>
      </c>
      <c r="I64" t="s">
        <v>24</v>
      </c>
      <c r="J64" t="s">
        <v>21</v>
      </c>
      <c r="M64" s="2">
        <v>-398.74</v>
      </c>
      <c r="N64" t="s">
        <v>94</v>
      </c>
      <c r="O64" t="s">
        <v>93</v>
      </c>
      <c r="P64">
        <v>3</v>
      </c>
      <c r="Q64">
        <v>2015</v>
      </c>
      <c r="R64" t="s">
        <v>102</v>
      </c>
      <c r="S64" t="str">
        <f t="shared" si="0"/>
        <v>Positive</v>
      </c>
      <c r="T64" t="s">
        <v>131</v>
      </c>
    </row>
    <row r="65" spans="1:20" x14ac:dyDescent="0.25">
      <c r="A65" t="s">
        <v>17</v>
      </c>
      <c r="B65" t="s">
        <v>161</v>
      </c>
      <c r="C65">
        <v>0</v>
      </c>
      <c r="D65" t="s">
        <v>20</v>
      </c>
      <c r="E65" t="s">
        <v>21</v>
      </c>
      <c r="F65" t="s">
        <v>28</v>
      </c>
      <c r="G65" t="s">
        <v>23</v>
      </c>
      <c r="H65" s="2">
        <v>-1153</v>
      </c>
      <c r="I65" t="s">
        <v>24</v>
      </c>
      <c r="J65" t="s">
        <v>21</v>
      </c>
      <c r="M65" s="2">
        <v>-4648.32</v>
      </c>
      <c r="N65">
        <v>10</v>
      </c>
      <c r="O65">
        <v>2014</v>
      </c>
      <c r="P65">
        <v>9</v>
      </c>
      <c r="Q65">
        <v>2014</v>
      </c>
      <c r="R65" t="s">
        <v>100</v>
      </c>
      <c r="S65" t="str">
        <f t="shared" si="0"/>
        <v>Positive</v>
      </c>
      <c r="T65" t="s">
        <v>131</v>
      </c>
    </row>
    <row r="66" spans="1:20" x14ac:dyDescent="0.25">
      <c r="A66" t="s">
        <v>17</v>
      </c>
      <c r="B66" t="s">
        <v>161</v>
      </c>
      <c r="C66">
        <v>0</v>
      </c>
      <c r="D66" t="s">
        <v>20</v>
      </c>
      <c r="E66" t="s">
        <v>21</v>
      </c>
      <c r="F66" t="s">
        <v>28</v>
      </c>
      <c r="G66" t="s">
        <v>23</v>
      </c>
      <c r="H66" s="2">
        <v>63</v>
      </c>
      <c r="I66" t="s">
        <v>24</v>
      </c>
      <c r="J66" t="s">
        <v>21</v>
      </c>
      <c r="M66" s="2">
        <v>243.56</v>
      </c>
      <c r="N66">
        <v>11</v>
      </c>
      <c r="O66">
        <v>2014</v>
      </c>
      <c r="P66">
        <v>10</v>
      </c>
      <c r="Q66">
        <v>2014</v>
      </c>
      <c r="R66" t="s">
        <v>100</v>
      </c>
      <c r="S66" t="str">
        <f t="shared" si="0"/>
        <v>Negative</v>
      </c>
      <c r="T66" t="s">
        <v>131</v>
      </c>
    </row>
    <row r="67" spans="1:20" x14ac:dyDescent="0.25">
      <c r="A67" t="s">
        <v>17</v>
      </c>
      <c r="B67" t="s">
        <v>161</v>
      </c>
      <c r="C67">
        <v>0</v>
      </c>
      <c r="D67" t="s">
        <v>20</v>
      </c>
      <c r="E67" t="s">
        <v>21</v>
      </c>
      <c r="F67" t="s">
        <v>28</v>
      </c>
      <c r="G67" t="s">
        <v>23</v>
      </c>
      <c r="H67" s="2">
        <v>-1201</v>
      </c>
      <c r="I67" t="s">
        <v>24</v>
      </c>
      <c r="J67" t="s">
        <v>21</v>
      </c>
      <c r="M67" s="2">
        <v>-4973.34</v>
      </c>
      <c r="N67">
        <v>12</v>
      </c>
      <c r="O67">
        <v>2014</v>
      </c>
      <c r="P67">
        <v>11</v>
      </c>
      <c r="Q67">
        <v>2014</v>
      </c>
      <c r="R67" t="s">
        <v>100</v>
      </c>
      <c r="S67" t="str">
        <f t="shared" ref="S67:S130" si="1">IF(M67&lt;0,"Positive","Negative")</f>
        <v>Positive</v>
      </c>
      <c r="T67" t="s">
        <v>131</v>
      </c>
    </row>
    <row r="68" spans="1:20" x14ac:dyDescent="0.25">
      <c r="A68" t="s">
        <v>17</v>
      </c>
      <c r="B68" t="s">
        <v>161</v>
      </c>
      <c r="C68">
        <v>0</v>
      </c>
      <c r="D68" t="s">
        <v>25</v>
      </c>
      <c r="E68" t="s">
        <v>21</v>
      </c>
      <c r="F68" t="s">
        <v>28</v>
      </c>
      <c r="G68" t="s">
        <v>23</v>
      </c>
      <c r="H68" s="2">
        <v>-858</v>
      </c>
      <c r="I68" t="s">
        <v>24</v>
      </c>
      <c r="J68" t="s">
        <v>21</v>
      </c>
      <c r="M68" s="2">
        <v>-3552.98</v>
      </c>
      <c r="N68">
        <v>12</v>
      </c>
      <c r="O68">
        <v>2014</v>
      </c>
      <c r="P68">
        <v>11</v>
      </c>
      <c r="Q68">
        <v>2014</v>
      </c>
      <c r="R68" t="s">
        <v>100</v>
      </c>
      <c r="S68" t="str">
        <f t="shared" si="1"/>
        <v>Positive</v>
      </c>
      <c r="T68" t="s">
        <v>131</v>
      </c>
    </row>
    <row r="69" spans="1:20" x14ac:dyDescent="0.25">
      <c r="A69" t="s">
        <v>17</v>
      </c>
      <c r="B69" t="s">
        <v>161</v>
      </c>
      <c r="C69">
        <v>0</v>
      </c>
      <c r="D69" t="s">
        <v>25</v>
      </c>
      <c r="E69" t="s">
        <v>21</v>
      </c>
      <c r="F69" t="s">
        <v>28</v>
      </c>
      <c r="G69" t="s">
        <v>23</v>
      </c>
      <c r="H69" s="2">
        <v>129</v>
      </c>
      <c r="I69" t="s">
        <v>24</v>
      </c>
      <c r="J69" t="s">
        <v>21</v>
      </c>
      <c r="M69" s="2">
        <v>368.82</v>
      </c>
      <c r="N69">
        <v>6</v>
      </c>
      <c r="O69">
        <v>2015</v>
      </c>
      <c r="P69">
        <v>5</v>
      </c>
      <c r="Q69">
        <v>2015</v>
      </c>
      <c r="R69" t="s">
        <v>100</v>
      </c>
      <c r="S69" t="str">
        <f t="shared" si="1"/>
        <v>Negative</v>
      </c>
      <c r="T69" t="s">
        <v>131</v>
      </c>
    </row>
    <row r="70" spans="1:20" x14ac:dyDescent="0.25">
      <c r="A70" t="s">
        <v>17</v>
      </c>
      <c r="B70" t="s">
        <v>161</v>
      </c>
      <c r="C70">
        <v>0</v>
      </c>
      <c r="D70" t="s">
        <v>25</v>
      </c>
      <c r="E70" t="s">
        <v>21</v>
      </c>
      <c r="F70" t="s">
        <v>28</v>
      </c>
      <c r="G70" t="s">
        <v>23</v>
      </c>
      <c r="H70" s="2">
        <v>368</v>
      </c>
      <c r="I70" t="s">
        <v>24</v>
      </c>
      <c r="J70" t="s">
        <v>21</v>
      </c>
      <c r="M70" s="2">
        <v>1063.52</v>
      </c>
      <c r="N70">
        <v>8</v>
      </c>
      <c r="O70">
        <v>2015</v>
      </c>
      <c r="P70">
        <v>7</v>
      </c>
      <c r="Q70">
        <v>2015</v>
      </c>
      <c r="R70" t="s">
        <v>100</v>
      </c>
      <c r="S70" t="str">
        <f t="shared" si="1"/>
        <v>Negative</v>
      </c>
      <c r="T70" t="s">
        <v>131</v>
      </c>
    </row>
    <row r="71" spans="1:20" x14ac:dyDescent="0.25">
      <c r="A71" t="s">
        <v>17</v>
      </c>
      <c r="B71" t="s">
        <v>161</v>
      </c>
      <c r="C71" t="s">
        <v>96</v>
      </c>
      <c r="D71" t="s">
        <v>20</v>
      </c>
      <c r="E71" t="s">
        <v>21</v>
      </c>
      <c r="F71" t="s">
        <v>28</v>
      </c>
      <c r="G71" t="s">
        <v>23</v>
      </c>
      <c r="H71" s="2">
        <v>540</v>
      </c>
      <c r="I71" t="s">
        <v>24</v>
      </c>
      <c r="J71" t="s">
        <v>21</v>
      </c>
      <c r="M71" s="2">
        <v>1537.27</v>
      </c>
      <c r="N71" t="s">
        <v>94</v>
      </c>
      <c r="O71" t="s">
        <v>93</v>
      </c>
      <c r="P71">
        <v>3</v>
      </c>
      <c r="Q71">
        <v>2015</v>
      </c>
      <c r="R71" t="s">
        <v>100</v>
      </c>
      <c r="S71" t="str">
        <f t="shared" si="1"/>
        <v>Negative</v>
      </c>
      <c r="T71" t="s">
        <v>131</v>
      </c>
    </row>
    <row r="72" spans="1:20" x14ac:dyDescent="0.25">
      <c r="A72" t="s">
        <v>17</v>
      </c>
      <c r="B72" t="s">
        <v>161</v>
      </c>
      <c r="C72" t="s">
        <v>96</v>
      </c>
      <c r="D72" t="s">
        <v>25</v>
      </c>
      <c r="E72" t="s">
        <v>21</v>
      </c>
      <c r="F72" t="s">
        <v>28</v>
      </c>
      <c r="G72" t="s">
        <v>23</v>
      </c>
      <c r="H72" s="2">
        <v>6</v>
      </c>
      <c r="I72" t="s">
        <v>24</v>
      </c>
      <c r="J72" t="s">
        <v>21</v>
      </c>
      <c r="M72" s="2">
        <v>17.079999999999998</v>
      </c>
      <c r="N72" t="s">
        <v>94</v>
      </c>
      <c r="O72" t="s">
        <v>93</v>
      </c>
      <c r="P72">
        <v>3</v>
      </c>
      <c r="Q72">
        <v>2015</v>
      </c>
      <c r="R72" t="s">
        <v>100</v>
      </c>
      <c r="S72" t="str">
        <f t="shared" si="1"/>
        <v>Negative</v>
      </c>
      <c r="T72" t="s">
        <v>131</v>
      </c>
    </row>
    <row r="73" spans="1:20" x14ac:dyDescent="0.25">
      <c r="A73" t="s">
        <v>17</v>
      </c>
      <c r="B73" t="s">
        <v>177</v>
      </c>
      <c r="C73">
        <v>0</v>
      </c>
      <c r="D73" t="s">
        <v>70</v>
      </c>
      <c r="E73" t="s">
        <v>21</v>
      </c>
      <c r="F73" t="s">
        <v>28</v>
      </c>
      <c r="G73" t="s">
        <v>23</v>
      </c>
      <c r="H73" s="2">
        <v>124</v>
      </c>
      <c r="I73" t="s">
        <v>24</v>
      </c>
      <c r="J73" t="s">
        <v>21</v>
      </c>
      <c r="M73" s="2">
        <v>379.07</v>
      </c>
      <c r="N73">
        <v>11</v>
      </c>
      <c r="O73">
        <v>2014</v>
      </c>
      <c r="P73">
        <v>10</v>
      </c>
      <c r="Q73">
        <v>2014</v>
      </c>
      <c r="R73" t="s">
        <v>102</v>
      </c>
      <c r="S73" t="str">
        <f t="shared" si="1"/>
        <v>Negative</v>
      </c>
      <c r="T73" t="s">
        <v>129</v>
      </c>
    </row>
    <row r="74" spans="1:20" x14ac:dyDescent="0.25">
      <c r="A74" t="s">
        <v>17</v>
      </c>
      <c r="B74" t="s">
        <v>177</v>
      </c>
      <c r="C74">
        <v>0</v>
      </c>
      <c r="D74" t="s">
        <v>70</v>
      </c>
      <c r="E74" t="s">
        <v>21</v>
      </c>
      <c r="F74" t="s">
        <v>28</v>
      </c>
      <c r="G74" t="s">
        <v>23</v>
      </c>
      <c r="H74" s="2">
        <v>-173</v>
      </c>
      <c r="I74" t="s">
        <v>24</v>
      </c>
      <c r="J74" t="s">
        <v>21</v>
      </c>
      <c r="M74" s="2">
        <v>-604.38</v>
      </c>
      <c r="N74">
        <v>1</v>
      </c>
      <c r="O74">
        <v>2015</v>
      </c>
      <c r="P74">
        <v>12</v>
      </c>
      <c r="Q74">
        <v>2014</v>
      </c>
      <c r="R74" t="s">
        <v>102</v>
      </c>
      <c r="S74" t="str">
        <f t="shared" si="1"/>
        <v>Positive</v>
      </c>
      <c r="T74" t="s">
        <v>129</v>
      </c>
    </row>
    <row r="75" spans="1:20" x14ac:dyDescent="0.25">
      <c r="A75" t="s">
        <v>17</v>
      </c>
      <c r="B75" t="s">
        <v>177</v>
      </c>
      <c r="C75">
        <v>0</v>
      </c>
      <c r="D75" t="s">
        <v>70</v>
      </c>
      <c r="E75" t="s">
        <v>21</v>
      </c>
      <c r="F75" t="s">
        <v>29</v>
      </c>
      <c r="G75" t="s">
        <v>23</v>
      </c>
      <c r="H75" s="2">
        <v>-173</v>
      </c>
      <c r="I75" t="s">
        <v>24</v>
      </c>
      <c r="J75" t="s">
        <v>21</v>
      </c>
      <c r="M75" s="2">
        <v>-543.94000000000005</v>
      </c>
      <c r="N75">
        <v>1</v>
      </c>
      <c r="O75">
        <v>2015</v>
      </c>
      <c r="P75">
        <v>12</v>
      </c>
      <c r="Q75">
        <v>2014</v>
      </c>
      <c r="R75" t="s">
        <v>102</v>
      </c>
      <c r="S75" t="str">
        <f t="shared" si="1"/>
        <v>Positive</v>
      </c>
      <c r="T75" t="s">
        <v>129</v>
      </c>
    </row>
    <row r="76" spans="1:20" x14ac:dyDescent="0.25">
      <c r="A76" t="s">
        <v>17</v>
      </c>
      <c r="B76" t="s">
        <v>177</v>
      </c>
      <c r="C76">
        <v>0</v>
      </c>
      <c r="D76" t="s">
        <v>70</v>
      </c>
      <c r="E76" t="s">
        <v>21</v>
      </c>
      <c r="F76" t="s">
        <v>30</v>
      </c>
      <c r="G76" t="s">
        <v>23</v>
      </c>
      <c r="H76" s="2">
        <v>-238</v>
      </c>
      <c r="I76" t="s">
        <v>24</v>
      </c>
      <c r="J76" t="s">
        <v>21</v>
      </c>
      <c r="M76" s="2">
        <v>-665.16</v>
      </c>
      <c r="N76">
        <v>1</v>
      </c>
      <c r="O76">
        <v>2015</v>
      </c>
      <c r="P76">
        <v>12</v>
      </c>
      <c r="Q76">
        <v>2014</v>
      </c>
      <c r="R76" t="s">
        <v>102</v>
      </c>
      <c r="S76" t="str">
        <f t="shared" si="1"/>
        <v>Positive</v>
      </c>
      <c r="T76" t="s">
        <v>129</v>
      </c>
    </row>
    <row r="77" spans="1:20" x14ac:dyDescent="0.25">
      <c r="A77" t="s">
        <v>17</v>
      </c>
      <c r="B77" t="s">
        <v>177</v>
      </c>
      <c r="C77">
        <v>0</v>
      </c>
      <c r="D77" t="s">
        <v>70</v>
      </c>
      <c r="E77" t="s">
        <v>21</v>
      </c>
      <c r="F77" t="s">
        <v>28</v>
      </c>
      <c r="G77" t="s">
        <v>23</v>
      </c>
      <c r="H77" s="2">
        <v>89</v>
      </c>
      <c r="I77" t="s">
        <v>24</v>
      </c>
      <c r="J77" t="s">
        <v>21</v>
      </c>
      <c r="M77" s="2">
        <v>193.09</v>
      </c>
      <c r="N77">
        <v>5</v>
      </c>
      <c r="O77">
        <v>2015</v>
      </c>
      <c r="P77">
        <v>4</v>
      </c>
      <c r="Q77">
        <v>2015</v>
      </c>
      <c r="R77" t="s">
        <v>102</v>
      </c>
      <c r="S77" t="str">
        <f t="shared" si="1"/>
        <v>Negative</v>
      </c>
      <c r="T77" t="s">
        <v>129</v>
      </c>
    </row>
    <row r="78" spans="1:20" x14ac:dyDescent="0.25">
      <c r="A78" t="s">
        <v>17</v>
      </c>
      <c r="B78" t="s">
        <v>177</v>
      </c>
      <c r="C78">
        <v>0</v>
      </c>
      <c r="D78" t="s">
        <v>70</v>
      </c>
      <c r="E78" t="s">
        <v>21</v>
      </c>
      <c r="F78" t="s">
        <v>28</v>
      </c>
      <c r="G78" t="s">
        <v>23</v>
      </c>
      <c r="H78" s="2">
        <v>-70</v>
      </c>
      <c r="I78" t="s">
        <v>24</v>
      </c>
      <c r="J78" t="s">
        <v>21</v>
      </c>
      <c r="M78" s="2">
        <v>-135.6</v>
      </c>
      <c r="N78">
        <v>8</v>
      </c>
      <c r="O78">
        <v>2015</v>
      </c>
      <c r="P78">
        <v>7</v>
      </c>
      <c r="Q78">
        <v>2015</v>
      </c>
      <c r="R78" t="s">
        <v>102</v>
      </c>
      <c r="S78" t="str">
        <f t="shared" si="1"/>
        <v>Positive</v>
      </c>
      <c r="T78" t="s">
        <v>129</v>
      </c>
    </row>
    <row r="79" spans="1:20" x14ac:dyDescent="0.25">
      <c r="A79" t="s">
        <v>17</v>
      </c>
      <c r="B79" t="s">
        <v>177</v>
      </c>
      <c r="C79">
        <v>0</v>
      </c>
      <c r="D79" t="s">
        <v>70</v>
      </c>
      <c r="E79" t="s">
        <v>21</v>
      </c>
      <c r="F79" t="s">
        <v>29</v>
      </c>
      <c r="G79" t="s">
        <v>23</v>
      </c>
      <c r="H79" s="2">
        <v>-70</v>
      </c>
      <c r="I79" t="s">
        <v>24</v>
      </c>
      <c r="J79" t="s">
        <v>21</v>
      </c>
      <c r="M79" s="2">
        <v>-122.04</v>
      </c>
      <c r="N79">
        <v>8</v>
      </c>
      <c r="O79">
        <v>2015</v>
      </c>
      <c r="P79">
        <v>7</v>
      </c>
      <c r="Q79">
        <v>2015</v>
      </c>
      <c r="R79" t="s">
        <v>102</v>
      </c>
      <c r="S79" t="str">
        <f t="shared" si="1"/>
        <v>Positive</v>
      </c>
      <c r="T79" t="s">
        <v>129</v>
      </c>
    </row>
    <row r="80" spans="1:20" x14ac:dyDescent="0.25">
      <c r="A80" t="s">
        <v>17</v>
      </c>
      <c r="B80" t="s">
        <v>177</v>
      </c>
      <c r="C80">
        <v>0</v>
      </c>
      <c r="D80" t="s">
        <v>70</v>
      </c>
      <c r="E80" t="s">
        <v>21</v>
      </c>
      <c r="F80" t="s">
        <v>30</v>
      </c>
      <c r="G80" t="s">
        <v>23</v>
      </c>
      <c r="H80" s="2">
        <v>-539</v>
      </c>
      <c r="I80" t="s">
        <v>24</v>
      </c>
      <c r="J80" t="s">
        <v>21</v>
      </c>
      <c r="M80" s="2">
        <v>-835.28</v>
      </c>
      <c r="N80">
        <v>8</v>
      </c>
      <c r="O80">
        <v>2015</v>
      </c>
      <c r="P80">
        <v>7</v>
      </c>
      <c r="Q80">
        <v>2015</v>
      </c>
      <c r="R80" t="s">
        <v>102</v>
      </c>
      <c r="S80" t="str">
        <f t="shared" si="1"/>
        <v>Positive</v>
      </c>
      <c r="T80" t="s">
        <v>129</v>
      </c>
    </row>
    <row r="81" spans="1:20" x14ac:dyDescent="0.25">
      <c r="A81" t="s">
        <v>17</v>
      </c>
      <c r="B81" t="s">
        <v>177</v>
      </c>
      <c r="C81">
        <v>0</v>
      </c>
      <c r="D81" t="s">
        <v>70</v>
      </c>
      <c r="E81" t="s">
        <v>21</v>
      </c>
      <c r="F81" t="s">
        <v>28</v>
      </c>
      <c r="G81" t="s">
        <v>23</v>
      </c>
      <c r="H81" s="2">
        <v>0</v>
      </c>
      <c r="I81" t="s">
        <v>24</v>
      </c>
      <c r="J81" t="s">
        <v>21</v>
      </c>
      <c r="M81" s="2">
        <v>0</v>
      </c>
      <c r="N81">
        <v>9</v>
      </c>
      <c r="O81">
        <v>2015</v>
      </c>
      <c r="P81">
        <v>8</v>
      </c>
      <c r="Q81">
        <v>2015</v>
      </c>
      <c r="R81" t="s">
        <v>102</v>
      </c>
      <c r="S81" t="str">
        <f t="shared" si="1"/>
        <v>Negative</v>
      </c>
      <c r="T81" t="s">
        <v>129</v>
      </c>
    </row>
    <row r="82" spans="1:20" x14ac:dyDescent="0.25">
      <c r="A82" t="s">
        <v>17</v>
      </c>
      <c r="B82" t="s">
        <v>177</v>
      </c>
      <c r="C82">
        <v>0</v>
      </c>
      <c r="D82" t="s">
        <v>70</v>
      </c>
      <c r="E82" t="s">
        <v>21</v>
      </c>
      <c r="F82" t="s">
        <v>29</v>
      </c>
      <c r="G82" t="s">
        <v>23</v>
      </c>
      <c r="H82" s="2">
        <v>0</v>
      </c>
      <c r="I82" t="s">
        <v>24</v>
      </c>
      <c r="J82" t="s">
        <v>21</v>
      </c>
      <c r="M82" s="2">
        <v>0</v>
      </c>
      <c r="N82">
        <v>9</v>
      </c>
      <c r="O82">
        <v>2015</v>
      </c>
      <c r="P82">
        <v>8</v>
      </c>
      <c r="Q82">
        <v>2015</v>
      </c>
      <c r="R82" t="s">
        <v>102</v>
      </c>
      <c r="S82" t="str">
        <f t="shared" si="1"/>
        <v>Negative</v>
      </c>
      <c r="T82" t="s">
        <v>129</v>
      </c>
    </row>
    <row r="83" spans="1:20" x14ac:dyDescent="0.25">
      <c r="A83" t="s">
        <v>17</v>
      </c>
      <c r="B83" t="s">
        <v>177</v>
      </c>
      <c r="C83">
        <v>0</v>
      </c>
      <c r="D83" t="s">
        <v>70</v>
      </c>
      <c r="E83" t="s">
        <v>21</v>
      </c>
      <c r="F83" t="s">
        <v>30</v>
      </c>
      <c r="G83" t="s">
        <v>23</v>
      </c>
      <c r="H83" s="2">
        <v>-127</v>
      </c>
      <c r="I83" t="s">
        <v>24</v>
      </c>
      <c r="J83" t="s">
        <v>21</v>
      </c>
      <c r="M83" s="2">
        <v>-200.92</v>
      </c>
      <c r="N83">
        <v>9</v>
      </c>
      <c r="O83">
        <v>2015</v>
      </c>
      <c r="P83">
        <v>8</v>
      </c>
      <c r="Q83">
        <v>2015</v>
      </c>
      <c r="R83" t="s">
        <v>102</v>
      </c>
      <c r="S83" t="str">
        <f t="shared" si="1"/>
        <v>Positive</v>
      </c>
      <c r="T83" t="s">
        <v>129</v>
      </c>
    </row>
    <row r="84" spans="1:20" x14ac:dyDescent="0.25">
      <c r="A84" t="s">
        <v>17</v>
      </c>
      <c r="B84" t="s">
        <v>167</v>
      </c>
      <c r="C84">
        <v>0</v>
      </c>
      <c r="D84" t="s">
        <v>83</v>
      </c>
      <c r="E84" t="s">
        <v>21</v>
      </c>
      <c r="F84" t="s">
        <v>28</v>
      </c>
      <c r="G84" t="s">
        <v>23</v>
      </c>
      <c r="H84" s="2">
        <v>549</v>
      </c>
      <c r="I84" t="s">
        <v>24</v>
      </c>
      <c r="J84" t="s">
        <v>21</v>
      </c>
      <c r="M84" s="2">
        <v>2213.29</v>
      </c>
      <c r="N84">
        <v>10</v>
      </c>
      <c r="O84">
        <v>2014</v>
      </c>
      <c r="P84">
        <v>9</v>
      </c>
      <c r="Q84">
        <v>2014</v>
      </c>
      <c r="R84" t="s">
        <v>100</v>
      </c>
      <c r="S84" t="str">
        <f t="shared" si="1"/>
        <v>Negative</v>
      </c>
      <c r="T84" t="s">
        <v>131</v>
      </c>
    </row>
    <row r="85" spans="1:20" x14ac:dyDescent="0.25">
      <c r="A85" t="s">
        <v>17</v>
      </c>
      <c r="B85" t="s">
        <v>167</v>
      </c>
      <c r="C85">
        <v>0</v>
      </c>
      <c r="D85" t="s">
        <v>83</v>
      </c>
      <c r="E85" t="s">
        <v>21</v>
      </c>
      <c r="F85" t="s">
        <v>28</v>
      </c>
      <c r="G85" t="s">
        <v>23</v>
      </c>
      <c r="H85" s="2">
        <v>842</v>
      </c>
      <c r="I85" t="s">
        <v>24</v>
      </c>
      <c r="J85" t="s">
        <v>21</v>
      </c>
      <c r="M85" s="2">
        <v>3255.26</v>
      </c>
      <c r="N85">
        <v>11</v>
      </c>
      <c r="O85">
        <v>2014</v>
      </c>
      <c r="P85">
        <v>10</v>
      </c>
      <c r="Q85">
        <v>2014</v>
      </c>
      <c r="R85" t="s">
        <v>100</v>
      </c>
      <c r="S85" t="str">
        <f t="shared" si="1"/>
        <v>Negative</v>
      </c>
      <c r="T85" t="s">
        <v>131</v>
      </c>
    </row>
    <row r="86" spans="1:20" x14ac:dyDescent="0.25">
      <c r="A86" t="s">
        <v>17</v>
      </c>
      <c r="B86" t="s">
        <v>167</v>
      </c>
      <c r="C86">
        <v>0</v>
      </c>
      <c r="D86" t="s">
        <v>83</v>
      </c>
      <c r="E86" t="s">
        <v>21</v>
      </c>
      <c r="F86" t="s">
        <v>29</v>
      </c>
      <c r="G86" t="s">
        <v>23</v>
      </c>
      <c r="H86" s="2">
        <v>842</v>
      </c>
      <c r="I86" t="s">
        <v>24</v>
      </c>
      <c r="J86" t="s">
        <v>21</v>
      </c>
      <c r="M86" s="2">
        <v>3580.78</v>
      </c>
      <c r="N86">
        <v>11</v>
      </c>
      <c r="O86">
        <v>2014</v>
      </c>
      <c r="P86">
        <v>10</v>
      </c>
      <c r="Q86">
        <v>2014</v>
      </c>
      <c r="R86" t="s">
        <v>100</v>
      </c>
      <c r="S86" t="str">
        <f t="shared" si="1"/>
        <v>Negative</v>
      </c>
      <c r="T86" t="s">
        <v>131</v>
      </c>
    </row>
    <row r="87" spans="1:20" x14ac:dyDescent="0.25">
      <c r="A87" t="s">
        <v>17</v>
      </c>
      <c r="B87" t="s">
        <v>167</v>
      </c>
      <c r="C87">
        <v>0</v>
      </c>
      <c r="D87" t="s">
        <v>83</v>
      </c>
      <c r="E87" t="s">
        <v>21</v>
      </c>
      <c r="F87" t="s">
        <v>30</v>
      </c>
      <c r="G87" t="s">
        <v>23</v>
      </c>
      <c r="H87" s="2">
        <v>817</v>
      </c>
      <c r="I87" t="s">
        <v>24</v>
      </c>
      <c r="J87" t="s">
        <v>21</v>
      </c>
      <c r="M87" s="2">
        <v>3790.32</v>
      </c>
      <c r="N87">
        <v>11</v>
      </c>
      <c r="O87">
        <v>2014</v>
      </c>
      <c r="P87">
        <v>10</v>
      </c>
      <c r="Q87">
        <v>2014</v>
      </c>
      <c r="R87" t="s">
        <v>100</v>
      </c>
      <c r="S87" t="str">
        <f t="shared" si="1"/>
        <v>Negative</v>
      </c>
      <c r="T87" t="s">
        <v>131</v>
      </c>
    </row>
    <row r="88" spans="1:20" x14ac:dyDescent="0.25">
      <c r="A88" t="s">
        <v>17</v>
      </c>
      <c r="B88" t="s">
        <v>167</v>
      </c>
      <c r="C88">
        <v>0</v>
      </c>
      <c r="D88" t="s">
        <v>84</v>
      </c>
      <c r="E88" t="s">
        <v>21</v>
      </c>
      <c r="F88" t="s">
        <v>28</v>
      </c>
      <c r="G88" t="s">
        <v>23</v>
      </c>
      <c r="H88" s="2">
        <v>277</v>
      </c>
      <c r="I88" t="s">
        <v>24</v>
      </c>
      <c r="J88" t="s">
        <v>21</v>
      </c>
      <c r="M88" s="2">
        <v>1070.9100000000001</v>
      </c>
      <c r="N88">
        <v>11</v>
      </c>
      <c r="O88">
        <v>2014</v>
      </c>
      <c r="P88">
        <v>10</v>
      </c>
      <c r="Q88">
        <v>2014</v>
      </c>
      <c r="R88" t="s">
        <v>100</v>
      </c>
      <c r="S88" t="str">
        <f t="shared" si="1"/>
        <v>Negative</v>
      </c>
      <c r="T88" t="s">
        <v>131</v>
      </c>
    </row>
    <row r="89" spans="1:20" x14ac:dyDescent="0.25">
      <c r="A89" t="s">
        <v>17</v>
      </c>
      <c r="B89" t="s">
        <v>167</v>
      </c>
      <c r="C89" t="s">
        <v>96</v>
      </c>
      <c r="D89" t="s">
        <v>84</v>
      </c>
      <c r="E89" t="s">
        <v>21</v>
      </c>
      <c r="F89" t="s">
        <v>28</v>
      </c>
      <c r="G89" t="s">
        <v>23</v>
      </c>
      <c r="H89" s="2">
        <v>-102</v>
      </c>
      <c r="I89" t="s">
        <v>24</v>
      </c>
      <c r="J89" t="s">
        <v>21</v>
      </c>
      <c r="M89" s="2">
        <v>-290.37</v>
      </c>
      <c r="N89" t="s">
        <v>94</v>
      </c>
      <c r="O89" t="s">
        <v>93</v>
      </c>
      <c r="P89">
        <v>3</v>
      </c>
      <c r="Q89">
        <v>2015</v>
      </c>
      <c r="R89" t="s">
        <v>100</v>
      </c>
      <c r="S89" t="str">
        <f t="shared" si="1"/>
        <v>Positive</v>
      </c>
      <c r="T89" t="s">
        <v>131</v>
      </c>
    </row>
    <row r="90" spans="1:20" x14ac:dyDescent="0.25">
      <c r="A90" t="s">
        <v>17</v>
      </c>
      <c r="B90" t="s">
        <v>176</v>
      </c>
      <c r="C90">
        <v>0</v>
      </c>
      <c r="D90" t="s">
        <v>68</v>
      </c>
      <c r="E90" t="s">
        <v>21</v>
      </c>
      <c r="F90" t="s">
        <v>28</v>
      </c>
      <c r="G90" t="s">
        <v>23</v>
      </c>
      <c r="H90" s="2">
        <v>-1669</v>
      </c>
      <c r="I90" t="s">
        <v>24</v>
      </c>
      <c r="J90" t="s">
        <v>21</v>
      </c>
      <c r="M90" s="2">
        <v>-4526.33</v>
      </c>
      <c r="N90">
        <v>9</v>
      </c>
      <c r="O90">
        <v>2015</v>
      </c>
      <c r="P90">
        <v>8</v>
      </c>
      <c r="Q90">
        <v>2015</v>
      </c>
      <c r="R90" t="s">
        <v>98</v>
      </c>
      <c r="S90" t="str">
        <f t="shared" si="1"/>
        <v>Positive</v>
      </c>
      <c r="T90" t="s">
        <v>131</v>
      </c>
    </row>
    <row r="91" spans="1:20" x14ac:dyDescent="0.25">
      <c r="A91" t="s">
        <v>17</v>
      </c>
      <c r="B91" t="s">
        <v>176</v>
      </c>
      <c r="C91" t="s">
        <v>96</v>
      </c>
      <c r="D91" t="s">
        <v>68</v>
      </c>
      <c r="E91" t="s">
        <v>21</v>
      </c>
      <c r="F91" t="s">
        <v>28</v>
      </c>
      <c r="G91" t="s">
        <v>23</v>
      </c>
      <c r="H91" s="2">
        <v>252</v>
      </c>
      <c r="I91" t="s">
        <v>24</v>
      </c>
      <c r="J91" t="s">
        <v>21</v>
      </c>
      <c r="M91" s="2">
        <v>733.8</v>
      </c>
      <c r="N91" t="s">
        <v>92</v>
      </c>
      <c r="O91" t="s">
        <v>93</v>
      </c>
      <c r="P91">
        <v>2</v>
      </c>
      <c r="Q91">
        <v>2015</v>
      </c>
      <c r="R91" t="s">
        <v>98</v>
      </c>
      <c r="S91" t="str">
        <f t="shared" si="1"/>
        <v>Negative</v>
      </c>
      <c r="T91" t="s">
        <v>131</v>
      </c>
    </row>
    <row r="92" spans="1:20" x14ac:dyDescent="0.25">
      <c r="A92" t="s">
        <v>17</v>
      </c>
      <c r="B92" t="s">
        <v>165</v>
      </c>
      <c r="C92">
        <v>0</v>
      </c>
      <c r="D92" t="s">
        <v>77</v>
      </c>
      <c r="E92" t="s">
        <v>21</v>
      </c>
      <c r="F92" t="s">
        <v>28</v>
      </c>
      <c r="G92" t="s">
        <v>23</v>
      </c>
      <c r="H92" s="2">
        <v>245</v>
      </c>
      <c r="I92" t="s">
        <v>24</v>
      </c>
      <c r="J92" t="s">
        <v>21</v>
      </c>
      <c r="M92" s="2">
        <v>992.08</v>
      </c>
      <c r="N92">
        <v>10</v>
      </c>
      <c r="O92">
        <v>2014</v>
      </c>
      <c r="P92">
        <v>9</v>
      </c>
      <c r="Q92">
        <v>2014</v>
      </c>
      <c r="R92" t="s">
        <v>100</v>
      </c>
      <c r="S92" t="str">
        <f t="shared" si="1"/>
        <v>Negative</v>
      </c>
      <c r="T92" t="s">
        <v>131</v>
      </c>
    </row>
    <row r="93" spans="1:20" x14ac:dyDescent="0.25">
      <c r="A93" t="s">
        <v>17</v>
      </c>
      <c r="B93" t="s">
        <v>165</v>
      </c>
      <c r="C93">
        <v>0</v>
      </c>
      <c r="D93" t="s">
        <v>77</v>
      </c>
      <c r="E93" t="s">
        <v>21</v>
      </c>
      <c r="F93" t="s">
        <v>29</v>
      </c>
      <c r="G93" t="s">
        <v>23</v>
      </c>
      <c r="H93" s="2">
        <v>245</v>
      </c>
      <c r="I93" t="s">
        <v>24</v>
      </c>
      <c r="J93" t="s">
        <v>21</v>
      </c>
      <c r="M93" s="2">
        <v>1091.29</v>
      </c>
      <c r="N93">
        <v>10</v>
      </c>
      <c r="O93">
        <v>2014</v>
      </c>
      <c r="P93">
        <v>9</v>
      </c>
      <c r="Q93">
        <v>2014</v>
      </c>
      <c r="R93" t="s">
        <v>100</v>
      </c>
      <c r="S93" t="str">
        <f t="shared" si="1"/>
        <v>Negative</v>
      </c>
      <c r="T93" t="s">
        <v>131</v>
      </c>
    </row>
    <row r="94" spans="1:20" x14ac:dyDescent="0.25">
      <c r="A94" t="s">
        <v>17</v>
      </c>
      <c r="B94" t="s">
        <v>165</v>
      </c>
      <c r="C94">
        <v>0</v>
      </c>
      <c r="D94" t="s">
        <v>77</v>
      </c>
      <c r="E94" t="s">
        <v>21</v>
      </c>
      <c r="F94" t="s">
        <v>30</v>
      </c>
      <c r="G94" t="s">
        <v>23</v>
      </c>
      <c r="H94" s="2">
        <v>221</v>
      </c>
      <c r="I94" t="s">
        <v>24</v>
      </c>
      <c r="J94" t="s">
        <v>21</v>
      </c>
      <c r="M94" s="2">
        <v>1002.28</v>
      </c>
      <c r="N94">
        <v>10</v>
      </c>
      <c r="O94">
        <v>2014</v>
      </c>
      <c r="P94">
        <v>9</v>
      </c>
      <c r="Q94">
        <v>2014</v>
      </c>
      <c r="R94" t="s">
        <v>100</v>
      </c>
      <c r="S94" t="str">
        <f t="shared" si="1"/>
        <v>Negative</v>
      </c>
      <c r="T94" t="s">
        <v>131</v>
      </c>
    </row>
    <row r="95" spans="1:20" x14ac:dyDescent="0.25">
      <c r="A95" t="s">
        <v>17</v>
      </c>
      <c r="B95" t="s">
        <v>165</v>
      </c>
      <c r="C95">
        <v>0</v>
      </c>
      <c r="D95" t="s">
        <v>77</v>
      </c>
      <c r="E95" t="s">
        <v>21</v>
      </c>
      <c r="F95" t="s">
        <v>28</v>
      </c>
      <c r="G95" t="s">
        <v>23</v>
      </c>
      <c r="H95" s="2">
        <v>283</v>
      </c>
      <c r="I95" t="s">
        <v>24</v>
      </c>
      <c r="J95" t="s">
        <v>21</v>
      </c>
      <c r="M95" s="2">
        <v>1098.92</v>
      </c>
      <c r="N95">
        <v>11</v>
      </c>
      <c r="O95">
        <v>2014</v>
      </c>
      <c r="P95">
        <v>10</v>
      </c>
      <c r="Q95">
        <v>2014</v>
      </c>
      <c r="R95" t="s">
        <v>100</v>
      </c>
      <c r="S95" t="str">
        <f t="shared" si="1"/>
        <v>Negative</v>
      </c>
      <c r="T95" t="s">
        <v>131</v>
      </c>
    </row>
    <row r="96" spans="1:20" x14ac:dyDescent="0.25">
      <c r="A96" t="s">
        <v>17</v>
      </c>
      <c r="B96" t="s">
        <v>165</v>
      </c>
      <c r="C96">
        <v>0</v>
      </c>
      <c r="D96" t="s">
        <v>77</v>
      </c>
      <c r="E96" t="s">
        <v>21</v>
      </c>
      <c r="F96" t="s">
        <v>29</v>
      </c>
      <c r="G96" t="s">
        <v>23</v>
      </c>
      <c r="H96" s="2">
        <v>247</v>
      </c>
      <c r="I96" t="s">
        <v>24</v>
      </c>
      <c r="J96" t="s">
        <v>21</v>
      </c>
      <c r="M96" s="2">
        <v>1055.04</v>
      </c>
      <c r="N96">
        <v>11</v>
      </c>
      <c r="O96">
        <v>2014</v>
      </c>
      <c r="P96">
        <v>10</v>
      </c>
      <c r="Q96">
        <v>2014</v>
      </c>
      <c r="R96" t="s">
        <v>100</v>
      </c>
      <c r="S96" t="str">
        <f t="shared" si="1"/>
        <v>Negative</v>
      </c>
      <c r="T96" t="s">
        <v>131</v>
      </c>
    </row>
    <row r="97" spans="1:20" x14ac:dyDescent="0.25">
      <c r="A97" t="s">
        <v>17</v>
      </c>
      <c r="B97" t="s">
        <v>165</v>
      </c>
      <c r="C97">
        <v>0</v>
      </c>
      <c r="D97" t="s">
        <v>77</v>
      </c>
      <c r="E97" t="s">
        <v>21</v>
      </c>
      <c r="F97" t="s">
        <v>28</v>
      </c>
      <c r="G97" t="s">
        <v>23</v>
      </c>
      <c r="H97" s="2">
        <v>-357</v>
      </c>
      <c r="I97" t="s">
        <v>24</v>
      </c>
      <c r="J97" t="s">
        <v>21</v>
      </c>
      <c r="M97" s="2">
        <v>-1255.21</v>
      </c>
      <c r="N97">
        <v>1</v>
      </c>
      <c r="O97">
        <v>2015</v>
      </c>
      <c r="P97">
        <v>12</v>
      </c>
      <c r="Q97">
        <v>2014</v>
      </c>
      <c r="R97" t="s">
        <v>100</v>
      </c>
      <c r="S97" t="str">
        <f t="shared" si="1"/>
        <v>Positive</v>
      </c>
      <c r="T97" t="s">
        <v>131</v>
      </c>
    </row>
    <row r="98" spans="1:20" x14ac:dyDescent="0.25">
      <c r="A98" t="s">
        <v>17</v>
      </c>
      <c r="B98" t="s">
        <v>165</v>
      </c>
      <c r="C98">
        <v>0</v>
      </c>
      <c r="D98" t="s">
        <v>77</v>
      </c>
      <c r="E98" t="s">
        <v>21</v>
      </c>
      <c r="F98" t="s">
        <v>29</v>
      </c>
      <c r="G98" t="s">
        <v>23</v>
      </c>
      <c r="H98" s="2">
        <v>-357</v>
      </c>
      <c r="I98" t="s">
        <v>24</v>
      </c>
      <c r="J98" t="s">
        <v>21</v>
      </c>
      <c r="M98" s="2">
        <v>-1129.69</v>
      </c>
      <c r="N98">
        <v>1</v>
      </c>
      <c r="O98">
        <v>2015</v>
      </c>
      <c r="P98">
        <v>12</v>
      </c>
      <c r="Q98">
        <v>2014</v>
      </c>
      <c r="R98" t="s">
        <v>100</v>
      </c>
      <c r="S98" t="str">
        <f t="shared" si="1"/>
        <v>Positive</v>
      </c>
      <c r="T98" t="s">
        <v>131</v>
      </c>
    </row>
    <row r="99" spans="1:20" x14ac:dyDescent="0.25">
      <c r="A99" t="s">
        <v>17</v>
      </c>
      <c r="B99" t="s">
        <v>165</v>
      </c>
      <c r="C99">
        <v>0</v>
      </c>
      <c r="D99" t="s">
        <v>77</v>
      </c>
      <c r="E99" t="s">
        <v>21</v>
      </c>
      <c r="F99" t="s">
        <v>30</v>
      </c>
      <c r="G99" t="s">
        <v>23</v>
      </c>
      <c r="H99" s="2">
        <v>-121</v>
      </c>
      <c r="I99" t="s">
        <v>24</v>
      </c>
      <c r="J99" t="s">
        <v>21</v>
      </c>
      <c r="M99" s="2">
        <v>-340.35</v>
      </c>
      <c r="N99">
        <v>1</v>
      </c>
      <c r="O99">
        <v>2015</v>
      </c>
      <c r="P99">
        <v>12</v>
      </c>
      <c r="Q99">
        <v>2014</v>
      </c>
      <c r="R99" t="s">
        <v>100</v>
      </c>
      <c r="S99" t="str">
        <f t="shared" si="1"/>
        <v>Positive</v>
      </c>
      <c r="T99" t="s">
        <v>131</v>
      </c>
    </row>
    <row r="100" spans="1:20" x14ac:dyDescent="0.25">
      <c r="A100" t="s">
        <v>17</v>
      </c>
      <c r="B100" t="s">
        <v>165</v>
      </c>
      <c r="C100">
        <v>0</v>
      </c>
      <c r="D100" t="s">
        <v>77</v>
      </c>
      <c r="E100" t="s">
        <v>21</v>
      </c>
      <c r="F100" t="s">
        <v>29</v>
      </c>
      <c r="G100" t="s">
        <v>23</v>
      </c>
      <c r="H100" s="2">
        <v>60</v>
      </c>
      <c r="I100" t="s">
        <v>24</v>
      </c>
      <c r="J100" t="s">
        <v>21</v>
      </c>
      <c r="M100" s="2">
        <v>174.03</v>
      </c>
      <c r="N100">
        <v>5</v>
      </c>
      <c r="O100">
        <v>2015</v>
      </c>
      <c r="P100">
        <v>4</v>
      </c>
      <c r="Q100">
        <v>2015</v>
      </c>
      <c r="R100" t="s">
        <v>100</v>
      </c>
      <c r="S100" t="str">
        <f t="shared" si="1"/>
        <v>Negative</v>
      </c>
      <c r="T100" t="s">
        <v>131</v>
      </c>
    </row>
    <row r="101" spans="1:20" x14ac:dyDescent="0.25">
      <c r="A101" t="s">
        <v>17</v>
      </c>
      <c r="B101" t="s">
        <v>165</v>
      </c>
      <c r="C101">
        <v>0</v>
      </c>
      <c r="D101" t="s">
        <v>77</v>
      </c>
      <c r="E101" t="s">
        <v>21</v>
      </c>
      <c r="F101" t="s">
        <v>28</v>
      </c>
      <c r="G101" t="s">
        <v>23</v>
      </c>
      <c r="H101" s="2">
        <v>282</v>
      </c>
      <c r="I101" t="s">
        <v>24</v>
      </c>
      <c r="J101" t="s">
        <v>21</v>
      </c>
      <c r="M101" s="2">
        <v>743.58</v>
      </c>
      <c r="N101">
        <v>5</v>
      </c>
      <c r="O101">
        <v>2015</v>
      </c>
      <c r="P101">
        <v>4</v>
      </c>
      <c r="Q101">
        <v>2015</v>
      </c>
      <c r="R101" t="s">
        <v>100</v>
      </c>
      <c r="S101" t="str">
        <f t="shared" si="1"/>
        <v>Negative</v>
      </c>
      <c r="T101" t="s">
        <v>131</v>
      </c>
    </row>
    <row r="102" spans="1:20" x14ac:dyDescent="0.25">
      <c r="A102" t="s">
        <v>17</v>
      </c>
      <c r="B102" t="s">
        <v>165</v>
      </c>
      <c r="C102">
        <v>0</v>
      </c>
      <c r="D102" t="s">
        <v>77</v>
      </c>
      <c r="E102" t="s">
        <v>21</v>
      </c>
      <c r="F102" t="s">
        <v>28</v>
      </c>
      <c r="G102" t="s">
        <v>23</v>
      </c>
      <c r="H102" s="2">
        <v>-228</v>
      </c>
      <c r="I102" t="s">
        <v>24</v>
      </c>
      <c r="J102" t="s">
        <v>21</v>
      </c>
      <c r="M102" s="2">
        <v>-654.70000000000005</v>
      </c>
      <c r="N102">
        <v>6</v>
      </c>
      <c r="O102">
        <v>2015</v>
      </c>
      <c r="P102">
        <v>5</v>
      </c>
      <c r="Q102">
        <v>2015</v>
      </c>
      <c r="R102" t="s">
        <v>100</v>
      </c>
      <c r="S102" t="str">
        <f t="shared" si="1"/>
        <v>Positive</v>
      </c>
      <c r="T102" t="s">
        <v>131</v>
      </c>
    </row>
    <row r="103" spans="1:20" x14ac:dyDescent="0.25">
      <c r="A103" t="s">
        <v>17</v>
      </c>
      <c r="B103" t="s">
        <v>165</v>
      </c>
      <c r="C103">
        <v>0</v>
      </c>
      <c r="D103" t="s">
        <v>77</v>
      </c>
      <c r="E103" t="s">
        <v>21</v>
      </c>
      <c r="F103" t="s">
        <v>29</v>
      </c>
      <c r="G103" t="s">
        <v>23</v>
      </c>
      <c r="H103" s="2">
        <v>-228</v>
      </c>
      <c r="I103" t="s">
        <v>24</v>
      </c>
      <c r="J103" t="s">
        <v>21</v>
      </c>
      <c r="M103" s="2">
        <v>-589.23</v>
      </c>
      <c r="N103">
        <v>6</v>
      </c>
      <c r="O103">
        <v>2015</v>
      </c>
      <c r="P103">
        <v>5</v>
      </c>
      <c r="Q103">
        <v>2015</v>
      </c>
      <c r="R103" t="s">
        <v>100</v>
      </c>
      <c r="S103" t="str">
        <f t="shared" si="1"/>
        <v>Positive</v>
      </c>
      <c r="T103" t="s">
        <v>131</v>
      </c>
    </row>
    <row r="104" spans="1:20" x14ac:dyDescent="0.25">
      <c r="A104" t="s">
        <v>17</v>
      </c>
      <c r="B104" t="s">
        <v>165</v>
      </c>
      <c r="C104">
        <v>0</v>
      </c>
      <c r="D104" t="s">
        <v>77</v>
      </c>
      <c r="E104" t="s">
        <v>21</v>
      </c>
      <c r="F104" t="s">
        <v>30</v>
      </c>
      <c r="G104" t="s">
        <v>23</v>
      </c>
      <c r="H104" s="2">
        <v>-132</v>
      </c>
      <c r="I104" t="s">
        <v>24</v>
      </c>
      <c r="J104" t="s">
        <v>21</v>
      </c>
      <c r="M104" s="2">
        <v>-303.23</v>
      </c>
      <c r="N104">
        <v>6</v>
      </c>
      <c r="O104">
        <v>2015</v>
      </c>
      <c r="P104">
        <v>5</v>
      </c>
      <c r="Q104">
        <v>2015</v>
      </c>
      <c r="R104" t="s">
        <v>100</v>
      </c>
      <c r="S104" t="str">
        <f t="shared" si="1"/>
        <v>Positive</v>
      </c>
      <c r="T104" t="s">
        <v>131</v>
      </c>
    </row>
    <row r="105" spans="1:20" x14ac:dyDescent="0.25">
      <c r="A105" t="s">
        <v>17</v>
      </c>
      <c r="B105" t="s">
        <v>165</v>
      </c>
      <c r="C105">
        <v>0</v>
      </c>
      <c r="D105" t="s">
        <v>77</v>
      </c>
      <c r="E105" t="s">
        <v>21</v>
      </c>
      <c r="F105" t="s">
        <v>28</v>
      </c>
      <c r="G105" t="s">
        <v>23</v>
      </c>
      <c r="H105" s="2">
        <v>-77</v>
      </c>
      <c r="I105" t="s">
        <v>24</v>
      </c>
      <c r="J105" t="s">
        <v>21</v>
      </c>
      <c r="M105" s="2">
        <v>-214.45</v>
      </c>
      <c r="N105">
        <v>7</v>
      </c>
      <c r="O105">
        <v>2015</v>
      </c>
      <c r="P105">
        <v>6</v>
      </c>
      <c r="Q105">
        <v>2015</v>
      </c>
      <c r="R105" t="s">
        <v>100</v>
      </c>
      <c r="S105" t="str">
        <f t="shared" si="1"/>
        <v>Positive</v>
      </c>
      <c r="T105" t="s">
        <v>131</v>
      </c>
    </row>
    <row r="106" spans="1:20" x14ac:dyDescent="0.25">
      <c r="A106" t="s">
        <v>17</v>
      </c>
      <c r="B106" t="s">
        <v>165</v>
      </c>
      <c r="C106">
        <v>0</v>
      </c>
      <c r="D106" t="s">
        <v>77</v>
      </c>
      <c r="E106" t="s">
        <v>21</v>
      </c>
      <c r="F106" t="s">
        <v>28</v>
      </c>
      <c r="G106" t="s">
        <v>23</v>
      </c>
      <c r="H106" s="2">
        <v>-29</v>
      </c>
      <c r="I106" t="s">
        <v>24</v>
      </c>
      <c r="J106" t="s">
        <v>21</v>
      </c>
      <c r="M106" s="2">
        <v>-83.72</v>
      </c>
      <c r="N106">
        <v>8</v>
      </c>
      <c r="O106">
        <v>2015</v>
      </c>
      <c r="P106">
        <v>7</v>
      </c>
      <c r="Q106">
        <v>2015</v>
      </c>
      <c r="R106" t="s">
        <v>100</v>
      </c>
      <c r="S106" t="str">
        <f t="shared" si="1"/>
        <v>Positive</v>
      </c>
      <c r="T106" t="s">
        <v>131</v>
      </c>
    </row>
    <row r="107" spans="1:20" x14ac:dyDescent="0.25">
      <c r="A107" t="s">
        <v>17</v>
      </c>
      <c r="B107" t="s">
        <v>165</v>
      </c>
      <c r="C107">
        <v>0</v>
      </c>
      <c r="D107" t="s">
        <v>77</v>
      </c>
      <c r="E107" t="s">
        <v>21</v>
      </c>
      <c r="F107" t="s">
        <v>28</v>
      </c>
      <c r="G107" t="s">
        <v>23</v>
      </c>
      <c r="H107" s="2">
        <v>-79</v>
      </c>
      <c r="I107" t="s">
        <v>24</v>
      </c>
      <c r="J107" t="s">
        <v>21</v>
      </c>
      <c r="M107" s="2">
        <v>-214.25</v>
      </c>
      <c r="N107">
        <v>9</v>
      </c>
      <c r="O107">
        <v>2015</v>
      </c>
      <c r="P107">
        <v>8</v>
      </c>
      <c r="Q107">
        <v>2015</v>
      </c>
      <c r="R107" t="s">
        <v>100</v>
      </c>
      <c r="S107" t="str">
        <f t="shared" si="1"/>
        <v>Positive</v>
      </c>
      <c r="T107" t="s">
        <v>131</v>
      </c>
    </row>
    <row r="108" spans="1:20" x14ac:dyDescent="0.25">
      <c r="A108" t="s">
        <v>17</v>
      </c>
      <c r="B108" t="s">
        <v>165</v>
      </c>
      <c r="C108" t="s">
        <v>96</v>
      </c>
      <c r="D108" t="s">
        <v>77</v>
      </c>
      <c r="E108" t="s">
        <v>21</v>
      </c>
      <c r="F108" t="s">
        <v>28</v>
      </c>
      <c r="G108" t="s">
        <v>23</v>
      </c>
      <c r="H108" s="2">
        <v>282</v>
      </c>
      <c r="I108" t="s">
        <v>24</v>
      </c>
      <c r="J108" t="s">
        <v>21</v>
      </c>
      <c r="M108" s="2">
        <v>824.68</v>
      </c>
      <c r="N108" t="s">
        <v>92</v>
      </c>
      <c r="O108" t="s">
        <v>93</v>
      </c>
      <c r="P108">
        <v>2</v>
      </c>
      <c r="Q108">
        <v>2015</v>
      </c>
      <c r="R108" t="s">
        <v>100</v>
      </c>
      <c r="S108" t="str">
        <f t="shared" si="1"/>
        <v>Negative</v>
      </c>
      <c r="T108" t="s">
        <v>131</v>
      </c>
    </row>
    <row r="109" spans="1:20" x14ac:dyDescent="0.25">
      <c r="A109" t="s">
        <v>17</v>
      </c>
      <c r="B109" t="s">
        <v>165</v>
      </c>
      <c r="C109" t="s">
        <v>96</v>
      </c>
      <c r="D109" t="s">
        <v>77</v>
      </c>
      <c r="E109" t="s">
        <v>21</v>
      </c>
      <c r="F109" t="s">
        <v>28</v>
      </c>
      <c r="G109" t="s">
        <v>23</v>
      </c>
      <c r="H109" s="2">
        <v>112</v>
      </c>
      <c r="I109" t="s">
        <v>24</v>
      </c>
      <c r="J109" t="s">
        <v>21</v>
      </c>
      <c r="M109" s="2">
        <v>320.22000000000003</v>
      </c>
      <c r="N109" t="s">
        <v>94</v>
      </c>
      <c r="O109" t="s">
        <v>93</v>
      </c>
      <c r="P109">
        <v>3</v>
      </c>
      <c r="Q109">
        <v>2015</v>
      </c>
      <c r="R109" t="s">
        <v>100</v>
      </c>
      <c r="S109" t="str">
        <f t="shared" si="1"/>
        <v>Negative</v>
      </c>
      <c r="T109" t="s">
        <v>131</v>
      </c>
    </row>
    <row r="110" spans="1:20" x14ac:dyDescent="0.25">
      <c r="A110" t="s">
        <v>17</v>
      </c>
      <c r="B110" t="s">
        <v>26</v>
      </c>
      <c r="C110">
        <v>0</v>
      </c>
      <c r="D110" t="s">
        <v>31</v>
      </c>
      <c r="E110" t="s">
        <v>21</v>
      </c>
      <c r="F110" t="s">
        <v>28</v>
      </c>
      <c r="G110" t="s">
        <v>23</v>
      </c>
      <c r="H110" s="2">
        <v>3</v>
      </c>
      <c r="I110" t="s">
        <v>24</v>
      </c>
      <c r="J110" t="s">
        <v>21</v>
      </c>
      <c r="M110" s="2">
        <v>12.09</v>
      </c>
      <c r="N110">
        <v>10</v>
      </c>
      <c r="O110">
        <v>2014</v>
      </c>
      <c r="P110">
        <v>9</v>
      </c>
      <c r="Q110">
        <v>2014</v>
      </c>
      <c r="R110" t="s">
        <v>100</v>
      </c>
      <c r="S110" t="str">
        <f t="shared" si="1"/>
        <v>Negative</v>
      </c>
      <c r="T110" t="s">
        <v>131</v>
      </c>
    </row>
    <row r="111" spans="1:20" x14ac:dyDescent="0.25">
      <c r="A111" t="s">
        <v>17</v>
      </c>
      <c r="B111" t="s">
        <v>26</v>
      </c>
      <c r="C111">
        <v>0</v>
      </c>
      <c r="D111" t="s">
        <v>27</v>
      </c>
      <c r="E111" t="s">
        <v>21</v>
      </c>
      <c r="F111" t="s">
        <v>28</v>
      </c>
      <c r="G111" t="s">
        <v>23</v>
      </c>
      <c r="H111" s="2">
        <v>-949</v>
      </c>
      <c r="I111" t="s">
        <v>24</v>
      </c>
      <c r="J111" t="s">
        <v>21</v>
      </c>
      <c r="M111" s="2">
        <v>-3678.8</v>
      </c>
      <c r="N111">
        <v>11</v>
      </c>
      <c r="O111">
        <v>2014</v>
      </c>
      <c r="P111">
        <v>10</v>
      </c>
      <c r="Q111">
        <v>2014</v>
      </c>
      <c r="R111" t="s">
        <v>100</v>
      </c>
      <c r="S111" t="str">
        <f t="shared" si="1"/>
        <v>Positive</v>
      </c>
      <c r="T111" t="s">
        <v>131</v>
      </c>
    </row>
    <row r="112" spans="1:20" x14ac:dyDescent="0.25">
      <c r="A112" t="s">
        <v>17</v>
      </c>
      <c r="B112" t="s">
        <v>26</v>
      </c>
      <c r="C112">
        <v>0</v>
      </c>
      <c r="D112" t="s">
        <v>33</v>
      </c>
      <c r="E112" t="s">
        <v>21</v>
      </c>
      <c r="F112" t="s">
        <v>28</v>
      </c>
      <c r="G112" t="s">
        <v>23</v>
      </c>
      <c r="H112" s="2">
        <v>572</v>
      </c>
      <c r="I112" t="s">
        <v>24</v>
      </c>
      <c r="J112" t="s">
        <v>21</v>
      </c>
      <c r="M112" s="2">
        <v>1748.6</v>
      </c>
      <c r="N112">
        <v>11</v>
      </c>
      <c r="O112">
        <v>2014</v>
      </c>
      <c r="P112">
        <v>10</v>
      </c>
      <c r="Q112">
        <v>2014</v>
      </c>
      <c r="R112" t="s">
        <v>101</v>
      </c>
      <c r="S112" t="str">
        <f t="shared" si="1"/>
        <v>Negative</v>
      </c>
      <c r="T112" t="s">
        <v>129</v>
      </c>
    </row>
    <row r="113" spans="1:20" x14ac:dyDescent="0.25">
      <c r="A113" t="s">
        <v>17</v>
      </c>
      <c r="B113" t="s">
        <v>26</v>
      </c>
      <c r="C113">
        <v>0</v>
      </c>
      <c r="D113" t="s">
        <v>32</v>
      </c>
      <c r="E113" t="s">
        <v>21</v>
      </c>
      <c r="F113" t="s">
        <v>28</v>
      </c>
      <c r="G113" t="s">
        <v>23</v>
      </c>
      <c r="H113" s="2">
        <v>393</v>
      </c>
      <c r="I113" t="s">
        <v>24</v>
      </c>
      <c r="J113" t="s">
        <v>21</v>
      </c>
      <c r="M113" s="2">
        <v>1627.41</v>
      </c>
      <c r="N113">
        <v>12</v>
      </c>
      <c r="O113">
        <v>2014</v>
      </c>
      <c r="P113">
        <v>11</v>
      </c>
      <c r="Q113">
        <v>2014</v>
      </c>
      <c r="R113" t="s">
        <v>100</v>
      </c>
      <c r="S113" t="str">
        <f t="shared" si="1"/>
        <v>Negative</v>
      </c>
      <c r="T113" t="s">
        <v>131</v>
      </c>
    </row>
    <row r="114" spans="1:20" x14ac:dyDescent="0.25">
      <c r="A114" t="s">
        <v>17</v>
      </c>
      <c r="B114" t="s">
        <v>26</v>
      </c>
      <c r="C114">
        <v>0</v>
      </c>
      <c r="D114" t="s">
        <v>33</v>
      </c>
      <c r="E114" t="s">
        <v>21</v>
      </c>
      <c r="F114" t="s">
        <v>28</v>
      </c>
      <c r="G114" t="s">
        <v>23</v>
      </c>
      <c r="H114" s="2">
        <v>353</v>
      </c>
      <c r="I114" t="s">
        <v>24</v>
      </c>
      <c r="J114" t="s">
        <v>21</v>
      </c>
      <c r="M114" s="2">
        <v>1429.83</v>
      </c>
      <c r="N114">
        <v>12</v>
      </c>
      <c r="O114">
        <v>2014</v>
      </c>
      <c r="P114">
        <v>11</v>
      </c>
      <c r="Q114">
        <v>2014</v>
      </c>
      <c r="R114" t="s">
        <v>101</v>
      </c>
      <c r="S114" t="str">
        <f t="shared" si="1"/>
        <v>Negative</v>
      </c>
      <c r="T114" t="s">
        <v>129</v>
      </c>
    </row>
    <row r="115" spans="1:20" x14ac:dyDescent="0.25">
      <c r="A115" t="s">
        <v>17</v>
      </c>
      <c r="B115" t="s">
        <v>26</v>
      </c>
      <c r="C115">
        <v>0</v>
      </c>
      <c r="D115" t="s">
        <v>32</v>
      </c>
      <c r="E115" t="s">
        <v>21</v>
      </c>
      <c r="F115" t="s">
        <v>28</v>
      </c>
      <c r="G115" t="s">
        <v>23</v>
      </c>
      <c r="H115" s="2">
        <v>1282</v>
      </c>
      <c r="I115" t="s">
        <v>24</v>
      </c>
      <c r="J115" t="s">
        <v>21</v>
      </c>
      <c r="M115" s="2">
        <v>4488.54</v>
      </c>
      <c r="N115">
        <v>1</v>
      </c>
      <c r="O115">
        <v>2015</v>
      </c>
      <c r="P115">
        <v>12</v>
      </c>
      <c r="Q115">
        <v>2014</v>
      </c>
      <c r="R115" t="s">
        <v>100</v>
      </c>
      <c r="S115" t="str">
        <f t="shared" si="1"/>
        <v>Negative</v>
      </c>
      <c r="T115" t="s">
        <v>131</v>
      </c>
    </row>
    <row r="116" spans="1:20" x14ac:dyDescent="0.25">
      <c r="A116" t="s">
        <v>17</v>
      </c>
      <c r="B116" t="s">
        <v>26</v>
      </c>
      <c r="C116">
        <v>0</v>
      </c>
      <c r="D116" t="s">
        <v>34</v>
      </c>
      <c r="E116" t="s">
        <v>21</v>
      </c>
      <c r="F116" t="s">
        <v>28</v>
      </c>
      <c r="G116" t="s">
        <v>23</v>
      </c>
      <c r="H116" s="2">
        <v>1</v>
      </c>
      <c r="I116" t="s">
        <v>24</v>
      </c>
      <c r="J116" t="s">
        <v>21</v>
      </c>
      <c r="M116" s="2">
        <v>3.52</v>
      </c>
      <c r="N116">
        <v>1</v>
      </c>
      <c r="O116">
        <v>2015</v>
      </c>
      <c r="P116">
        <v>12</v>
      </c>
      <c r="Q116">
        <v>2014</v>
      </c>
      <c r="R116" t="s">
        <v>100</v>
      </c>
      <c r="S116" t="str">
        <f t="shared" si="1"/>
        <v>Negative</v>
      </c>
      <c r="T116" t="s">
        <v>131</v>
      </c>
    </row>
    <row r="117" spans="1:20" x14ac:dyDescent="0.25">
      <c r="A117" t="s">
        <v>17</v>
      </c>
      <c r="B117" t="s">
        <v>26</v>
      </c>
      <c r="C117">
        <v>0</v>
      </c>
      <c r="D117" t="s">
        <v>32</v>
      </c>
      <c r="E117" t="s">
        <v>21</v>
      </c>
      <c r="F117" t="s">
        <v>28</v>
      </c>
      <c r="G117" t="s">
        <v>23</v>
      </c>
      <c r="H117" s="2">
        <v>216</v>
      </c>
      <c r="I117" t="s">
        <v>24</v>
      </c>
      <c r="J117" t="s">
        <v>21</v>
      </c>
      <c r="M117" s="2">
        <v>567.05999999999995</v>
      </c>
      <c r="N117">
        <v>5</v>
      </c>
      <c r="O117">
        <v>2015</v>
      </c>
      <c r="P117">
        <v>4</v>
      </c>
      <c r="Q117">
        <v>2015</v>
      </c>
      <c r="R117" t="s">
        <v>100</v>
      </c>
      <c r="S117" t="str">
        <f t="shared" si="1"/>
        <v>Negative</v>
      </c>
      <c r="T117" t="s">
        <v>131</v>
      </c>
    </row>
    <row r="118" spans="1:20" x14ac:dyDescent="0.25">
      <c r="A118" t="s">
        <v>17</v>
      </c>
      <c r="B118" t="s">
        <v>26</v>
      </c>
      <c r="C118">
        <v>0</v>
      </c>
      <c r="D118" t="s">
        <v>32</v>
      </c>
      <c r="E118" t="s">
        <v>21</v>
      </c>
      <c r="F118" t="s">
        <v>28</v>
      </c>
      <c r="G118" t="s">
        <v>23</v>
      </c>
      <c r="H118" s="2">
        <v>153</v>
      </c>
      <c r="I118" t="s">
        <v>24</v>
      </c>
      <c r="J118" t="s">
        <v>21</v>
      </c>
      <c r="M118" s="2">
        <v>437.44</v>
      </c>
      <c r="N118">
        <v>6</v>
      </c>
      <c r="O118">
        <v>2015</v>
      </c>
      <c r="P118">
        <v>5</v>
      </c>
      <c r="Q118">
        <v>2015</v>
      </c>
      <c r="R118" t="s">
        <v>100</v>
      </c>
      <c r="S118" t="str">
        <f t="shared" si="1"/>
        <v>Negative</v>
      </c>
      <c r="T118" t="s">
        <v>131</v>
      </c>
    </row>
    <row r="119" spans="1:20" x14ac:dyDescent="0.25">
      <c r="A119" t="s">
        <v>17</v>
      </c>
      <c r="B119" t="s">
        <v>26</v>
      </c>
      <c r="C119">
        <v>0</v>
      </c>
      <c r="D119" t="s">
        <v>31</v>
      </c>
      <c r="E119" t="s">
        <v>21</v>
      </c>
      <c r="F119" t="s">
        <v>28</v>
      </c>
      <c r="G119" t="s">
        <v>23</v>
      </c>
      <c r="H119" s="2">
        <v>133</v>
      </c>
      <c r="I119" t="s">
        <v>24</v>
      </c>
      <c r="J119" t="s">
        <v>21</v>
      </c>
      <c r="M119" s="2">
        <v>371</v>
      </c>
      <c r="N119">
        <v>7</v>
      </c>
      <c r="O119">
        <v>2015</v>
      </c>
      <c r="P119">
        <v>6</v>
      </c>
      <c r="Q119">
        <v>2015</v>
      </c>
      <c r="R119" t="s">
        <v>100</v>
      </c>
      <c r="S119" t="str">
        <f t="shared" si="1"/>
        <v>Negative</v>
      </c>
      <c r="T119" t="s">
        <v>131</v>
      </c>
    </row>
    <row r="120" spans="1:20" x14ac:dyDescent="0.25">
      <c r="A120" t="s">
        <v>17</v>
      </c>
      <c r="B120" t="s">
        <v>26</v>
      </c>
      <c r="C120">
        <v>0</v>
      </c>
      <c r="D120" t="s">
        <v>34</v>
      </c>
      <c r="E120" t="s">
        <v>21</v>
      </c>
      <c r="F120" t="s">
        <v>28</v>
      </c>
      <c r="G120" t="s">
        <v>23</v>
      </c>
      <c r="H120" s="2">
        <v>8</v>
      </c>
      <c r="I120" t="s">
        <v>24</v>
      </c>
      <c r="J120" t="s">
        <v>21</v>
      </c>
      <c r="M120" s="2">
        <v>22.28</v>
      </c>
      <c r="N120">
        <v>7</v>
      </c>
      <c r="O120">
        <v>2015</v>
      </c>
      <c r="P120">
        <v>6</v>
      </c>
      <c r="Q120">
        <v>2015</v>
      </c>
      <c r="R120" t="s">
        <v>100</v>
      </c>
      <c r="S120" t="str">
        <f t="shared" si="1"/>
        <v>Negative</v>
      </c>
      <c r="T120" t="s">
        <v>131</v>
      </c>
    </row>
    <row r="121" spans="1:20" x14ac:dyDescent="0.25">
      <c r="A121" t="s">
        <v>17</v>
      </c>
      <c r="B121" t="s">
        <v>26</v>
      </c>
      <c r="C121">
        <v>0</v>
      </c>
      <c r="D121" t="s">
        <v>31</v>
      </c>
      <c r="E121" t="s">
        <v>21</v>
      </c>
      <c r="F121" t="s">
        <v>28</v>
      </c>
      <c r="G121" t="s">
        <v>23</v>
      </c>
      <c r="H121" s="2">
        <v>1979</v>
      </c>
      <c r="I121" t="s">
        <v>24</v>
      </c>
      <c r="J121" t="s">
        <v>21</v>
      </c>
      <c r="M121" s="2">
        <v>5719.31</v>
      </c>
      <c r="N121">
        <v>8</v>
      </c>
      <c r="O121">
        <v>2015</v>
      </c>
      <c r="P121">
        <v>7</v>
      </c>
      <c r="Q121">
        <v>2015</v>
      </c>
      <c r="R121" t="s">
        <v>100</v>
      </c>
      <c r="S121" t="str">
        <f t="shared" si="1"/>
        <v>Negative</v>
      </c>
      <c r="T121" t="s">
        <v>131</v>
      </c>
    </row>
    <row r="122" spans="1:20" x14ac:dyDescent="0.25">
      <c r="A122" t="s">
        <v>17</v>
      </c>
      <c r="B122" t="s">
        <v>26</v>
      </c>
      <c r="C122">
        <v>0</v>
      </c>
      <c r="D122" t="s">
        <v>32</v>
      </c>
      <c r="E122" t="s">
        <v>21</v>
      </c>
      <c r="F122" t="s">
        <v>28</v>
      </c>
      <c r="G122" t="s">
        <v>23</v>
      </c>
      <c r="H122" s="2">
        <v>549</v>
      </c>
      <c r="I122" t="s">
        <v>24</v>
      </c>
      <c r="J122" t="s">
        <v>21</v>
      </c>
      <c r="M122" s="2">
        <v>1586.61</v>
      </c>
      <c r="N122">
        <v>8</v>
      </c>
      <c r="O122">
        <v>2015</v>
      </c>
      <c r="P122">
        <v>7</v>
      </c>
      <c r="Q122">
        <v>2015</v>
      </c>
      <c r="R122" t="s">
        <v>100</v>
      </c>
      <c r="S122" t="str">
        <f t="shared" si="1"/>
        <v>Negative</v>
      </c>
      <c r="T122" t="s">
        <v>131</v>
      </c>
    </row>
    <row r="123" spans="1:20" x14ac:dyDescent="0.25">
      <c r="A123" t="s">
        <v>17</v>
      </c>
      <c r="B123" t="s">
        <v>26</v>
      </c>
      <c r="C123">
        <v>0</v>
      </c>
      <c r="D123" t="s">
        <v>33</v>
      </c>
      <c r="E123" t="s">
        <v>21</v>
      </c>
      <c r="F123" t="s">
        <v>29</v>
      </c>
      <c r="G123" t="s">
        <v>23</v>
      </c>
      <c r="H123" s="2">
        <v>1189</v>
      </c>
      <c r="I123" t="s">
        <v>24</v>
      </c>
      <c r="J123" t="s">
        <v>21</v>
      </c>
      <c r="M123" s="2">
        <v>2533.5300000000002</v>
      </c>
      <c r="N123">
        <v>8</v>
      </c>
      <c r="O123">
        <v>2015</v>
      </c>
      <c r="P123">
        <v>7</v>
      </c>
      <c r="Q123">
        <v>2015</v>
      </c>
      <c r="R123" t="s">
        <v>101</v>
      </c>
      <c r="S123" t="str">
        <f t="shared" si="1"/>
        <v>Negative</v>
      </c>
      <c r="T123" t="s">
        <v>129</v>
      </c>
    </row>
    <row r="124" spans="1:20" x14ac:dyDescent="0.25">
      <c r="A124" t="s">
        <v>17</v>
      </c>
      <c r="B124" t="s">
        <v>26</v>
      </c>
      <c r="C124">
        <v>0</v>
      </c>
      <c r="D124" t="s">
        <v>33</v>
      </c>
      <c r="E124" t="s">
        <v>21</v>
      </c>
      <c r="F124" t="s">
        <v>28</v>
      </c>
      <c r="G124" t="s">
        <v>23</v>
      </c>
      <c r="H124" s="2">
        <v>1397</v>
      </c>
      <c r="I124" t="s">
        <v>24</v>
      </c>
      <c r="J124" t="s">
        <v>21</v>
      </c>
      <c r="M124" s="2">
        <v>2706.13</v>
      </c>
      <c r="N124">
        <v>8</v>
      </c>
      <c r="O124">
        <v>2015</v>
      </c>
      <c r="P124">
        <v>7</v>
      </c>
      <c r="Q124">
        <v>2015</v>
      </c>
      <c r="R124" t="s">
        <v>101</v>
      </c>
      <c r="S124" t="str">
        <f t="shared" si="1"/>
        <v>Negative</v>
      </c>
      <c r="T124" t="s">
        <v>129</v>
      </c>
    </row>
    <row r="125" spans="1:20" x14ac:dyDescent="0.25">
      <c r="A125" t="s">
        <v>17</v>
      </c>
      <c r="B125" t="s">
        <v>26</v>
      </c>
      <c r="C125" t="s">
        <v>96</v>
      </c>
      <c r="D125" t="s">
        <v>34</v>
      </c>
      <c r="E125" t="s">
        <v>21</v>
      </c>
      <c r="F125" t="s">
        <v>28</v>
      </c>
      <c r="G125" t="s">
        <v>23</v>
      </c>
      <c r="H125" s="2">
        <v>0</v>
      </c>
      <c r="I125" t="s">
        <v>24</v>
      </c>
      <c r="J125" t="s">
        <v>21</v>
      </c>
      <c r="M125" s="2">
        <v>0</v>
      </c>
      <c r="N125" t="s">
        <v>92</v>
      </c>
      <c r="O125" t="s">
        <v>93</v>
      </c>
      <c r="P125">
        <v>2</v>
      </c>
      <c r="Q125">
        <v>2015</v>
      </c>
      <c r="R125" t="s">
        <v>100</v>
      </c>
      <c r="S125" t="str">
        <f t="shared" si="1"/>
        <v>Negative</v>
      </c>
      <c r="T125" t="s">
        <v>131</v>
      </c>
    </row>
    <row r="126" spans="1:20" x14ac:dyDescent="0.25">
      <c r="A126" t="s">
        <v>17</v>
      </c>
      <c r="B126" t="s">
        <v>26</v>
      </c>
      <c r="C126" t="s">
        <v>96</v>
      </c>
      <c r="D126" t="s">
        <v>34</v>
      </c>
      <c r="E126" t="s">
        <v>21</v>
      </c>
      <c r="F126" t="s">
        <v>29</v>
      </c>
      <c r="G126" t="s">
        <v>23</v>
      </c>
      <c r="H126" s="2">
        <v>0</v>
      </c>
      <c r="I126" t="s">
        <v>24</v>
      </c>
      <c r="J126" t="s">
        <v>21</v>
      </c>
      <c r="M126" s="2">
        <v>0</v>
      </c>
      <c r="N126" t="s">
        <v>92</v>
      </c>
      <c r="O126" t="s">
        <v>93</v>
      </c>
      <c r="P126">
        <v>2</v>
      </c>
      <c r="Q126">
        <v>2015</v>
      </c>
      <c r="R126" t="s">
        <v>100</v>
      </c>
      <c r="S126" t="str">
        <f t="shared" si="1"/>
        <v>Negative</v>
      </c>
      <c r="T126" t="s">
        <v>131</v>
      </c>
    </row>
    <row r="127" spans="1:20" x14ac:dyDescent="0.25">
      <c r="A127" t="s">
        <v>17</v>
      </c>
      <c r="B127" t="s">
        <v>26</v>
      </c>
      <c r="C127" t="s">
        <v>96</v>
      </c>
      <c r="D127" t="s">
        <v>34</v>
      </c>
      <c r="E127" t="s">
        <v>21</v>
      </c>
      <c r="F127" t="s">
        <v>30</v>
      </c>
      <c r="G127" t="s">
        <v>23</v>
      </c>
      <c r="H127" s="2">
        <v>-260</v>
      </c>
      <c r="I127" t="s">
        <v>24</v>
      </c>
      <c r="J127" t="s">
        <v>21</v>
      </c>
      <c r="M127" s="2">
        <v>-608.28</v>
      </c>
      <c r="N127" t="s">
        <v>92</v>
      </c>
      <c r="O127" t="s">
        <v>93</v>
      </c>
      <c r="P127">
        <v>2</v>
      </c>
      <c r="Q127">
        <v>2015</v>
      </c>
      <c r="R127" t="s">
        <v>100</v>
      </c>
      <c r="S127" t="str">
        <f t="shared" si="1"/>
        <v>Positive</v>
      </c>
      <c r="T127" t="s">
        <v>131</v>
      </c>
    </row>
    <row r="128" spans="1:20" x14ac:dyDescent="0.25">
      <c r="A128" t="s">
        <v>17</v>
      </c>
      <c r="B128" t="s">
        <v>66</v>
      </c>
      <c r="C128">
        <v>0</v>
      </c>
      <c r="D128" t="s">
        <v>75</v>
      </c>
      <c r="E128" t="s">
        <v>21</v>
      </c>
      <c r="F128" t="s">
        <v>28</v>
      </c>
      <c r="G128" t="s">
        <v>23</v>
      </c>
      <c r="H128" s="2">
        <v>-2319</v>
      </c>
      <c r="I128" t="s">
        <v>24</v>
      </c>
      <c r="J128" t="s">
        <v>21</v>
      </c>
      <c r="M128" s="2">
        <v>-8119.28</v>
      </c>
      <c r="N128">
        <v>1</v>
      </c>
      <c r="O128">
        <v>2015</v>
      </c>
      <c r="P128">
        <v>12</v>
      </c>
      <c r="Q128">
        <v>2014</v>
      </c>
      <c r="R128" t="s">
        <v>100</v>
      </c>
      <c r="S128" t="str">
        <f t="shared" si="1"/>
        <v>Positive</v>
      </c>
      <c r="T128" t="s">
        <v>131</v>
      </c>
    </row>
    <row r="129" spans="1:20" x14ac:dyDescent="0.25">
      <c r="A129" t="s">
        <v>17</v>
      </c>
      <c r="B129" t="s">
        <v>66</v>
      </c>
      <c r="C129">
        <v>0</v>
      </c>
      <c r="D129" t="s">
        <v>75</v>
      </c>
      <c r="E129" t="s">
        <v>21</v>
      </c>
      <c r="F129" t="s">
        <v>29</v>
      </c>
      <c r="G129" t="s">
        <v>23</v>
      </c>
      <c r="H129" s="2">
        <v>-2024</v>
      </c>
      <c r="I129" t="s">
        <v>24</v>
      </c>
      <c r="J129" t="s">
        <v>21</v>
      </c>
      <c r="M129" s="2">
        <v>-6377.79</v>
      </c>
      <c r="N129">
        <v>1</v>
      </c>
      <c r="O129">
        <v>2015</v>
      </c>
      <c r="P129">
        <v>12</v>
      </c>
      <c r="Q129">
        <v>2014</v>
      </c>
      <c r="R129" t="s">
        <v>100</v>
      </c>
      <c r="S129" t="str">
        <f t="shared" si="1"/>
        <v>Positive</v>
      </c>
      <c r="T129" t="s">
        <v>131</v>
      </c>
    </row>
    <row r="130" spans="1:20" x14ac:dyDescent="0.25">
      <c r="A130" t="s">
        <v>17</v>
      </c>
      <c r="B130" t="s">
        <v>66</v>
      </c>
      <c r="C130">
        <v>0</v>
      </c>
      <c r="D130" t="s">
        <v>75</v>
      </c>
      <c r="E130" t="s">
        <v>21</v>
      </c>
      <c r="F130" t="s">
        <v>28</v>
      </c>
      <c r="G130" t="s">
        <v>23</v>
      </c>
      <c r="H130" s="2">
        <v>-2570</v>
      </c>
      <c r="I130" t="s">
        <v>24</v>
      </c>
      <c r="J130" t="s">
        <v>21</v>
      </c>
      <c r="M130" s="2">
        <v>-6747.02</v>
      </c>
      <c r="N130">
        <v>5</v>
      </c>
      <c r="O130">
        <v>2015</v>
      </c>
      <c r="P130">
        <v>4</v>
      </c>
      <c r="Q130">
        <v>2015</v>
      </c>
      <c r="R130" t="s">
        <v>100</v>
      </c>
      <c r="S130" t="str">
        <f t="shared" si="1"/>
        <v>Positive</v>
      </c>
      <c r="T130" t="s">
        <v>131</v>
      </c>
    </row>
    <row r="131" spans="1:20" x14ac:dyDescent="0.25">
      <c r="A131" t="s">
        <v>17</v>
      </c>
      <c r="B131" t="s">
        <v>66</v>
      </c>
      <c r="C131">
        <v>0</v>
      </c>
      <c r="D131" t="s">
        <v>75</v>
      </c>
      <c r="E131" t="s">
        <v>21</v>
      </c>
      <c r="F131" t="s">
        <v>29</v>
      </c>
      <c r="G131" t="s">
        <v>23</v>
      </c>
      <c r="H131" s="2">
        <v>-321</v>
      </c>
      <c r="I131" t="s">
        <v>24</v>
      </c>
      <c r="J131" t="s">
        <v>21</v>
      </c>
      <c r="M131" s="2">
        <v>-758.45</v>
      </c>
      <c r="N131">
        <v>5</v>
      </c>
      <c r="O131">
        <v>2015</v>
      </c>
      <c r="P131">
        <v>4</v>
      </c>
      <c r="Q131">
        <v>2015</v>
      </c>
      <c r="R131" t="s">
        <v>100</v>
      </c>
      <c r="S131" t="str">
        <f t="shared" ref="S131:S194" si="2">IF(M131&lt;0,"Positive","Negative")</f>
        <v>Positive</v>
      </c>
      <c r="T131" t="s">
        <v>131</v>
      </c>
    </row>
    <row r="132" spans="1:20" x14ac:dyDescent="0.25">
      <c r="A132" t="s">
        <v>17</v>
      </c>
      <c r="B132" t="s">
        <v>66</v>
      </c>
      <c r="C132">
        <v>0</v>
      </c>
      <c r="D132" t="s">
        <v>75</v>
      </c>
      <c r="E132" t="s">
        <v>21</v>
      </c>
      <c r="F132" t="s">
        <v>28</v>
      </c>
      <c r="G132" t="s">
        <v>23</v>
      </c>
      <c r="H132" s="2">
        <v>-2192</v>
      </c>
      <c r="I132" t="s">
        <v>24</v>
      </c>
      <c r="J132" t="s">
        <v>21</v>
      </c>
      <c r="M132" s="2">
        <v>-6114.58</v>
      </c>
      <c r="N132">
        <v>7</v>
      </c>
      <c r="O132">
        <v>2015</v>
      </c>
      <c r="P132">
        <v>6</v>
      </c>
      <c r="Q132">
        <v>2015</v>
      </c>
      <c r="R132" t="s">
        <v>100</v>
      </c>
      <c r="S132" t="str">
        <f t="shared" si="2"/>
        <v>Positive</v>
      </c>
      <c r="T132" t="s">
        <v>131</v>
      </c>
    </row>
    <row r="133" spans="1:20" x14ac:dyDescent="0.25">
      <c r="A133" t="s">
        <v>17</v>
      </c>
      <c r="B133" t="s">
        <v>66</v>
      </c>
      <c r="C133">
        <v>0</v>
      </c>
      <c r="D133" t="s">
        <v>75</v>
      </c>
      <c r="E133" t="s">
        <v>21</v>
      </c>
      <c r="F133" t="s">
        <v>28</v>
      </c>
      <c r="G133" t="s">
        <v>23</v>
      </c>
      <c r="H133" s="2">
        <v>888</v>
      </c>
      <c r="I133" t="s">
        <v>24</v>
      </c>
      <c r="J133" t="s">
        <v>21</v>
      </c>
      <c r="M133" s="2">
        <v>2566.3200000000002</v>
      </c>
      <c r="N133">
        <v>8</v>
      </c>
      <c r="O133">
        <v>2015</v>
      </c>
      <c r="P133">
        <v>7</v>
      </c>
      <c r="Q133">
        <v>2015</v>
      </c>
      <c r="R133" t="s">
        <v>100</v>
      </c>
      <c r="S133" t="str">
        <f t="shared" si="2"/>
        <v>Negative</v>
      </c>
      <c r="T133" t="s">
        <v>131</v>
      </c>
    </row>
    <row r="134" spans="1:20" x14ac:dyDescent="0.25">
      <c r="A134" t="s">
        <v>17</v>
      </c>
      <c r="B134" t="s">
        <v>171</v>
      </c>
      <c r="C134">
        <v>0</v>
      </c>
      <c r="D134" t="s">
        <v>54</v>
      </c>
      <c r="E134" t="s">
        <v>21</v>
      </c>
      <c r="F134" t="s">
        <v>28</v>
      </c>
      <c r="G134" t="s">
        <v>23</v>
      </c>
      <c r="H134" s="2">
        <v>-1576</v>
      </c>
      <c r="I134" t="s">
        <v>24</v>
      </c>
      <c r="J134" t="s">
        <v>21</v>
      </c>
      <c r="M134" s="2">
        <v>-4137.47</v>
      </c>
      <c r="N134">
        <v>5</v>
      </c>
      <c r="O134">
        <v>2015</v>
      </c>
      <c r="P134">
        <v>4</v>
      </c>
      <c r="Q134">
        <v>2015</v>
      </c>
      <c r="R134" t="s">
        <v>104</v>
      </c>
      <c r="S134" t="str">
        <f t="shared" si="2"/>
        <v>Positive</v>
      </c>
      <c r="T134" t="s">
        <v>131</v>
      </c>
    </row>
    <row r="135" spans="1:20" x14ac:dyDescent="0.25">
      <c r="A135" t="s">
        <v>17</v>
      </c>
      <c r="B135" t="s">
        <v>171</v>
      </c>
      <c r="C135">
        <v>0</v>
      </c>
      <c r="D135" t="s">
        <v>54</v>
      </c>
      <c r="E135" t="s">
        <v>21</v>
      </c>
      <c r="F135" t="s">
        <v>29</v>
      </c>
      <c r="G135" t="s">
        <v>23</v>
      </c>
      <c r="H135" s="2">
        <v>-1576</v>
      </c>
      <c r="I135" t="s">
        <v>24</v>
      </c>
      <c r="J135" t="s">
        <v>21</v>
      </c>
      <c r="M135" s="2">
        <v>-3723.73</v>
      </c>
      <c r="N135">
        <v>5</v>
      </c>
      <c r="O135">
        <v>2015</v>
      </c>
      <c r="P135">
        <v>4</v>
      </c>
      <c r="Q135">
        <v>2015</v>
      </c>
      <c r="R135" t="s">
        <v>104</v>
      </c>
      <c r="S135" t="str">
        <f t="shared" si="2"/>
        <v>Positive</v>
      </c>
      <c r="T135" t="s">
        <v>131</v>
      </c>
    </row>
    <row r="136" spans="1:20" x14ac:dyDescent="0.25">
      <c r="A136" t="s">
        <v>17</v>
      </c>
      <c r="B136" t="s">
        <v>171</v>
      </c>
      <c r="C136">
        <v>0</v>
      </c>
      <c r="D136" t="s">
        <v>54</v>
      </c>
      <c r="E136" t="s">
        <v>21</v>
      </c>
      <c r="F136" t="s">
        <v>30</v>
      </c>
      <c r="G136" t="s">
        <v>23</v>
      </c>
      <c r="H136" s="2">
        <v>-635</v>
      </c>
      <c r="I136" t="s">
        <v>24</v>
      </c>
      <c r="J136" t="s">
        <v>21</v>
      </c>
      <c r="M136" s="2">
        <v>-1333.65</v>
      </c>
      <c r="N136">
        <v>5</v>
      </c>
      <c r="O136">
        <v>2015</v>
      </c>
      <c r="P136">
        <v>4</v>
      </c>
      <c r="Q136">
        <v>2015</v>
      </c>
      <c r="R136" t="s">
        <v>104</v>
      </c>
      <c r="S136" t="str">
        <f t="shared" si="2"/>
        <v>Positive</v>
      </c>
      <c r="T136" t="s">
        <v>131</v>
      </c>
    </row>
    <row r="137" spans="1:20" x14ac:dyDescent="0.25">
      <c r="A137" t="s">
        <v>17</v>
      </c>
      <c r="B137" t="s">
        <v>171</v>
      </c>
      <c r="C137">
        <v>0</v>
      </c>
      <c r="D137" t="s">
        <v>54</v>
      </c>
      <c r="E137" t="s">
        <v>21</v>
      </c>
      <c r="F137" t="s">
        <v>28</v>
      </c>
      <c r="G137" t="s">
        <v>23</v>
      </c>
      <c r="H137" s="2">
        <v>-607</v>
      </c>
      <c r="I137" t="s">
        <v>24</v>
      </c>
      <c r="J137" t="s">
        <v>21</v>
      </c>
      <c r="M137" s="2">
        <v>-1693.23</v>
      </c>
      <c r="N137">
        <v>7</v>
      </c>
      <c r="O137">
        <v>2015</v>
      </c>
      <c r="P137">
        <v>6</v>
      </c>
      <c r="Q137">
        <v>2015</v>
      </c>
      <c r="R137" t="s">
        <v>104</v>
      </c>
      <c r="S137" t="str">
        <f t="shared" si="2"/>
        <v>Positive</v>
      </c>
      <c r="T137" t="s">
        <v>131</v>
      </c>
    </row>
    <row r="138" spans="1:20" x14ac:dyDescent="0.25">
      <c r="A138" t="s">
        <v>17</v>
      </c>
      <c r="B138" t="s">
        <v>164</v>
      </c>
      <c r="C138">
        <v>0</v>
      </c>
      <c r="D138" t="s">
        <v>45</v>
      </c>
      <c r="E138" t="s">
        <v>21</v>
      </c>
      <c r="F138" t="s">
        <v>28</v>
      </c>
      <c r="G138" t="s">
        <v>23</v>
      </c>
      <c r="H138" s="2">
        <v>120</v>
      </c>
      <c r="I138" t="s">
        <v>24</v>
      </c>
      <c r="J138" t="s">
        <v>21</v>
      </c>
      <c r="M138" s="2">
        <v>388.88</v>
      </c>
      <c r="N138">
        <v>10</v>
      </c>
      <c r="O138">
        <v>2014</v>
      </c>
      <c r="P138">
        <v>9</v>
      </c>
      <c r="Q138">
        <v>2014</v>
      </c>
      <c r="R138" t="s">
        <v>101</v>
      </c>
      <c r="S138" t="str">
        <f t="shared" si="2"/>
        <v>Negative</v>
      </c>
      <c r="T138" t="s">
        <v>129</v>
      </c>
    </row>
    <row r="139" spans="1:20" x14ac:dyDescent="0.25">
      <c r="A139" t="s">
        <v>17</v>
      </c>
      <c r="B139" t="s">
        <v>164</v>
      </c>
      <c r="C139">
        <v>0</v>
      </c>
      <c r="D139" t="s">
        <v>44</v>
      </c>
      <c r="E139" t="s">
        <v>21</v>
      </c>
      <c r="F139" t="s">
        <v>28</v>
      </c>
      <c r="G139" t="s">
        <v>23</v>
      </c>
      <c r="H139" s="2">
        <v>27</v>
      </c>
      <c r="I139" t="s">
        <v>24</v>
      </c>
      <c r="J139" t="s">
        <v>21</v>
      </c>
      <c r="M139" s="2">
        <v>104.38</v>
      </c>
      <c r="N139">
        <v>11</v>
      </c>
      <c r="O139">
        <v>2014</v>
      </c>
      <c r="P139">
        <v>10</v>
      </c>
      <c r="Q139">
        <v>2014</v>
      </c>
      <c r="R139" t="s">
        <v>100</v>
      </c>
      <c r="S139" t="str">
        <f t="shared" si="2"/>
        <v>Negative</v>
      </c>
      <c r="T139" t="s">
        <v>131</v>
      </c>
    </row>
    <row r="140" spans="1:20" x14ac:dyDescent="0.25">
      <c r="A140" t="s">
        <v>17</v>
      </c>
      <c r="B140" t="s">
        <v>164</v>
      </c>
      <c r="C140">
        <v>0</v>
      </c>
      <c r="D140" t="s">
        <v>45</v>
      </c>
      <c r="E140" t="s">
        <v>21</v>
      </c>
      <c r="F140" t="s">
        <v>28</v>
      </c>
      <c r="G140" t="s">
        <v>23</v>
      </c>
      <c r="H140" s="2">
        <v>163</v>
      </c>
      <c r="I140" t="s">
        <v>24</v>
      </c>
      <c r="J140" t="s">
        <v>21</v>
      </c>
      <c r="M140" s="2">
        <v>498.29</v>
      </c>
      <c r="N140">
        <v>11</v>
      </c>
      <c r="O140">
        <v>2014</v>
      </c>
      <c r="P140">
        <v>10</v>
      </c>
      <c r="Q140">
        <v>2014</v>
      </c>
      <c r="R140" t="s">
        <v>101</v>
      </c>
      <c r="S140" t="str">
        <f t="shared" si="2"/>
        <v>Negative</v>
      </c>
      <c r="T140" t="s">
        <v>129</v>
      </c>
    </row>
    <row r="141" spans="1:20" x14ac:dyDescent="0.25">
      <c r="A141" t="s">
        <v>17</v>
      </c>
      <c r="B141" t="s">
        <v>164</v>
      </c>
      <c r="C141">
        <v>0</v>
      </c>
      <c r="D141" t="s">
        <v>45</v>
      </c>
      <c r="E141" t="s">
        <v>21</v>
      </c>
      <c r="F141" t="s">
        <v>28</v>
      </c>
      <c r="G141" t="s">
        <v>23</v>
      </c>
      <c r="H141" s="2">
        <v>-383</v>
      </c>
      <c r="I141" t="s">
        <v>24</v>
      </c>
      <c r="J141" t="s">
        <v>21</v>
      </c>
      <c r="M141" s="2">
        <v>-830.96</v>
      </c>
      <c r="N141">
        <v>5</v>
      </c>
      <c r="O141">
        <v>2015</v>
      </c>
      <c r="P141">
        <v>4</v>
      </c>
      <c r="Q141">
        <v>2015</v>
      </c>
      <c r="R141" t="s">
        <v>101</v>
      </c>
      <c r="S141" t="str">
        <f t="shared" si="2"/>
        <v>Positive</v>
      </c>
      <c r="T141" t="s">
        <v>129</v>
      </c>
    </row>
    <row r="142" spans="1:20" x14ac:dyDescent="0.25">
      <c r="A142" t="s">
        <v>17</v>
      </c>
      <c r="B142" t="s">
        <v>164</v>
      </c>
      <c r="C142">
        <v>0</v>
      </c>
      <c r="D142" t="s">
        <v>45</v>
      </c>
      <c r="E142" t="s">
        <v>21</v>
      </c>
      <c r="F142" t="s">
        <v>29</v>
      </c>
      <c r="G142" t="s">
        <v>23</v>
      </c>
      <c r="H142" s="2">
        <v>-383</v>
      </c>
      <c r="I142" t="s">
        <v>24</v>
      </c>
      <c r="J142" t="s">
        <v>21</v>
      </c>
      <c r="M142" s="2">
        <v>-747.86</v>
      </c>
      <c r="N142">
        <v>5</v>
      </c>
      <c r="O142">
        <v>2015</v>
      </c>
      <c r="P142">
        <v>4</v>
      </c>
      <c r="Q142">
        <v>2015</v>
      </c>
      <c r="R142" t="s">
        <v>101</v>
      </c>
      <c r="S142" t="str">
        <f t="shared" si="2"/>
        <v>Positive</v>
      </c>
      <c r="T142" t="s">
        <v>129</v>
      </c>
    </row>
    <row r="143" spans="1:20" x14ac:dyDescent="0.25">
      <c r="A143" t="s">
        <v>17</v>
      </c>
      <c r="B143" t="s">
        <v>164</v>
      </c>
      <c r="C143">
        <v>0</v>
      </c>
      <c r="D143" t="s">
        <v>45</v>
      </c>
      <c r="E143" t="s">
        <v>21</v>
      </c>
      <c r="F143" t="s">
        <v>30</v>
      </c>
      <c r="G143" t="s">
        <v>23</v>
      </c>
      <c r="H143" s="2">
        <v>-2046</v>
      </c>
      <c r="I143" t="s">
        <v>24</v>
      </c>
      <c r="J143" t="s">
        <v>21</v>
      </c>
      <c r="M143" s="2">
        <v>-3551.2</v>
      </c>
      <c r="N143">
        <v>5</v>
      </c>
      <c r="O143">
        <v>2015</v>
      </c>
      <c r="P143">
        <v>4</v>
      </c>
      <c r="Q143">
        <v>2015</v>
      </c>
      <c r="R143" t="s">
        <v>101</v>
      </c>
      <c r="S143" t="str">
        <f t="shared" si="2"/>
        <v>Positive</v>
      </c>
      <c r="T143" t="s">
        <v>129</v>
      </c>
    </row>
    <row r="144" spans="1:20" x14ac:dyDescent="0.25">
      <c r="A144" t="s">
        <v>17</v>
      </c>
      <c r="B144" t="s">
        <v>164</v>
      </c>
      <c r="C144">
        <v>0</v>
      </c>
      <c r="D144" t="s">
        <v>45</v>
      </c>
      <c r="E144" t="s">
        <v>21</v>
      </c>
      <c r="F144" t="s">
        <v>28</v>
      </c>
      <c r="G144" t="s">
        <v>23</v>
      </c>
      <c r="H144" s="2">
        <v>-245</v>
      </c>
      <c r="I144" t="s">
        <v>24</v>
      </c>
      <c r="J144" t="s">
        <v>21</v>
      </c>
      <c r="M144" s="2">
        <v>-518.71</v>
      </c>
      <c r="N144">
        <v>6</v>
      </c>
      <c r="O144">
        <v>2015</v>
      </c>
      <c r="P144">
        <v>5</v>
      </c>
      <c r="Q144">
        <v>2015</v>
      </c>
      <c r="R144" t="s">
        <v>101</v>
      </c>
      <c r="S144" t="str">
        <f t="shared" si="2"/>
        <v>Positive</v>
      </c>
      <c r="T144" t="s">
        <v>129</v>
      </c>
    </row>
    <row r="145" spans="1:20" x14ac:dyDescent="0.25">
      <c r="A145" t="s">
        <v>17</v>
      </c>
      <c r="B145" t="s">
        <v>164</v>
      </c>
      <c r="C145">
        <v>0</v>
      </c>
      <c r="D145" t="s">
        <v>45</v>
      </c>
      <c r="E145" t="s">
        <v>21</v>
      </c>
      <c r="F145" t="s">
        <v>29</v>
      </c>
      <c r="G145" t="s">
        <v>23</v>
      </c>
      <c r="H145" s="2">
        <v>-245</v>
      </c>
      <c r="I145" t="s">
        <v>24</v>
      </c>
      <c r="J145" t="s">
        <v>21</v>
      </c>
      <c r="M145" s="2">
        <v>-466.84</v>
      </c>
      <c r="N145">
        <v>6</v>
      </c>
      <c r="O145">
        <v>2015</v>
      </c>
      <c r="P145">
        <v>5</v>
      </c>
      <c r="Q145">
        <v>2015</v>
      </c>
      <c r="R145" t="s">
        <v>101</v>
      </c>
      <c r="S145" t="str">
        <f t="shared" si="2"/>
        <v>Positive</v>
      </c>
      <c r="T145" t="s">
        <v>129</v>
      </c>
    </row>
    <row r="146" spans="1:20" x14ac:dyDescent="0.25">
      <c r="A146" t="s">
        <v>17</v>
      </c>
      <c r="B146" t="s">
        <v>164</v>
      </c>
      <c r="C146">
        <v>0</v>
      </c>
      <c r="D146" t="s">
        <v>45</v>
      </c>
      <c r="E146" t="s">
        <v>21</v>
      </c>
      <c r="F146" t="s">
        <v>30</v>
      </c>
      <c r="G146" t="s">
        <v>23</v>
      </c>
      <c r="H146" s="2">
        <v>-1206</v>
      </c>
      <c r="I146" t="s">
        <v>24</v>
      </c>
      <c r="J146" t="s">
        <v>21</v>
      </c>
      <c r="M146" s="2">
        <v>-2042.67</v>
      </c>
      <c r="N146">
        <v>6</v>
      </c>
      <c r="O146">
        <v>2015</v>
      </c>
      <c r="P146">
        <v>5</v>
      </c>
      <c r="Q146">
        <v>2015</v>
      </c>
      <c r="R146" t="s">
        <v>101</v>
      </c>
      <c r="S146" t="str">
        <f t="shared" si="2"/>
        <v>Positive</v>
      </c>
      <c r="T146" t="s">
        <v>129</v>
      </c>
    </row>
    <row r="147" spans="1:20" x14ac:dyDescent="0.25">
      <c r="A147" t="s">
        <v>17</v>
      </c>
      <c r="B147" t="s">
        <v>164</v>
      </c>
      <c r="C147">
        <v>0</v>
      </c>
      <c r="D147" t="s">
        <v>97</v>
      </c>
      <c r="E147" t="s">
        <v>21</v>
      </c>
      <c r="F147" t="s">
        <v>28</v>
      </c>
      <c r="G147" t="s">
        <v>23</v>
      </c>
      <c r="H147" s="2">
        <v>838</v>
      </c>
      <c r="I147" t="s">
        <v>24</v>
      </c>
      <c r="J147" t="s">
        <v>21</v>
      </c>
      <c r="M147" s="2">
        <v>2414.2800000000002</v>
      </c>
      <c r="N147">
        <v>6</v>
      </c>
      <c r="O147">
        <v>2015</v>
      </c>
      <c r="P147">
        <v>5</v>
      </c>
      <c r="Q147">
        <v>2015</v>
      </c>
      <c r="R147" t="s">
        <v>100</v>
      </c>
      <c r="S147" t="str">
        <f t="shared" si="2"/>
        <v>Negative</v>
      </c>
      <c r="T147" t="s">
        <v>131</v>
      </c>
    </row>
    <row r="148" spans="1:20" x14ac:dyDescent="0.25">
      <c r="A148" t="s">
        <v>17</v>
      </c>
      <c r="B148" t="s">
        <v>164</v>
      </c>
      <c r="C148">
        <v>0</v>
      </c>
      <c r="D148" t="s">
        <v>97</v>
      </c>
      <c r="E148" t="s">
        <v>21</v>
      </c>
      <c r="F148" t="s">
        <v>29</v>
      </c>
      <c r="G148" t="s">
        <v>23</v>
      </c>
      <c r="H148" s="2">
        <v>951</v>
      </c>
      <c r="I148" t="s">
        <v>24</v>
      </c>
      <c r="J148" t="s">
        <v>21</v>
      </c>
      <c r="M148" s="2">
        <v>2520.15</v>
      </c>
      <c r="N148">
        <v>6</v>
      </c>
      <c r="O148">
        <v>2015</v>
      </c>
      <c r="P148">
        <v>5</v>
      </c>
      <c r="Q148">
        <v>2015</v>
      </c>
      <c r="R148" t="s">
        <v>100</v>
      </c>
      <c r="S148" t="str">
        <f t="shared" si="2"/>
        <v>Negative</v>
      </c>
      <c r="T148" t="s">
        <v>131</v>
      </c>
    </row>
    <row r="149" spans="1:20" x14ac:dyDescent="0.25">
      <c r="A149" t="s">
        <v>17</v>
      </c>
      <c r="B149" t="s">
        <v>164</v>
      </c>
      <c r="C149">
        <v>0</v>
      </c>
      <c r="D149" t="s">
        <v>45</v>
      </c>
      <c r="E149" t="s">
        <v>21</v>
      </c>
      <c r="F149" t="s">
        <v>28</v>
      </c>
      <c r="G149" t="s">
        <v>23</v>
      </c>
      <c r="H149" s="2">
        <v>-185</v>
      </c>
      <c r="I149" t="s">
        <v>24</v>
      </c>
      <c r="J149" t="s">
        <v>21</v>
      </c>
      <c r="M149" s="2">
        <v>-358.42</v>
      </c>
      <c r="N149">
        <v>7</v>
      </c>
      <c r="O149">
        <v>2015</v>
      </c>
      <c r="P149">
        <v>6</v>
      </c>
      <c r="Q149">
        <v>2015</v>
      </c>
      <c r="R149" t="s">
        <v>101</v>
      </c>
      <c r="S149" t="str">
        <f t="shared" si="2"/>
        <v>Positive</v>
      </c>
      <c r="T149" t="s">
        <v>129</v>
      </c>
    </row>
    <row r="150" spans="1:20" x14ac:dyDescent="0.25">
      <c r="A150" t="s">
        <v>17</v>
      </c>
      <c r="B150" t="s">
        <v>164</v>
      </c>
      <c r="C150">
        <v>0</v>
      </c>
      <c r="D150" t="s">
        <v>45</v>
      </c>
      <c r="E150" t="s">
        <v>21</v>
      </c>
      <c r="F150" t="s">
        <v>29</v>
      </c>
      <c r="G150" t="s">
        <v>23</v>
      </c>
      <c r="H150" s="2">
        <v>-12</v>
      </c>
      <c r="I150" t="s">
        <v>24</v>
      </c>
      <c r="J150" t="s">
        <v>21</v>
      </c>
      <c r="M150" s="2">
        <v>-20.92</v>
      </c>
      <c r="N150">
        <v>7</v>
      </c>
      <c r="O150">
        <v>2015</v>
      </c>
      <c r="P150">
        <v>6</v>
      </c>
      <c r="Q150">
        <v>2015</v>
      </c>
      <c r="R150" t="s">
        <v>101</v>
      </c>
      <c r="S150" t="str">
        <f t="shared" si="2"/>
        <v>Positive</v>
      </c>
      <c r="T150" t="s">
        <v>129</v>
      </c>
    </row>
    <row r="151" spans="1:20" x14ac:dyDescent="0.25">
      <c r="A151" t="s">
        <v>17</v>
      </c>
      <c r="B151" t="s">
        <v>164</v>
      </c>
      <c r="C151">
        <v>0</v>
      </c>
      <c r="D151" t="s">
        <v>44</v>
      </c>
      <c r="E151" t="s">
        <v>21</v>
      </c>
      <c r="F151" t="s">
        <v>28</v>
      </c>
      <c r="G151" t="s">
        <v>23</v>
      </c>
      <c r="H151" s="2">
        <v>-498</v>
      </c>
      <c r="I151" t="s">
        <v>24</v>
      </c>
      <c r="J151" t="s">
        <v>21</v>
      </c>
      <c r="M151" s="2">
        <v>-1439.22</v>
      </c>
      <c r="N151">
        <v>8</v>
      </c>
      <c r="O151">
        <v>2015</v>
      </c>
      <c r="P151">
        <v>7</v>
      </c>
      <c r="Q151">
        <v>2015</v>
      </c>
      <c r="R151" t="s">
        <v>100</v>
      </c>
      <c r="S151" t="str">
        <f t="shared" si="2"/>
        <v>Positive</v>
      </c>
      <c r="T151" t="s">
        <v>131</v>
      </c>
    </row>
    <row r="152" spans="1:20" x14ac:dyDescent="0.25">
      <c r="A152" t="s">
        <v>17</v>
      </c>
      <c r="B152" t="s">
        <v>164</v>
      </c>
      <c r="C152">
        <v>0</v>
      </c>
      <c r="D152" t="s">
        <v>44</v>
      </c>
      <c r="E152" t="s">
        <v>21</v>
      </c>
      <c r="F152" t="s">
        <v>29</v>
      </c>
      <c r="G152" t="s">
        <v>23</v>
      </c>
      <c r="H152" s="2">
        <v>-42</v>
      </c>
      <c r="I152" t="s">
        <v>24</v>
      </c>
      <c r="J152" t="s">
        <v>21</v>
      </c>
      <c r="M152" s="2">
        <v>-109.24</v>
      </c>
      <c r="N152">
        <v>8</v>
      </c>
      <c r="O152">
        <v>2015</v>
      </c>
      <c r="P152">
        <v>7</v>
      </c>
      <c r="Q152">
        <v>2015</v>
      </c>
      <c r="R152" t="s">
        <v>100</v>
      </c>
      <c r="S152" t="str">
        <f t="shared" si="2"/>
        <v>Positive</v>
      </c>
      <c r="T152" t="s">
        <v>131</v>
      </c>
    </row>
    <row r="153" spans="1:20" x14ac:dyDescent="0.25">
      <c r="A153" t="s">
        <v>17</v>
      </c>
      <c r="B153" t="s">
        <v>164</v>
      </c>
      <c r="C153">
        <v>0</v>
      </c>
      <c r="D153" t="s">
        <v>44</v>
      </c>
      <c r="E153" t="s">
        <v>21</v>
      </c>
      <c r="F153" t="s">
        <v>28</v>
      </c>
      <c r="G153" t="s">
        <v>23</v>
      </c>
      <c r="H153" s="2">
        <v>-50</v>
      </c>
      <c r="I153" t="s">
        <v>24</v>
      </c>
      <c r="J153" t="s">
        <v>21</v>
      </c>
      <c r="M153" s="2">
        <v>-135.6</v>
      </c>
      <c r="N153">
        <v>9</v>
      </c>
      <c r="O153">
        <v>2015</v>
      </c>
      <c r="P153">
        <v>8</v>
      </c>
      <c r="Q153">
        <v>2015</v>
      </c>
      <c r="R153" t="s">
        <v>100</v>
      </c>
      <c r="S153" t="str">
        <f t="shared" si="2"/>
        <v>Positive</v>
      </c>
      <c r="T153" t="s">
        <v>131</v>
      </c>
    </row>
    <row r="154" spans="1:20" x14ac:dyDescent="0.25">
      <c r="A154" t="s">
        <v>17</v>
      </c>
      <c r="B154" t="s">
        <v>164</v>
      </c>
      <c r="C154">
        <v>0</v>
      </c>
      <c r="D154" t="s">
        <v>45</v>
      </c>
      <c r="E154" t="s">
        <v>21</v>
      </c>
      <c r="F154" t="s">
        <v>28</v>
      </c>
      <c r="G154" t="s">
        <v>23</v>
      </c>
      <c r="H154" s="2">
        <v>-119</v>
      </c>
      <c r="I154" t="s">
        <v>24</v>
      </c>
      <c r="J154" t="s">
        <v>21</v>
      </c>
      <c r="M154" s="2">
        <v>-235.33</v>
      </c>
      <c r="N154">
        <v>9</v>
      </c>
      <c r="O154">
        <v>2015</v>
      </c>
      <c r="P154">
        <v>8</v>
      </c>
      <c r="Q154">
        <v>2015</v>
      </c>
      <c r="R154" t="s">
        <v>101</v>
      </c>
      <c r="S154" t="str">
        <f t="shared" si="2"/>
        <v>Positive</v>
      </c>
      <c r="T154" t="s">
        <v>129</v>
      </c>
    </row>
    <row r="155" spans="1:20" x14ac:dyDescent="0.25">
      <c r="A155" t="s">
        <v>17</v>
      </c>
      <c r="B155" t="s">
        <v>164</v>
      </c>
      <c r="C155">
        <v>0</v>
      </c>
      <c r="D155" t="s">
        <v>45</v>
      </c>
      <c r="E155" t="s">
        <v>21</v>
      </c>
      <c r="F155" t="s">
        <v>29</v>
      </c>
      <c r="G155" t="s">
        <v>23</v>
      </c>
      <c r="H155" s="2">
        <v>-9</v>
      </c>
      <c r="I155" t="s">
        <v>24</v>
      </c>
      <c r="J155" t="s">
        <v>21</v>
      </c>
      <c r="M155" s="2">
        <v>-16.02</v>
      </c>
      <c r="N155">
        <v>9</v>
      </c>
      <c r="O155">
        <v>2015</v>
      </c>
      <c r="P155">
        <v>8</v>
      </c>
      <c r="Q155">
        <v>2015</v>
      </c>
      <c r="R155" t="s">
        <v>101</v>
      </c>
      <c r="S155" t="str">
        <f t="shared" si="2"/>
        <v>Positive</v>
      </c>
      <c r="T155" t="s">
        <v>129</v>
      </c>
    </row>
    <row r="156" spans="1:20" x14ac:dyDescent="0.25">
      <c r="A156" t="s">
        <v>17</v>
      </c>
      <c r="B156" t="s">
        <v>164</v>
      </c>
      <c r="C156">
        <v>0</v>
      </c>
      <c r="D156" t="s">
        <v>97</v>
      </c>
      <c r="E156" t="s">
        <v>21</v>
      </c>
      <c r="F156" t="s">
        <v>28</v>
      </c>
      <c r="G156" t="s">
        <v>23</v>
      </c>
      <c r="H156" s="2">
        <v>-59</v>
      </c>
      <c r="I156" t="s">
        <v>24</v>
      </c>
      <c r="J156" t="s">
        <v>21</v>
      </c>
      <c r="M156" s="2">
        <v>-160.01</v>
      </c>
      <c r="N156">
        <v>9</v>
      </c>
      <c r="O156">
        <v>2015</v>
      </c>
      <c r="P156">
        <v>8</v>
      </c>
      <c r="Q156">
        <v>2015</v>
      </c>
      <c r="R156" t="s">
        <v>100</v>
      </c>
      <c r="S156" t="str">
        <f t="shared" si="2"/>
        <v>Positive</v>
      </c>
      <c r="T156" t="s">
        <v>131</v>
      </c>
    </row>
    <row r="157" spans="1:20" x14ac:dyDescent="0.25">
      <c r="A157" t="s">
        <v>17</v>
      </c>
      <c r="B157" t="s">
        <v>164</v>
      </c>
      <c r="C157">
        <v>0</v>
      </c>
      <c r="D157" t="s">
        <v>97</v>
      </c>
      <c r="E157" t="s">
        <v>21</v>
      </c>
      <c r="F157" t="s">
        <v>29</v>
      </c>
      <c r="G157" t="s">
        <v>23</v>
      </c>
      <c r="H157" s="2">
        <v>-56</v>
      </c>
      <c r="I157" t="s">
        <v>24</v>
      </c>
      <c r="J157" t="s">
        <v>21</v>
      </c>
      <c r="M157" s="2">
        <v>-13.67</v>
      </c>
      <c r="N157">
        <v>9</v>
      </c>
      <c r="O157">
        <v>2015</v>
      </c>
      <c r="P157">
        <v>8</v>
      </c>
      <c r="Q157">
        <v>2015</v>
      </c>
      <c r="R157" t="s">
        <v>100</v>
      </c>
      <c r="S157" t="str">
        <f t="shared" si="2"/>
        <v>Positive</v>
      </c>
      <c r="T157" t="s">
        <v>131</v>
      </c>
    </row>
    <row r="158" spans="1:20" x14ac:dyDescent="0.25">
      <c r="A158" t="s">
        <v>17</v>
      </c>
      <c r="B158" t="s">
        <v>164</v>
      </c>
      <c r="C158" t="s">
        <v>96</v>
      </c>
      <c r="D158" t="s">
        <v>45</v>
      </c>
      <c r="E158" t="s">
        <v>21</v>
      </c>
      <c r="F158" t="s">
        <v>28</v>
      </c>
      <c r="G158" t="s">
        <v>23</v>
      </c>
      <c r="H158" s="2">
        <v>-447</v>
      </c>
      <c r="I158" t="s">
        <v>24</v>
      </c>
      <c r="J158" t="s">
        <v>21</v>
      </c>
      <c r="M158" s="2">
        <v>-1951.24</v>
      </c>
      <c r="N158" t="s">
        <v>92</v>
      </c>
      <c r="O158" t="s">
        <v>93</v>
      </c>
      <c r="P158">
        <v>2</v>
      </c>
      <c r="Q158">
        <v>2015</v>
      </c>
      <c r="R158" t="s">
        <v>101</v>
      </c>
      <c r="S158" t="str">
        <f t="shared" si="2"/>
        <v>Positive</v>
      </c>
      <c r="T158" t="s">
        <v>129</v>
      </c>
    </row>
    <row r="159" spans="1:20" x14ac:dyDescent="0.25">
      <c r="A159" t="s">
        <v>17</v>
      </c>
      <c r="B159" t="s">
        <v>164</v>
      </c>
      <c r="C159" t="s">
        <v>96</v>
      </c>
      <c r="D159" t="s">
        <v>45</v>
      </c>
      <c r="E159" t="s">
        <v>21</v>
      </c>
      <c r="F159" t="s">
        <v>28</v>
      </c>
      <c r="G159" t="s">
        <v>23</v>
      </c>
      <c r="H159" s="2">
        <v>394</v>
      </c>
      <c r="I159" t="s">
        <v>24</v>
      </c>
      <c r="J159" t="s">
        <v>21</v>
      </c>
      <c r="M159" s="2">
        <v>1320.53</v>
      </c>
      <c r="N159" t="s">
        <v>94</v>
      </c>
      <c r="O159" t="s">
        <v>93</v>
      </c>
      <c r="P159">
        <v>3</v>
      </c>
      <c r="Q159">
        <v>2015</v>
      </c>
      <c r="R159" t="s">
        <v>101</v>
      </c>
      <c r="S159" t="str">
        <f t="shared" si="2"/>
        <v>Negative</v>
      </c>
      <c r="T159" t="s">
        <v>129</v>
      </c>
    </row>
    <row r="160" spans="1:20" x14ac:dyDescent="0.25">
      <c r="A160" t="s">
        <v>17</v>
      </c>
      <c r="B160" t="s">
        <v>169</v>
      </c>
      <c r="C160">
        <v>0</v>
      </c>
      <c r="D160" t="s">
        <v>50</v>
      </c>
      <c r="E160" t="s">
        <v>21</v>
      </c>
      <c r="F160" t="s">
        <v>28</v>
      </c>
      <c r="G160" t="s">
        <v>23</v>
      </c>
      <c r="H160" s="2">
        <v>417</v>
      </c>
      <c r="I160" t="s">
        <v>24</v>
      </c>
      <c r="J160" t="s">
        <v>21</v>
      </c>
      <c r="M160" s="2">
        <v>1688.56</v>
      </c>
      <c r="N160">
        <v>10</v>
      </c>
      <c r="O160">
        <v>2014</v>
      </c>
      <c r="P160">
        <v>9</v>
      </c>
      <c r="Q160">
        <v>2014</v>
      </c>
      <c r="R160" t="s">
        <v>98</v>
      </c>
      <c r="S160" t="str">
        <f t="shared" si="2"/>
        <v>Negative</v>
      </c>
      <c r="T160" t="s">
        <v>131</v>
      </c>
    </row>
    <row r="161" spans="1:20" x14ac:dyDescent="0.25">
      <c r="A161" t="s">
        <v>17</v>
      </c>
      <c r="B161" t="s">
        <v>169</v>
      </c>
      <c r="C161">
        <v>0</v>
      </c>
      <c r="D161" t="s">
        <v>50</v>
      </c>
      <c r="E161" t="s">
        <v>21</v>
      </c>
      <c r="F161" t="s">
        <v>28</v>
      </c>
      <c r="G161" t="s">
        <v>23</v>
      </c>
      <c r="H161" s="2">
        <v>-1167</v>
      </c>
      <c r="I161" t="s">
        <v>24</v>
      </c>
      <c r="J161" t="s">
        <v>21</v>
      </c>
      <c r="M161" s="2">
        <v>-4531.58</v>
      </c>
      <c r="N161">
        <v>11</v>
      </c>
      <c r="O161">
        <v>2014</v>
      </c>
      <c r="P161">
        <v>10</v>
      </c>
      <c r="Q161">
        <v>2014</v>
      </c>
      <c r="R161" t="s">
        <v>98</v>
      </c>
      <c r="S161" t="str">
        <f t="shared" si="2"/>
        <v>Positive</v>
      </c>
      <c r="T161" t="s">
        <v>131</v>
      </c>
    </row>
    <row r="162" spans="1:20" x14ac:dyDescent="0.25">
      <c r="A162" t="s">
        <v>17</v>
      </c>
      <c r="B162" t="s">
        <v>169</v>
      </c>
      <c r="C162">
        <v>0</v>
      </c>
      <c r="D162" t="s">
        <v>50</v>
      </c>
      <c r="E162" t="s">
        <v>21</v>
      </c>
      <c r="F162" t="s">
        <v>28</v>
      </c>
      <c r="G162" t="s">
        <v>23</v>
      </c>
      <c r="H162" s="2">
        <v>-1682</v>
      </c>
      <c r="I162" t="s">
        <v>24</v>
      </c>
      <c r="J162" t="s">
        <v>21</v>
      </c>
      <c r="M162" s="2">
        <v>-6994.43</v>
      </c>
      <c r="N162">
        <v>12</v>
      </c>
      <c r="O162">
        <v>2014</v>
      </c>
      <c r="P162">
        <v>11</v>
      </c>
      <c r="Q162">
        <v>2014</v>
      </c>
      <c r="R162" t="s">
        <v>98</v>
      </c>
      <c r="S162" t="str">
        <f t="shared" si="2"/>
        <v>Positive</v>
      </c>
      <c r="T162" t="s">
        <v>131</v>
      </c>
    </row>
    <row r="163" spans="1:20" x14ac:dyDescent="0.25">
      <c r="A163" t="s">
        <v>17</v>
      </c>
      <c r="B163" t="s">
        <v>169</v>
      </c>
      <c r="C163">
        <v>0</v>
      </c>
      <c r="D163" t="s">
        <v>50</v>
      </c>
      <c r="E163" t="s">
        <v>21</v>
      </c>
      <c r="F163" t="s">
        <v>29</v>
      </c>
      <c r="G163" t="s">
        <v>23</v>
      </c>
      <c r="H163" s="2">
        <v>-1682</v>
      </c>
      <c r="I163" t="s">
        <v>24</v>
      </c>
      <c r="J163" t="s">
        <v>21</v>
      </c>
      <c r="M163" s="2">
        <v>-6294.99</v>
      </c>
      <c r="N163">
        <v>12</v>
      </c>
      <c r="O163">
        <v>2014</v>
      </c>
      <c r="P163">
        <v>11</v>
      </c>
      <c r="Q163">
        <v>2014</v>
      </c>
      <c r="R163" t="s">
        <v>98</v>
      </c>
      <c r="S163" t="str">
        <f t="shared" si="2"/>
        <v>Positive</v>
      </c>
      <c r="T163" t="s">
        <v>131</v>
      </c>
    </row>
    <row r="164" spans="1:20" x14ac:dyDescent="0.25">
      <c r="A164" t="s">
        <v>17</v>
      </c>
      <c r="B164" t="s">
        <v>169</v>
      </c>
      <c r="C164">
        <v>0</v>
      </c>
      <c r="D164" t="s">
        <v>50</v>
      </c>
      <c r="E164" t="s">
        <v>21</v>
      </c>
      <c r="F164" t="s">
        <v>30</v>
      </c>
      <c r="G164" t="s">
        <v>23</v>
      </c>
      <c r="H164" s="2">
        <v>-2511</v>
      </c>
      <c r="I164" t="s">
        <v>24</v>
      </c>
      <c r="J164" t="s">
        <v>21</v>
      </c>
      <c r="M164" s="2">
        <v>-8353.39</v>
      </c>
      <c r="N164">
        <v>12</v>
      </c>
      <c r="O164">
        <v>2014</v>
      </c>
      <c r="P164">
        <v>11</v>
      </c>
      <c r="Q164">
        <v>2014</v>
      </c>
      <c r="R164" t="s">
        <v>98</v>
      </c>
      <c r="S164" t="str">
        <f t="shared" si="2"/>
        <v>Positive</v>
      </c>
      <c r="T164" t="s">
        <v>131</v>
      </c>
    </row>
    <row r="165" spans="1:20" x14ac:dyDescent="0.25">
      <c r="A165" t="s">
        <v>17</v>
      </c>
      <c r="B165" t="s">
        <v>169</v>
      </c>
      <c r="C165">
        <v>0</v>
      </c>
      <c r="D165" t="s">
        <v>50</v>
      </c>
      <c r="E165" t="s">
        <v>21</v>
      </c>
      <c r="F165" t="s">
        <v>28</v>
      </c>
      <c r="G165" t="s">
        <v>23</v>
      </c>
      <c r="H165" s="2">
        <v>273</v>
      </c>
      <c r="I165" t="s">
        <v>24</v>
      </c>
      <c r="J165" t="s">
        <v>21</v>
      </c>
      <c r="M165" s="2">
        <v>740.38</v>
      </c>
      <c r="N165">
        <v>9</v>
      </c>
      <c r="O165">
        <v>2015</v>
      </c>
      <c r="P165">
        <v>8</v>
      </c>
      <c r="Q165">
        <v>2015</v>
      </c>
      <c r="R165" t="s">
        <v>98</v>
      </c>
      <c r="S165" t="str">
        <f t="shared" si="2"/>
        <v>Negative</v>
      </c>
      <c r="T165" t="s">
        <v>131</v>
      </c>
    </row>
    <row r="166" spans="1:20" x14ac:dyDescent="0.25">
      <c r="A166" t="s">
        <v>17</v>
      </c>
      <c r="B166" t="s">
        <v>169</v>
      </c>
      <c r="C166" t="s">
        <v>96</v>
      </c>
      <c r="D166" t="s">
        <v>50</v>
      </c>
      <c r="E166" t="s">
        <v>21</v>
      </c>
      <c r="F166" t="s">
        <v>28</v>
      </c>
      <c r="G166" t="s">
        <v>23</v>
      </c>
      <c r="H166" s="2">
        <v>-867</v>
      </c>
      <c r="I166" t="s">
        <v>24</v>
      </c>
      <c r="J166" t="s">
        <v>21</v>
      </c>
      <c r="M166" s="2">
        <v>-2535.4499999999998</v>
      </c>
      <c r="N166" t="s">
        <v>92</v>
      </c>
      <c r="O166" t="s">
        <v>93</v>
      </c>
      <c r="P166">
        <v>2</v>
      </c>
      <c r="Q166">
        <v>2015</v>
      </c>
      <c r="R166" t="s">
        <v>98</v>
      </c>
      <c r="S166" t="str">
        <f t="shared" si="2"/>
        <v>Positive</v>
      </c>
      <c r="T166" t="s">
        <v>131</v>
      </c>
    </row>
    <row r="167" spans="1:20" x14ac:dyDescent="0.25">
      <c r="A167" t="s">
        <v>17</v>
      </c>
      <c r="B167" t="s">
        <v>173</v>
      </c>
      <c r="C167">
        <v>0</v>
      </c>
      <c r="D167" t="s">
        <v>58</v>
      </c>
      <c r="E167" t="s">
        <v>21</v>
      </c>
      <c r="F167" t="s">
        <v>28</v>
      </c>
      <c r="G167" t="s">
        <v>23</v>
      </c>
      <c r="H167" s="2">
        <v>11953</v>
      </c>
      <c r="I167" t="s">
        <v>24</v>
      </c>
      <c r="J167" t="s">
        <v>21</v>
      </c>
      <c r="M167" s="2">
        <v>48188.52</v>
      </c>
      <c r="N167">
        <v>10</v>
      </c>
      <c r="O167">
        <v>2014</v>
      </c>
      <c r="P167">
        <v>9</v>
      </c>
      <c r="Q167">
        <v>2014</v>
      </c>
      <c r="R167" t="s">
        <v>98</v>
      </c>
      <c r="S167" t="str">
        <f t="shared" si="2"/>
        <v>Negative</v>
      </c>
      <c r="T167" t="s">
        <v>131</v>
      </c>
    </row>
    <row r="168" spans="1:20" x14ac:dyDescent="0.25">
      <c r="A168" t="s">
        <v>17</v>
      </c>
      <c r="B168" t="s">
        <v>173</v>
      </c>
      <c r="C168">
        <v>0</v>
      </c>
      <c r="D168" t="s">
        <v>58</v>
      </c>
      <c r="E168" t="s">
        <v>21</v>
      </c>
      <c r="F168" t="s">
        <v>29</v>
      </c>
      <c r="G168" t="s">
        <v>23</v>
      </c>
      <c r="H168" s="2">
        <v>11953</v>
      </c>
      <c r="I168" t="s">
        <v>24</v>
      </c>
      <c r="J168" t="s">
        <v>21</v>
      </c>
      <c r="M168" s="2">
        <v>53007.97</v>
      </c>
      <c r="N168">
        <v>10</v>
      </c>
      <c r="O168">
        <v>2014</v>
      </c>
      <c r="P168">
        <v>9</v>
      </c>
      <c r="Q168">
        <v>2014</v>
      </c>
      <c r="R168" t="s">
        <v>98</v>
      </c>
      <c r="S168" t="str">
        <f t="shared" si="2"/>
        <v>Negative</v>
      </c>
      <c r="T168" t="s">
        <v>131</v>
      </c>
    </row>
    <row r="169" spans="1:20" x14ac:dyDescent="0.25">
      <c r="A169" t="s">
        <v>17</v>
      </c>
      <c r="B169" t="s">
        <v>173</v>
      </c>
      <c r="C169">
        <v>0</v>
      </c>
      <c r="D169" t="s">
        <v>58</v>
      </c>
      <c r="E169" t="s">
        <v>21</v>
      </c>
      <c r="F169" t="s">
        <v>30</v>
      </c>
      <c r="G169" t="s">
        <v>23</v>
      </c>
      <c r="H169" s="2">
        <v>3544</v>
      </c>
      <c r="I169" t="s">
        <v>24</v>
      </c>
      <c r="J169" t="s">
        <v>21</v>
      </c>
      <c r="M169" s="2">
        <v>16430.689999999999</v>
      </c>
      <c r="N169">
        <v>10</v>
      </c>
      <c r="O169">
        <v>2014</v>
      </c>
      <c r="P169">
        <v>9</v>
      </c>
      <c r="Q169">
        <v>2014</v>
      </c>
      <c r="R169" t="s">
        <v>98</v>
      </c>
      <c r="S169" t="str">
        <f t="shared" si="2"/>
        <v>Negative</v>
      </c>
      <c r="T169" t="s">
        <v>131</v>
      </c>
    </row>
    <row r="170" spans="1:20" x14ac:dyDescent="0.25">
      <c r="A170" t="s">
        <v>17</v>
      </c>
      <c r="B170" t="s">
        <v>173</v>
      </c>
      <c r="C170">
        <v>0</v>
      </c>
      <c r="D170" t="s">
        <v>58</v>
      </c>
      <c r="E170" t="s">
        <v>21</v>
      </c>
      <c r="F170" t="s">
        <v>28</v>
      </c>
      <c r="G170" t="s">
        <v>23</v>
      </c>
      <c r="H170" s="2">
        <v>-13229</v>
      </c>
      <c r="I170" t="s">
        <v>24</v>
      </c>
      <c r="J170" t="s">
        <v>21</v>
      </c>
      <c r="M170" s="2">
        <v>-37823.03</v>
      </c>
      <c r="N170">
        <v>6</v>
      </c>
      <c r="O170">
        <v>2015</v>
      </c>
      <c r="P170">
        <v>5</v>
      </c>
      <c r="Q170">
        <v>2015</v>
      </c>
      <c r="R170" t="s">
        <v>98</v>
      </c>
      <c r="S170" t="str">
        <f t="shared" si="2"/>
        <v>Positive</v>
      </c>
      <c r="T170" t="s">
        <v>131</v>
      </c>
    </row>
    <row r="171" spans="1:20" x14ac:dyDescent="0.25">
      <c r="A171" t="s">
        <v>17</v>
      </c>
      <c r="B171" t="s">
        <v>173</v>
      </c>
      <c r="C171">
        <v>0</v>
      </c>
      <c r="D171" t="s">
        <v>58</v>
      </c>
      <c r="E171" t="s">
        <v>21</v>
      </c>
      <c r="F171" t="s">
        <v>29</v>
      </c>
      <c r="G171" t="s">
        <v>23</v>
      </c>
      <c r="H171" s="2">
        <v>-13229</v>
      </c>
      <c r="I171" t="s">
        <v>24</v>
      </c>
      <c r="J171" t="s">
        <v>21</v>
      </c>
      <c r="M171" s="2">
        <v>-34040.86</v>
      </c>
      <c r="N171">
        <v>6</v>
      </c>
      <c r="O171">
        <v>2015</v>
      </c>
      <c r="P171">
        <v>5</v>
      </c>
      <c r="Q171">
        <v>2015</v>
      </c>
      <c r="R171" t="s">
        <v>98</v>
      </c>
      <c r="S171" t="str">
        <f t="shared" si="2"/>
        <v>Positive</v>
      </c>
      <c r="T171" t="s">
        <v>131</v>
      </c>
    </row>
    <row r="172" spans="1:20" x14ac:dyDescent="0.25">
      <c r="A172" t="s">
        <v>17</v>
      </c>
      <c r="B172" t="s">
        <v>173</v>
      </c>
      <c r="C172">
        <v>0</v>
      </c>
      <c r="D172" t="s">
        <v>58</v>
      </c>
      <c r="E172" t="s">
        <v>21</v>
      </c>
      <c r="F172" t="s">
        <v>30</v>
      </c>
      <c r="G172" t="s">
        <v>23</v>
      </c>
      <c r="H172" s="2">
        <v>-30204</v>
      </c>
      <c r="I172" t="s">
        <v>24</v>
      </c>
      <c r="J172" t="s">
        <v>21</v>
      </c>
      <c r="M172" s="2">
        <v>-69082.59</v>
      </c>
      <c r="N172">
        <v>6</v>
      </c>
      <c r="O172">
        <v>2015</v>
      </c>
      <c r="P172">
        <v>5</v>
      </c>
      <c r="Q172">
        <v>2015</v>
      </c>
      <c r="R172" t="s">
        <v>98</v>
      </c>
      <c r="S172" t="str">
        <f t="shared" si="2"/>
        <v>Positive</v>
      </c>
      <c r="T172" t="s">
        <v>131</v>
      </c>
    </row>
    <row r="173" spans="1:20" x14ac:dyDescent="0.25">
      <c r="A173" t="s">
        <v>17</v>
      </c>
      <c r="B173" t="s">
        <v>59</v>
      </c>
      <c r="C173">
        <v>0</v>
      </c>
      <c r="D173" t="s">
        <v>60</v>
      </c>
      <c r="E173" t="s">
        <v>21</v>
      </c>
      <c r="F173" t="s">
        <v>28</v>
      </c>
      <c r="G173" t="s">
        <v>23</v>
      </c>
      <c r="H173" s="2">
        <v>-44</v>
      </c>
      <c r="I173" t="s">
        <v>24</v>
      </c>
      <c r="J173" t="s">
        <v>21</v>
      </c>
      <c r="M173" s="2">
        <v>-170.86</v>
      </c>
      <c r="N173">
        <v>11</v>
      </c>
      <c r="O173">
        <v>2014</v>
      </c>
      <c r="P173">
        <v>10</v>
      </c>
      <c r="Q173">
        <v>2014</v>
      </c>
      <c r="R173" t="s">
        <v>102</v>
      </c>
      <c r="S173" t="str">
        <f t="shared" si="2"/>
        <v>Positive</v>
      </c>
      <c r="T173" t="s">
        <v>131</v>
      </c>
    </row>
    <row r="174" spans="1:20" x14ac:dyDescent="0.25">
      <c r="A174" t="s">
        <v>17</v>
      </c>
      <c r="B174" t="s">
        <v>59</v>
      </c>
      <c r="C174">
        <v>0</v>
      </c>
      <c r="D174" t="s">
        <v>60</v>
      </c>
      <c r="E174" t="s">
        <v>21</v>
      </c>
      <c r="F174" t="s">
        <v>29</v>
      </c>
      <c r="G174" t="s">
        <v>23</v>
      </c>
      <c r="H174" s="2">
        <v>-44</v>
      </c>
      <c r="I174" t="s">
        <v>24</v>
      </c>
      <c r="J174" t="s">
        <v>21</v>
      </c>
      <c r="M174" s="2">
        <v>-153.77000000000001</v>
      </c>
      <c r="N174">
        <v>11</v>
      </c>
      <c r="O174">
        <v>2014</v>
      </c>
      <c r="P174">
        <v>10</v>
      </c>
      <c r="Q174">
        <v>2014</v>
      </c>
      <c r="R174" t="s">
        <v>102</v>
      </c>
      <c r="S174" t="str">
        <f t="shared" si="2"/>
        <v>Positive</v>
      </c>
      <c r="T174" t="s">
        <v>131</v>
      </c>
    </row>
    <row r="175" spans="1:20" x14ac:dyDescent="0.25">
      <c r="A175" t="s">
        <v>17</v>
      </c>
      <c r="B175" t="s">
        <v>59</v>
      </c>
      <c r="C175">
        <v>0</v>
      </c>
      <c r="D175" t="s">
        <v>60</v>
      </c>
      <c r="E175" t="s">
        <v>21</v>
      </c>
      <c r="F175" t="s">
        <v>30</v>
      </c>
      <c r="G175" t="s">
        <v>23</v>
      </c>
      <c r="H175" s="2">
        <v>-47</v>
      </c>
      <c r="I175" t="s">
        <v>24</v>
      </c>
      <c r="J175" t="s">
        <v>21</v>
      </c>
      <c r="M175" s="2">
        <v>-146</v>
      </c>
      <c r="N175">
        <v>11</v>
      </c>
      <c r="O175">
        <v>2014</v>
      </c>
      <c r="P175">
        <v>10</v>
      </c>
      <c r="Q175">
        <v>2014</v>
      </c>
      <c r="R175" t="s">
        <v>102</v>
      </c>
      <c r="S175" t="str">
        <f t="shared" si="2"/>
        <v>Positive</v>
      </c>
      <c r="T175" t="s">
        <v>131</v>
      </c>
    </row>
    <row r="176" spans="1:20" x14ac:dyDescent="0.25">
      <c r="A176" t="s">
        <v>17</v>
      </c>
      <c r="B176" t="s">
        <v>59</v>
      </c>
      <c r="C176">
        <v>0</v>
      </c>
      <c r="D176" t="s">
        <v>60</v>
      </c>
      <c r="E176" t="s">
        <v>21</v>
      </c>
      <c r="F176" t="s">
        <v>28</v>
      </c>
      <c r="G176" t="s">
        <v>23</v>
      </c>
      <c r="H176" s="2">
        <v>49</v>
      </c>
      <c r="I176" t="s">
        <v>24</v>
      </c>
      <c r="J176" t="s">
        <v>21</v>
      </c>
      <c r="M176" s="2">
        <v>203.76</v>
      </c>
      <c r="N176">
        <v>12</v>
      </c>
      <c r="O176">
        <v>2014</v>
      </c>
      <c r="P176">
        <v>11</v>
      </c>
      <c r="Q176">
        <v>2014</v>
      </c>
      <c r="R176" t="s">
        <v>102</v>
      </c>
      <c r="S176" t="str">
        <f t="shared" si="2"/>
        <v>Negative</v>
      </c>
      <c r="T176" t="s">
        <v>131</v>
      </c>
    </row>
    <row r="177" spans="1:20" x14ac:dyDescent="0.25">
      <c r="A177" t="s">
        <v>17</v>
      </c>
      <c r="B177" t="s">
        <v>59</v>
      </c>
      <c r="C177">
        <v>0</v>
      </c>
      <c r="D177" t="s">
        <v>60</v>
      </c>
      <c r="E177" t="s">
        <v>21</v>
      </c>
      <c r="F177" t="s">
        <v>29</v>
      </c>
      <c r="G177" t="s">
        <v>23</v>
      </c>
      <c r="H177" s="2">
        <v>49</v>
      </c>
      <c r="I177" t="s">
        <v>24</v>
      </c>
      <c r="J177" t="s">
        <v>21</v>
      </c>
      <c r="M177" s="2">
        <v>224.14</v>
      </c>
      <c r="N177">
        <v>12</v>
      </c>
      <c r="O177">
        <v>2014</v>
      </c>
      <c r="P177">
        <v>11</v>
      </c>
      <c r="Q177">
        <v>2014</v>
      </c>
      <c r="R177" t="s">
        <v>102</v>
      </c>
      <c r="S177" t="str">
        <f t="shared" si="2"/>
        <v>Negative</v>
      </c>
      <c r="T177" t="s">
        <v>131</v>
      </c>
    </row>
    <row r="178" spans="1:20" x14ac:dyDescent="0.25">
      <c r="A178" t="s">
        <v>17</v>
      </c>
      <c r="B178" t="s">
        <v>59</v>
      </c>
      <c r="C178">
        <v>0</v>
      </c>
      <c r="D178" t="s">
        <v>60</v>
      </c>
      <c r="E178" t="s">
        <v>21</v>
      </c>
      <c r="F178" t="s">
        <v>30</v>
      </c>
      <c r="G178" t="s">
        <v>23</v>
      </c>
      <c r="H178" s="2">
        <v>191</v>
      </c>
      <c r="I178" t="s">
        <v>24</v>
      </c>
      <c r="J178" t="s">
        <v>21</v>
      </c>
      <c r="M178" s="2">
        <v>953.11</v>
      </c>
      <c r="N178">
        <v>12</v>
      </c>
      <c r="O178">
        <v>2014</v>
      </c>
      <c r="P178">
        <v>11</v>
      </c>
      <c r="Q178">
        <v>2014</v>
      </c>
      <c r="R178" t="s">
        <v>102</v>
      </c>
      <c r="S178" t="str">
        <f t="shared" si="2"/>
        <v>Negative</v>
      </c>
      <c r="T178" t="s">
        <v>131</v>
      </c>
    </row>
    <row r="179" spans="1:20" x14ac:dyDescent="0.25">
      <c r="A179" t="s">
        <v>17</v>
      </c>
      <c r="B179" t="s">
        <v>59</v>
      </c>
      <c r="C179">
        <v>0</v>
      </c>
      <c r="D179" t="s">
        <v>60</v>
      </c>
      <c r="E179" t="s">
        <v>21</v>
      </c>
      <c r="F179" t="s">
        <v>28</v>
      </c>
      <c r="G179" t="s">
        <v>23</v>
      </c>
      <c r="H179" s="2">
        <v>50</v>
      </c>
      <c r="I179" t="s">
        <v>24</v>
      </c>
      <c r="J179" t="s">
        <v>21</v>
      </c>
      <c r="M179" s="2">
        <v>131.84</v>
      </c>
      <c r="N179">
        <v>5</v>
      </c>
      <c r="O179">
        <v>2015</v>
      </c>
      <c r="P179">
        <v>4</v>
      </c>
      <c r="Q179">
        <v>2015</v>
      </c>
      <c r="R179" t="s">
        <v>102</v>
      </c>
      <c r="S179" t="str">
        <f t="shared" si="2"/>
        <v>Negative</v>
      </c>
      <c r="T179" t="s">
        <v>131</v>
      </c>
    </row>
    <row r="180" spans="1:20" x14ac:dyDescent="0.25">
      <c r="A180" t="s">
        <v>17</v>
      </c>
      <c r="B180" t="s">
        <v>59</v>
      </c>
      <c r="C180">
        <v>0</v>
      </c>
      <c r="D180" t="s">
        <v>60</v>
      </c>
      <c r="E180" t="s">
        <v>21</v>
      </c>
      <c r="F180" t="s">
        <v>28</v>
      </c>
      <c r="G180" t="s">
        <v>23</v>
      </c>
      <c r="H180" s="2">
        <v>7</v>
      </c>
      <c r="I180" t="s">
        <v>24</v>
      </c>
      <c r="J180" t="s">
        <v>21</v>
      </c>
      <c r="M180" s="2">
        <v>20.100000000000001</v>
      </c>
      <c r="N180">
        <v>6</v>
      </c>
      <c r="O180">
        <v>2015</v>
      </c>
      <c r="P180">
        <v>5</v>
      </c>
      <c r="Q180">
        <v>2015</v>
      </c>
      <c r="R180" t="s">
        <v>102</v>
      </c>
      <c r="S180" t="str">
        <f t="shared" si="2"/>
        <v>Negative</v>
      </c>
      <c r="T180" t="s">
        <v>131</v>
      </c>
    </row>
    <row r="181" spans="1:20" x14ac:dyDescent="0.25">
      <c r="A181" t="s">
        <v>17</v>
      </c>
      <c r="B181" t="s">
        <v>59</v>
      </c>
      <c r="C181">
        <v>0</v>
      </c>
      <c r="D181" t="s">
        <v>60</v>
      </c>
      <c r="E181" t="s">
        <v>21</v>
      </c>
      <c r="F181" t="s">
        <v>30</v>
      </c>
      <c r="G181" t="s">
        <v>23</v>
      </c>
      <c r="H181" s="2">
        <v>441</v>
      </c>
      <c r="I181" t="s">
        <v>24</v>
      </c>
      <c r="J181" t="s">
        <v>21</v>
      </c>
      <c r="M181" s="2">
        <v>1473.82</v>
      </c>
      <c r="N181">
        <v>7</v>
      </c>
      <c r="O181">
        <v>2015</v>
      </c>
      <c r="P181">
        <v>6</v>
      </c>
      <c r="Q181">
        <v>2015</v>
      </c>
      <c r="R181" t="s">
        <v>102</v>
      </c>
      <c r="S181" t="str">
        <f t="shared" si="2"/>
        <v>Negative</v>
      </c>
      <c r="T181" t="s">
        <v>131</v>
      </c>
    </row>
    <row r="182" spans="1:20" x14ac:dyDescent="0.25">
      <c r="A182" t="s">
        <v>17</v>
      </c>
      <c r="B182" t="s">
        <v>59</v>
      </c>
      <c r="C182">
        <v>0</v>
      </c>
      <c r="D182" t="s">
        <v>60</v>
      </c>
      <c r="E182" t="s">
        <v>21</v>
      </c>
      <c r="F182" t="s">
        <v>28</v>
      </c>
      <c r="G182" t="s">
        <v>23</v>
      </c>
      <c r="H182" s="2">
        <v>19</v>
      </c>
      <c r="I182" t="s">
        <v>24</v>
      </c>
      <c r="J182" t="s">
        <v>21</v>
      </c>
      <c r="M182" s="2">
        <v>52.92</v>
      </c>
      <c r="N182">
        <v>7</v>
      </c>
      <c r="O182">
        <v>2015</v>
      </c>
      <c r="P182">
        <v>6</v>
      </c>
      <c r="Q182">
        <v>2015</v>
      </c>
      <c r="R182" t="s">
        <v>102</v>
      </c>
      <c r="S182" t="str">
        <f t="shared" si="2"/>
        <v>Negative</v>
      </c>
      <c r="T182" t="s">
        <v>131</v>
      </c>
    </row>
    <row r="183" spans="1:20" x14ac:dyDescent="0.25">
      <c r="A183" t="s">
        <v>17</v>
      </c>
      <c r="B183" t="s">
        <v>59</v>
      </c>
      <c r="C183">
        <v>0</v>
      </c>
      <c r="D183" t="s">
        <v>60</v>
      </c>
      <c r="E183" t="s">
        <v>21</v>
      </c>
      <c r="F183" t="s">
        <v>29</v>
      </c>
      <c r="G183" t="s">
        <v>23</v>
      </c>
      <c r="H183" s="2">
        <v>19</v>
      </c>
      <c r="I183" t="s">
        <v>24</v>
      </c>
      <c r="J183" t="s">
        <v>21</v>
      </c>
      <c r="M183" s="2">
        <v>58.21</v>
      </c>
      <c r="N183">
        <v>7</v>
      </c>
      <c r="O183">
        <v>2015</v>
      </c>
      <c r="P183">
        <v>6</v>
      </c>
      <c r="Q183">
        <v>2015</v>
      </c>
      <c r="R183" t="s">
        <v>102</v>
      </c>
      <c r="S183" t="str">
        <f t="shared" si="2"/>
        <v>Negative</v>
      </c>
      <c r="T183" t="s">
        <v>131</v>
      </c>
    </row>
    <row r="184" spans="1:20" x14ac:dyDescent="0.25">
      <c r="A184" t="s">
        <v>17</v>
      </c>
      <c r="B184" t="s">
        <v>59</v>
      </c>
      <c r="C184">
        <v>0</v>
      </c>
      <c r="D184" t="s">
        <v>60</v>
      </c>
      <c r="E184" t="s">
        <v>21</v>
      </c>
      <c r="F184" t="s">
        <v>28</v>
      </c>
      <c r="G184" t="s">
        <v>23</v>
      </c>
      <c r="H184" s="2">
        <v>41</v>
      </c>
      <c r="I184" t="s">
        <v>24</v>
      </c>
      <c r="J184" t="s">
        <v>21</v>
      </c>
      <c r="M184" s="2">
        <v>118.37</v>
      </c>
      <c r="N184">
        <v>8</v>
      </c>
      <c r="O184">
        <v>2015</v>
      </c>
      <c r="P184">
        <v>7</v>
      </c>
      <c r="Q184">
        <v>2015</v>
      </c>
      <c r="R184" t="s">
        <v>102</v>
      </c>
      <c r="S184" t="str">
        <f t="shared" si="2"/>
        <v>Negative</v>
      </c>
      <c r="T184" t="s">
        <v>131</v>
      </c>
    </row>
    <row r="185" spans="1:20" x14ac:dyDescent="0.25">
      <c r="A185" t="s">
        <v>17</v>
      </c>
      <c r="B185" t="s">
        <v>59</v>
      </c>
      <c r="C185">
        <v>0</v>
      </c>
      <c r="D185" t="s">
        <v>60</v>
      </c>
      <c r="E185" t="s">
        <v>21</v>
      </c>
      <c r="F185" t="s">
        <v>29</v>
      </c>
      <c r="G185" t="s">
        <v>23</v>
      </c>
      <c r="H185" s="2">
        <v>3</v>
      </c>
      <c r="I185" t="s">
        <v>24</v>
      </c>
      <c r="J185" t="s">
        <v>21</v>
      </c>
      <c r="M185" s="2">
        <v>9.5299999999999994</v>
      </c>
      <c r="N185">
        <v>8</v>
      </c>
      <c r="O185">
        <v>2015</v>
      </c>
      <c r="P185">
        <v>7</v>
      </c>
      <c r="Q185">
        <v>2015</v>
      </c>
      <c r="R185" t="s">
        <v>102</v>
      </c>
      <c r="S185" t="str">
        <f t="shared" si="2"/>
        <v>Negative</v>
      </c>
      <c r="T185" t="s">
        <v>131</v>
      </c>
    </row>
    <row r="186" spans="1:20" x14ac:dyDescent="0.25">
      <c r="A186" t="s">
        <v>17</v>
      </c>
      <c r="B186" t="s">
        <v>59</v>
      </c>
      <c r="C186">
        <v>0</v>
      </c>
      <c r="D186" t="s">
        <v>60</v>
      </c>
      <c r="E186" t="s">
        <v>21</v>
      </c>
      <c r="F186" t="s">
        <v>28</v>
      </c>
      <c r="G186" t="s">
        <v>23</v>
      </c>
      <c r="H186" s="2">
        <v>29</v>
      </c>
      <c r="I186" t="s">
        <v>24</v>
      </c>
      <c r="J186" t="s">
        <v>21</v>
      </c>
      <c r="M186" s="2">
        <v>78.650000000000006</v>
      </c>
      <c r="N186">
        <v>9</v>
      </c>
      <c r="O186">
        <v>2015</v>
      </c>
      <c r="P186">
        <v>8</v>
      </c>
      <c r="Q186">
        <v>2015</v>
      </c>
      <c r="R186" t="s">
        <v>102</v>
      </c>
      <c r="S186" t="str">
        <f t="shared" si="2"/>
        <v>Negative</v>
      </c>
      <c r="T186" t="s">
        <v>131</v>
      </c>
    </row>
    <row r="187" spans="1:20" x14ac:dyDescent="0.25">
      <c r="A187" t="s">
        <v>17</v>
      </c>
      <c r="B187" t="s">
        <v>59</v>
      </c>
      <c r="C187">
        <v>0</v>
      </c>
      <c r="D187" t="s">
        <v>60</v>
      </c>
      <c r="E187" t="s">
        <v>21</v>
      </c>
      <c r="F187" t="s">
        <v>29</v>
      </c>
      <c r="G187" t="s">
        <v>23</v>
      </c>
      <c r="H187" s="2">
        <v>28</v>
      </c>
      <c r="I187" t="s">
        <v>24</v>
      </c>
      <c r="J187" t="s">
        <v>21</v>
      </c>
      <c r="M187" s="2">
        <v>83.53</v>
      </c>
      <c r="N187">
        <v>9</v>
      </c>
      <c r="O187">
        <v>2015</v>
      </c>
      <c r="P187">
        <v>8</v>
      </c>
      <c r="Q187">
        <v>2015</v>
      </c>
      <c r="R187" t="s">
        <v>102</v>
      </c>
      <c r="S187" t="str">
        <f t="shared" si="2"/>
        <v>Negative</v>
      </c>
      <c r="T187" t="s">
        <v>131</v>
      </c>
    </row>
    <row r="188" spans="1:20" x14ac:dyDescent="0.25">
      <c r="A188" t="s">
        <v>17</v>
      </c>
      <c r="B188" t="s">
        <v>59</v>
      </c>
      <c r="C188" t="s">
        <v>96</v>
      </c>
      <c r="D188" t="s">
        <v>60</v>
      </c>
      <c r="E188" t="s">
        <v>21</v>
      </c>
      <c r="F188" t="s">
        <v>28</v>
      </c>
      <c r="G188" t="s">
        <v>23</v>
      </c>
      <c r="H188" s="2">
        <v>39</v>
      </c>
      <c r="I188" t="s">
        <v>24</v>
      </c>
      <c r="J188" t="s">
        <v>21</v>
      </c>
      <c r="M188" s="2">
        <v>119.18</v>
      </c>
      <c r="N188" t="s">
        <v>95</v>
      </c>
      <c r="O188" t="s">
        <v>93</v>
      </c>
      <c r="P188">
        <v>1</v>
      </c>
      <c r="Q188">
        <v>2015</v>
      </c>
      <c r="R188" t="s">
        <v>102</v>
      </c>
      <c r="S188" t="str">
        <f t="shared" si="2"/>
        <v>Negative</v>
      </c>
      <c r="T188" t="s">
        <v>131</v>
      </c>
    </row>
    <row r="189" spans="1:20" x14ac:dyDescent="0.25">
      <c r="A189" t="s">
        <v>17</v>
      </c>
      <c r="B189" t="s">
        <v>59</v>
      </c>
      <c r="C189" t="s">
        <v>96</v>
      </c>
      <c r="D189" t="s">
        <v>60</v>
      </c>
      <c r="E189" t="s">
        <v>21</v>
      </c>
      <c r="F189" t="s">
        <v>29</v>
      </c>
      <c r="G189" t="s">
        <v>23</v>
      </c>
      <c r="H189" s="2">
        <v>39</v>
      </c>
      <c r="I189" t="s">
        <v>24</v>
      </c>
      <c r="J189" t="s">
        <v>21</v>
      </c>
      <c r="M189" s="2">
        <v>131.1</v>
      </c>
      <c r="N189" t="s">
        <v>95</v>
      </c>
      <c r="O189" t="s">
        <v>93</v>
      </c>
      <c r="P189">
        <v>1</v>
      </c>
      <c r="Q189">
        <v>2015</v>
      </c>
      <c r="R189" t="s">
        <v>102</v>
      </c>
      <c r="S189" t="str">
        <f t="shared" si="2"/>
        <v>Negative</v>
      </c>
      <c r="T189" t="s">
        <v>131</v>
      </c>
    </row>
    <row r="190" spans="1:20" x14ac:dyDescent="0.25">
      <c r="A190" t="s">
        <v>17</v>
      </c>
      <c r="B190" t="s">
        <v>59</v>
      </c>
      <c r="C190" t="s">
        <v>96</v>
      </c>
      <c r="D190" t="s">
        <v>60</v>
      </c>
      <c r="E190" t="s">
        <v>21</v>
      </c>
      <c r="F190" t="s">
        <v>30</v>
      </c>
      <c r="G190" t="s">
        <v>23</v>
      </c>
      <c r="H190" s="2">
        <v>729</v>
      </c>
      <c r="I190" t="s">
        <v>24</v>
      </c>
      <c r="J190" t="s">
        <v>21</v>
      </c>
      <c r="M190" s="2">
        <v>2673.39</v>
      </c>
      <c r="N190" t="s">
        <v>95</v>
      </c>
      <c r="O190" t="s">
        <v>93</v>
      </c>
      <c r="P190">
        <v>1</v>
      </c>
      <c r="Q190">
        <v>2015</v>
      </c>
      <c r="R190" t="s">
        <v>102</v>
      </c>
      <c r="S190" t="str">
        <f t="shared" si="2"/>
        <v>Negative</v>
      </c>
      <c r="T190" t="s">
        <v>131</v>
      </c>
    </row>
    <row r="191" spans="1:20" x14ac:dyDescent="0.25">
      <c r="A191" t="s">
        <v>17</v>
      </c>
      <c r="B191" t="s">
        <v>59</v>
      </c>
      <c r="C191" t="s">
        <v>96</v>
      </c>
      <c r="D191" t="s">
        <v>60</v>
      </c>
      <c r="E191" t="s">
        <v>21</v>
      </c>
      <c r="F191" t="s">
        <v>28</v>
      </c>
      <c r="G191" t="s">
        <v>23</v>
      </c>
      <c r="H191" s="2">
        <v>73</v>
      </c>
      <c r="I191" t="s">
        <v>24</v>
      </c>
      <c r="J191" t="s">
        <v>21</v>
      </c>
      <c r="M191" s="2">
        <v>213.48</v>
      </c>
      <c r="N191" t="s">
        <v>92</v>
      </c>
      <c r="O191" t="s">
        <v>93</v>
      </c>
      <c r="P191">
        <v>2</v>
      </c>
      <c r="Q191">
        <v>2015</v>
      </c>
      <c r="R191" t="s">
        <v>102</v>
      </c>
      <c r="S191" t="str">
        <f t="shared" si="2"/>
        <v>Negative</v>
      </c>
      <c r="T191" t="s">
        <v>131</v>
      </c>
    </row>
    <row r="192" spans="1:20" x14ac:dyDescent="0.25">
      <c r="A192" t="s">
        <v>17</v>
      </c>
      <c r="B192" t="s">
        <v>59</v>
      </c>
      <c r="C192" t="s">
        <v>96</v>
      </c>
      <c r="D192" t="s">
        <v>60</v>
      </c>
      <c r="E192" t="s">
        <v>21</v>
      </c>
      <c r="F192" t="s">
        <v>29</v>
      </c>
      <c r="G192" t="s">
        <v>23</v>
      </c>
      <c r="H192" s="2">
        <v>73</v>
      </c>
      <c r="I192" t="s">
        <v>24</v>
      </c>
      <c r="J192" t="s">
        <v>21</v>
      </c>
      <c r="M192" s="2">
        <v>234.83</v>
      </c>
      <c r="N192" t="s">
        <v>92</v>
      </c>
      <c r="O192" t="s">
        <v>93</v>
      </c>
      <c r="P192">
        <v>2</v>
      </c>
      <c r="Q192">
        <v>2015</v>
      </c>
      <c r="R192" t="s">
        <v>102</v>
      </c>
      <c r="S192" t="str">
        <f t="shared" si="2"/>
        <v>Negative</v>
      </c>
      <c r="T192" t="s">
        <v>131</v>
      </c>
    </row>
    <row r="193" spans="1:20" x14ac:dyDescent="0.25">
      <c r="A193" t="s">
        <v>17</v>
      </c>
      <c r="B193" t="s">
        <v>59</v>
      </c>
      <c r="C193" t="s">
        <v>96</v>
      </c>
      <c r="D193" t="s">
        <v>60</v>
      </c>
      <c r="E193" t="s">
        <v>21</v>
      </c>
      <c r="F193" t="s">
        <v>30</v>
      </c>
      <c r="G193" t="s">
        <v>23</v>
      </c>
      <c r="H193" s="2">
        <v>200</v>
      </c>
      <c r="I193" t="s">
        <v>24</v>
      </c>
      <c r="J193" t="s">
        <v>21</v>
      </c>
      <c r="M193" s="2">
        <v>701.86</v>
      </c>
      <c r="N193" t="s">
        <v>92</v>
      </c>
      <c r="O193" t="s">
        <v>93</v>
      </c>
      <c r="P193">
        <v>2</v>
      </c>
      <c r="Q193">
        <v>2015</v>
      </c>
      <c r="R193" t="s">
        <v>102</v>
      </c>
      <c r="S193" t="str">
        <f t="shared" si="2"/>
        <v>Negative</v>
      </c>
      <c r="T193" t="s">
        <v>131</v>
      </c>
    </row>
    <row r="194" spans="1:20" x14ac:dyDescent="0.25">
      <c r="A194" t="s">
        <v>17</v>
      </c>
      <c r="B194" t="s">
        <v>175</v>
      </c>
      <c r="C194">
        <v>0</v>
      </c>
      <c r="D194" t="s">
        <v>65</v>
      </c>
      <c r="E194" t="s">
        <v>21</v>
      </c>
      <c r="F194" t="s">
        <v>28</v>
      </c>
      <c r="G194" t="s">
        <v>23</v>
      </c>
      <c r="H194" s="2">
        <v>-1080</v>
      </c>
      <c r="I194" t="s">
        <v>24</v>
      </c>
      <c r="J194" t="s">
        <v>21</v>
      </c>
      <c r="M194" s="2">
        <v>-4472.28</v>
      </c>
      <c r="N194">
        <v>12</v>
      </c>
      <c r="O194">
        <v>2014</v>
      </c>
      <c r="P194">
        <v>11</v>
      </c>
      <c r="Q194">
        <v>2014</v>
      </c>
      <c r="R194" t="s">
        <v>98</v>
      </c>
      <c r="S194" t="str">
        <f t="shared" si="2"/>
        <v>Positive</v>
      </c>
      <c r="T194" t="s">
        <v>131</v>
      </c>
    </row>
    <row r="195" spans="1:20" x14ac:dyDescent="0.25">
      <c r="A195" t="s">
        <v>17</v>
      </c>
      <c r="B195" t="s">
        <v>175</v>
      </c>
      <c r="C195">
        <v>0</v>
      </c>
      <c r="D195" t="s">
        <v>65</v>
      </c>
      <c r="E195" t="s">
        <v>21</v>
      </c>
      <c r="F195" t="s">
        <v>28</v>
      </c>
      <c r="G195" t="s">
        <v>23</v>
      </c>
      <c r="H195" s="2">
        <v>-2890</v>
      </c>
      <c r="I195" t="s">
        <v>24</v>
      </c>
      <c r="J195" t="s">
        <v>21</v>
      </c>
      <c r="M195" s="2">
        <v>-10118.469999999999</v>
      </c>
      <c r="N195">
        <v>1</v>
      </c>
      <c r="O195">
        <v>2015</v>
      </c>
      <c r="P195">
        <v>12</v>
      </c>
      <c r="Q195">
        <v>2014</v>
      </c>
      <c r="R195" t="s">
        <v>98</v>
      </c>
      <c r="S195" t="str">
        <f t="shared" ref="S195:S258" si="3">IF(M195&lt;0,"Positive","Negative")</f>
        <v>Positive</v>
      </c>
      <c r="T195" t="s">
        <v>131</v>
      </c>
    </row>
    <row r="196" spans="1:20" x14ac:dyDescent="0.25">
      <c r="A196" t="s">
        <v>17</v>
      </c>
      <c r="B196" t="s">
        <v>175</v>
      </c>
      <c r="C196">
        <v>0</v>
      </c>
      <c r="D196" t="s">
        <v>65</v>
      </c>
      <c r="E196" t="s">
        <v>21</v>
      </c>
      <c r="F196" t="s">
        <v>28</v>
      </c>
      <c r="G196" t="s">
        <v>23</v>
      </c>
      <c r="H196" s="2">
        <v>-1607</v>
      </c>
      <c r="I196" t="s">
        <v>24</v>
      </c>
      <c r="J196" t="s">
        <v>21</v>
      </c>
      <c r="M196" s="2">
        <v>-4218.8599999999997</v>
      </c>
      <c r="N196">
        <v>5</v>
      </c>
      <c r="O196">
        <v>2015</v>
      </c>
      <c r="P196">
        <v>4</v>
      </c>
      <c r="Q196">
        <v>2015</v>
      </c>
      <c r="R196" t="s">
        <v>98</v>
      </c>
      <c r="S196" t="str">
        <f t="shared" si="3"/>
        <v>Positive</v>
      </c>
      <c r="T196" t="s">
        <v>131</v>
      </c>
    </row>
    <row r="197" spans="1:20" x14ac:dyDescent="0.25">
      <c r="A197" t="s">
        <v>17</v>
      </c>
      <c r="B197" t="s">
        <v>175</v>
      </c>
      <c r="C197">
        <v>0</v>
      </c>
      <c r="D197" t="s">
        <v>65</v>
      </c>
      <c r="E197" t="s">
        <v>21</v>
      </c>
      <c r="F197" t="s">
        <v>28</v>
      </c>
      <c r="G197" t="s">
        <v>23</v>
      </c>
      <c r="H197" s="2">
        <v>-1200</v>
      </c>
      <c r="I197" t="s">
        <v>24</v>
      </c>
      <c r="J197" t="s">
        <v>21</v>
      </c>
      <c r="M197" s="2">
        <v>-3347.4</v>
      </c>
      <c r="N197">
        <v>7</v>
      </c>
      <c r="O197">
        <v>2015</v>
      </c>
      <c r="P197">
        <v>6</v>
      </c>
      <c r="Q197">
        <v>2015</v>
      </c>
      <c r="R197" t="s">
        <v>98</v>
      </c>
      <c r="S197" t="str">
        <f t="shared" si="3"/>
        <v>Positive</v>
      </c>
      <c r="T197" t="s">
        <v>131</v>
      </c>
    </row>
    <row r="198" spans="1:20" x14ac:dyDescent="0.25">
      <c r="A198" t="s">
        <v>17</v>
      </c>
      <c r="B198" t="s">
        <v>175</v>
      </c>
      <c r="C198">
        <v>0</v>
      </c>
      <c r="D198" t="s">
        <v>65</v>
      </c>
      <c r="E198" t="s">
        <v>21</v>
      </c>
      <c r="F198" t="s">
        <v>28</v>
      </c>
      <c r="G198" t="s">
        <v>23</v>
      </c>
      <c r="H198" s="2">
        <v>-185</v>
      </c>
      <c r="I198" t="s">
        <v>24</v>
      </c>
      <c r="J198" t="s">
        <v>21</v>
      </c>
      <c r="M198" s="2">
        <v>-501.72</v>
      </c>
      <c r="N198">
        <v>9</v>
      </c>
      <c r="O198">
        <v>2015</v>
      </c>
      <c r="P198">
        <v>8</v>
      </c>
      <c r="Q198">
        <v>2015</v>
      </c>
      <c r="R198" t="s">
        <v>98</v>
      </c>
      <c r="S198" t="str">
        <f t="shared" si="3"/>
        <v>Positive</v>
      </c>
      <c r="T198" t="s">
        <v>131</v>
      </c>
    </row>
    <row r="199" spans="1:20" x14ac:dyDescent="0.25">
      <c r="A199" t="s">
        <v>17</v>
      </c>
      <c r="B199" t="s">
        <v>175</v>
      </c>
      <c r="C199" t="s">
        <v>96</v>
      </c>
      <c r="D199" t="s">
        <v>65</v>
      </c>
      <c r="E199" t="s">
        <v>21</v>
      </c>
      <c r="F199" t="s">
        <v>28</v>
      </c>
      <c r="G199" t="s">
        <v>23</v>
      </c>
      <c r="H199" s="2">
        <v>-1364</v>
      </c>
      <c r="I199" t="s">
        <v>24</v>
      </c>
      <c r="J199" t="s">
        <v>21</v>
      </c>
      <c r="M199" s="2">
        <v>-4150.5200000000004</v>
      </c>
      <c r="N199" t="s">
        <v>95</v>
      </c>
      <c r="O199" t="s">
        <v>93</v>
      </c>
      <c r="P199">
        <v>1</v>
      </c>
      <c r="Q199">
        <v>2015</v>
      </c>
      <c r="R199" t="s">
        <v>98</v>
      </c>
      <c r="S199" t="str">
        <f t="shared" si="3"/>
        <v>Positive</v>
      </c>
      <c r="T199" t="s">
        <v>131</v>
      </c>
    </row>
    <row r="200" spans="1:20" x14ac:dyDescent="0.25">
      <c r="A200" t="s">
        <v>17</v>
      </c>
      <c r="B200" t="s">
        <v>175</v>
      </c>
      <c r="C200" t="s">
        <v>96</v>
      </c>
      <c r="D200" t="s">
        <v>65</v>
      </c>
      <c r="E200" t="s">
        <v>21</v>
      </c>
      <c r="F200" t="s">
        <v>28</v>
      </c>
      <c r="G200" t="s">
        <v>23</v>
      </c>
      <c r="H200" s="2">
        <v>-79</v>
      </c>
      <c r="I200" t="s">
        <v>24</v>
      </c>
      <c r="J200" t="s">
        <v>21</v>
      </c>
      <c r="M200" s="2">
        <v>-230.04</v>
      </c>
      <c r="N200" t="s">
        <v>92</v>
      </c>
      <c r="O200" t="s">
        <v>93</v>
      </c>
      <c r="P200">
        <v>2</v>
      </c>
      <c r="Q200">
        <v>2015</v>
      </c>
      <c r="R200" t="s">
        <v>98</v>
      </c>
      <c r="S200" t="str">
        <f t="shared" si="3"/>
        <v>Positive</v>
      </c>
      <c r="T200" t="s">
        <v>131</v>
      </c>
    </row>
    <row r="201" spans="1:20" x14ac:dyDescent="0.25">
      <c r="A201" t="s">
        <v>17</v>
      </c>
      <c r="B201" t="s">
        <v>175</v>
      </c>
      <c r="C201" t="s">
        <v>96</v>
      </c>
      <c r="D201" t="s">
        <v>65</v>
      </c>
      <c r="E201" t="s">
        <v>21</v>
      </c>
      <c r="F201" t="s">
        <v>28</v>
      </c>
      <c r="G201" t="s">
        <v>23</v>
      </c>
      <c r="H201" s="2">
        <v>-2932</v>
      </c>
      <c r="I201" t="s">
        <v>24</v>
      </c>
      <c r="J201" t="s">
        <v>21</v>
      </c>
      <c r="M201" s="2">
        <v>-8346.82</v>
      </c>
      <c r="N201" t="s">
        <v>94</v>
      </c>
      <c r="O201" t="s">
        <v>93</v>
      </c>
      <c r="P201">
        <v>3</v>
      </c>
      <c r="Q201">
        <v>2015</v>
      </c>
      <c r="R201" t="s">
        <v>98</v>
      </c>
      <c r="S201" t="str">
        <f t="shared" si="3"/>
        <v>Positive</v>
      </c>
      <c r="T201" t="s">
        <v>131</v>
      </c>
    </row>
    <row r="202" spans="1:20" x14ac:dyDescent="0.25">
      <c r="A202" t="s">
        <v>17</v>
      </c>
      <c r="B202" t="s">
        <v>163</v>
      </c>
      <c r="C202">
        <v>0</v>
      </c>
      <c r="D202" t="s">
        <v>42</v>
      </c>
      <c r="E202" t="s">
        <v>21</v>
      </c>
      <c r="F202" t="s">
        <v>28</v>
      </c>
      <c r="G202" t="s">
        <v>23</v>
      </c>
      <c r="H202" s="2">
        <v>511</v>
      </c>
      <c r="I202" t="s">
        <v>24</v>
      </c>
      <c r="J202" t="s">
        <v>21</v>
      </c>
      <c r="M202" s="2">
        <v>2065.5100000000002</v>
      </c>
      <c r="N202">
        <v>10</v>
      </c>
      <c r="O202">
        <v>2014</v>
      </c>
      <c r="P202">
        <v>9</v>
      </c>
      <c r="Q202">
        <v>2014</v>
      </c>
      <c r="R202" t="s">
        <v>100</v>
      </c>
      <c r="S202" t="str">
        <f t="shared" si="3"/>
        <v>Negative</v>
      </c>
      <c r="T202" t="s">
        <v>131</v>
      </c>
    </row>
    <row r="203" spans="1:20" x14ac:dyDescent="0.25">
      <c r="A203" t="s">
        <v>17</v>
      </c>
      <c r="B203" t="s">
        <v>163</v>
      </c>
      <c r="C203">
        <v>0</v>
      </c>
      <c r="D203" t="s">
        <v>42</v>
      </c>
      <c r="E203" t="s">
        <v>21</v>
      </c>
      <c r="F203" t="s">
        <v>29</v>
      </c>
      <c r="G203" t="s">
        <v>23</v>
      </c>
      <c r="H203" s="2">
        <v>25</v>
      </c>
      <c r="I203" t="s">
        <v>24</v>
      </c>
      <c r="J203" t="s">
        <v>21</v>
      </c>
      <c r="M203" s="2">
        <v>111.16</v>
      </c>
      <c r="N203">
        <v>10</v>
      </c>
      <c r="O203">
        <v>2014</v>
      </c>
      <c r="P203">
        <v>9</v>
      </c>
      <c r="Q203">
        <v>2014</v>
      </c>
      <c r="R203" t="s">
        <v>100</v>
      </c>
      <c r="S203" t="str">
        <f t="shared" si="3"/>
        <v>Negative</v>
      </c>
      <c r="T203" t="s">
        <v>131</v>
      </c>
    </row>
    <row r="204" spans="1:20" x14ac:dyDescent="0.25">
      <c r="A204" t="s">
        <v>17</v>
      </c>
      <c r="B204" t="s">
        <v>163</v>
      </c>
      <c r="C204">
        <v>0</v>
      </c>
      <c r="D204" t="s">
        <v>42</v>
      </c>
      <c r="E204" t="s">
        <v>21</v>
      </c>
      <c r="F204" t="s">
        <v>28</v>
      </c>
      <c r="G204" t="s">
        <v>23</v>
      </c>
      <c r="H204" s="2">
        <v>151</v>
      </c>
      <c r="I204" t="s">
        <v>24</v>
      </c>
      <c r="J204" t="s">
        <v>21</v>
      </c>
      <c r="M204" s="2">
        <v>585.35</v>
      </c>
      <c r="N204">
        <v>11</v>
      </c>
      <c r="O204">
        <v>2014</v>
      </c>
      <c r="P204">
        <v>10</v>
      </c>
      <c r="Q204">
        <v>2014</v>
      </c>
      <c r="R204" t="s">
        <v>100</v>
      </c>
      <c r="S204" t="str">
        <f t="shared" si="3"/>
        <v>Negative</v>
      </c>
      <c r="T204" t="s">
        <v>131</v>
      </c>
    </row>
    <row r="205" spans="1:20" x14ac:dyDescent="0.25">
      <c r="A205" t="s">
        <v>17</v>
      </c>
      <c r="B205" t="s">
        <v>163</v>
      </c>
      <c r="C205">
        <v>0</v>
      </c>
      <c r="D205" t="s">
        <v>42</v>
      </c>
      <c r="E205" t="s">
        <v>21</v>
      </c>
      <c r="F205" t="s">
        <v>28</v>
      </c>
      <c r="G205" t="s">
        <v>23</v>
      </c>
      <c r="H205" s="2">
        <v>582</v>
      </c>
      <c r="I205" t="s">
        <v>24</v>
      </c>
      <c r="J205" t="s">
        <v>21</v>
      </c>
      <c r="M205" s="2">
        <v>2427.23</v>
      </c>
      <c r="N205">
        <v>12</v>
      </c>
      <c r="O205">
        <v>2014</v>
      </c>
      <c r="P205">
        <v>11</v>
      </c>
      <c r="Q205">
        <v>2014</v>
      </c>
      <c r="R205" t="s">
        <v>100</v>
      </c>
      <c r="S205" t="str">
        <f t="shared" si="3"/>
        <v>Negative</v>
      </c>
      <c r="T205" t="s">
        <v>131</v>
      </c>
    </row>
    <row r="206" spans="1:20" x14ac:dyDescent="0.25">
      <c r="A206" t="s">
        <v>17</v>
      </c>
      <c r="B206" t="s">
        <v>163</v>
      </c>
      <c r="C206">
        <v>0</v>
      </c>
      <c r="D206" t="s">
        <v>42</v>
      </c>
      <c r="E206" t="s">
        <v>21</v>
      </c>
      <c r="F206" t="s">
        <v>29</v>
      </c>
      <c r="G206" t="s">
        <v>23</v>
      </c>
      <c r="H206" s="2">
        <v>582</v>
      </c>
      <c r="I206" t="s">
        <v>24</v>
      </c>
      <c r="J206" t="s">
        <v>21</v>
      </c>
      <c r="M206" s="2">
        <v>2669.95</v>
      </c>
      <c r="N206">
        <v>12</v>
      </c>
      <c r="O206">
        <v>2014</v>
      </c>
      <c r="P206">
        <v>11</v>
      </c>
      <c r="Q206">
        <v>2014</v>
      </c>
      <c r="R206" t="s">
        <v>100</v>
      </c>
      <c r="S206" t="str">
        <f t="shared" si="3"/>
        <v>Negative</v>
      </c>
      <c r="T206" t="s">
        <v>131</v>
      </c>
    </row>
    <row r="207" spans="1:20" x14ac:dyDescent="0.25">
      <c r="A207" t="s">
        <v>17</v>
      </c>
      <c r="B207" t="s">
        <v>163</v>
      </c>
      <c r="C207">
        <v>0</v>
      </c>
      <c r="D207" t="s">
        <v>42</v>
      </c>
      <c r="E207" t="s">
        <v>21</v>
      </c>
      <c r="F207" t="s">
        <v>30</v>
      </c>
      <c r="G207" t="s">
        <v>23</v>
      </c>
      <c r="H207" s="2">
        <v>2124</v>
      </c>
      <c r="I207" t="s">
        <v>24</v>
      </c>
      <c r="J207" t="s">
        <v>21</v>
      </c>
      <c r="M207" s="2">
        <v>10629.77</v>
      </c>
      <c r="N207">
        <v>12</v>
      </c>
      <c r="O207">
        <v>2014</v>
      </c>
      <c r="P207">
        <v>11</v>
      </c>
      <c r="Q207">
        <v>2014</v>
      </c>
      <c r="R207" t="s">
        <v>100</v>
      </c>
      <c r="S207" t="str">
        <f t="shared" si="3"/>
        <v>Negative</v>
      </c>
      <c r="T207" t="s">
        <v>131</v>
      </c>
    </row>
    <row r="208" spans="1:20" x14ac:dyDescent="0.25">
      <c r="A208" t="s">
        <v>17</v>
      </c>
      <c r="B208" t="s">
        <v>163</v>
      </c>
      <c r="C208">
        <v>0</v>
      </c>
      <c r="D208" t="s">
        <v>42</v>
      </c>
      <c r="E208" t="s">
        <v>21</v>
      </c>
      <c r="F208" t="s">
        <v>28</v>
      </c>
      <c r="G208" t="s">
        <v>23</v>
      </c>
      <c r="H208" s="2">
        <v>984</v>
      </c>
      <c r="I208" t="s">
        <v>24</v>
      </c>
      <c r="J208" t="s">
        <v>21</v>
      </c>
      <c r="M208" s="2">
        <v>2603.4699999999998</v>
      </c>
      <c r="N208">
        <v>5</v>
      </c>
      <c r="O208">
        <v>2015</v>
      </c>
      <c r="P208">
        <v>4</v>
      </c>
      <c r="Q208">
        <v>2015</v>
      </c>
      <c r="R208" t="s">
        <v>100</v>
      </c>
      <c r="S208" t="str">
        <f t="shared" si="3"/>
        <v>Negative</v>
      </c>
      <c r="T208" t="s">
        <v>131</v>
      </c>
    </row>
    <row r="209" spans="1:20" x14ac:dyDescent="0.25">
      <c r="A209" t="s">
        <v>17</v>
      </c>
      <c r="B209" t="s">
        <v>163</v>
      </c>
      <c r="C209">
        <v>0</v>
      </c>
      <c r="D209" t="s">
        <v>42</v>
      </c>
      <c r="E209" t="s">
        <v>21</v>
      </c>
      <c r="F209" t="s">
        <v>29</v>
      </c>
      <c r="G209" t="s">
        <v>23</v>
      </c>
      <c r="H209" s="2">
        <v>573</v>
      </c>
      <c r="I209" t="s">
        <v>24</v>
      </c>
      <c r="J209" t="s">
        <v>21</v>
      </c>
      <c r="M209" s="2">
        <v>1667.65</v>
      </c>
      <c r="N209">
        <v>5</v>
      </c>
      <c r="O209">
        <v>2015</v>
      </c>
      <c r="P209">
        <v>4</v>
      </c>
      <c r="Q209">
        <v>2015</v>
      </c>
      <c r="R209" t="s">
        <v>100</v>
      </c>
      <c r="S209" t="str">
        <f t="shared" si="3"/>
        <v>Negative</v>
      </c>
      <c r="T209" t="s">
        <v>131</v>
      </c>
    </row>
    <row r="210" spans="1:20" x14ac:dyDescent="0.25">
      <c r="A210" t="s">
        <v>17</v>
      </c>
      <c r="B210" t="s">
        <v>163</v>
      </c>
      <c r="C210">
        <v>0</v>
      </c>
      <c r="D210" t="s">
        <v>89</v>
      </c>
      <c r="E210" t="s">
        <v>21</v>
      </c>
      <c r="F210" t="s">
        <v>28</v>
      </c>
      <c r="G210" t="s">
        <v>23</v>
      </c>
      <c r="H210" s="2">
        <v>-980</v>
      </c>
      <c r="I210" t="s">
        <v>24</v>
      </c>
      <c r="J210" t="s">
        <v>21</v>
      </c>
      <c r="M210" s="2">
        <v>-2592.88</v>
      </c>
      <c r="N210">
        <v>5</v>
      </c>
      <c r="O210">
        <v>2015</v>
      </c>
      <c r="P210">
        <v>4</v>
      </c>
      <c r="Q210">
        <v>2015</v>
      </c>
      <c r="R210" t="s">
        <v>100</v>
      </c>
      <c r="S210" t="str">
        <f t="shared" si="3"/>
        <v>Positive</v>
      </c>
      <c r="T210" t="s">
        <v>131</v>
      </c>
    </row>
    <row r="211" spans="1:20" x14ac:dyDescent="0.25">
      <c r="A211" t="s">
        <v>17</v>
      </c>
      <c r="B211" t="s">
        <v>163</v>
      </c>
      <c r="C211">
        <v>0</v>
      </c>
      <c r="D211" t="s">
        <v>89</v>
      </c>
      <c r="E211" t="s">
        <v>21</v>
      </c>
      <c r="F211" t="s">
        <v>29</v>
      </c>
      <c r="G211" t="s">
        <v>23</v>
      </c>
      <c r="H211" s="2">
        <v>-980</v>
      </c>
      <c r="I211" t="s">
        <v>24</v>
      </c>
      <c r="J211" t="s">
        <v>21</v>
      </c>
      <c r="M211" s="2">
        <v>-2333.6</v>
      </c>
      <c r="N211">
        <v>5</v>
      </c>
      <c r="O211">
        <v>2015</v>
      </c>
      <c r="P211">
        <v>4</v>
      </c>
      <c r="Q211">
        <v>2015</v>
      </c>
      <c r="R211" t="s">
        <v>100</v>
      </c>
      <c r="S211" t="str">
        <f t="shared" si="3"/>
        <v>Positive</v>
      </c>
      <c r="T211" t="s">
        <v>131</v>
      </c>
    </row>
    <row r="212" spans="1:20" x14ac:dyDescent="0.25">
      <c r="A212" t="s">
        <v>17</v>
      </c>
      <c r="B212" t="s">
        <v>163</v>
      </c>
      <c r="C212">
        <v>0</v>
      </c>
      <c r="D212" t="s">
        <v>89</v>
      </c>
      <c r="E212" t="s">
        <v>21</v>
      </c>
      <c r="F212" t="s">
        <v>30</v>
      </c>
      <c r="G212" t="s">
        <v>23</v>
      </c>
      <c r="H212" s="2">
        <v>-139</v>
      </c>
      <c r="I212" t="s">
        <v>24</v>
      </c>
      <c r="J212" t="s">
        <v>21</v>
      </c>
      <c r="M212" s="2">
        <v>-294.20999999999998</v>
      </c>
      <c r="N212">
        <v>5</v>
      </c>
      <c r="O212">
        <v>2015</v>
      </c>
      <c r="P212">
        <v>4</v>
      </c>
      <c r="Q212">
        <v>2015</v>
      </c>
      <c r="R212" t="s">
        <v>100</v>
      </c>
      <c r="S212" t="str">
        <f t="shared" si="3"/>
        <v>Positive</v>
      </c>
      <c r="T212" t="s">
        <v>131</v>
      </c>
    </row>
    <row r="213" spans="1:20" x14ac:dyDescent="0.25">
      <c r="A213" t="s">
        <v>17</v>
      </c>
      <c r="B213" t="s">
        <v>163</v>
      </c>
      <c r="C213">
        <v>0</v>
      </c>
      <c r="D213" t="s">
        <v>89</v>
      </c>
      <c r="E213" t="s">
        <v>21</v>
      </c>
      <c r="F213" t="s">
        <v>28</v>
      </c>
      <c r="G213" t="s">
        <v>23</v>
      </c>
      <c r="H213" s="2">
        <v>-719</v>
      </c>
      <c r="I213" t="s">
        <v>24</v>
      </c>
      <c r="J213" t="s">
        <v>21</v>
      </c>
      <c r="M213" s="2">
        <v>-2071.44</v>
      </c>
      <c r="N213">
        <v>6</v>
      </c>
      <c r="O213">
        <v>2015</v>
      </c>
      <c r="P213">
        <v>5</v>
      </c>
      <c r="Q213">
        <v>2015</v>
      </c>
      <c r="R213" t="s">
        <v>100</v>
      </c>
      <c r="S213" t="str">
        <f t="shared" si="3"/>
        <v>Positive</v>
      </c>
      <c r="T213" t="s">
        <v>131</v>
      </c>
    </row>
    <row r="214" spans="1:20" x14ac:dyDescent="0.25">
      <c r="A214" t="s">
        <v>17</v>
      </c>
      <c r="B214" t="s">
        <v>163</v>
      </c>
      <c r="C214">
        <v>0</v>
      </c>
      <c r="D214" t="s">
        <v>42</v>
      </c>
      <c r="E214" t="s">
        <v>21</v>
      </c>
      <c r="F214" t="s">
        <v>28</v>
      </c>
      <c r="G214" t="s">
        <v>23</v>
      </c>
      <c r="H214" s="2">
        <v>-498</v>
      </c>
      <c r="I214" t="s">
        <v>24</v>
      </c>
      <c r="J214" t="s">
        <v>21</v>
      </c>
      <c r="M214" s="2">
        <v>-1402.57</v>
      </c>
      <c r="N214">
        <v>7</v>
      </c>
      <c r="O214">
        <v>2015</v>
      </c>
      <c r="P214">
        <v>6</v>
      </c>
      <c r="Q214">
        <v>2015</v>
      </c>
      <c r="R214" t="s">
        <v>100</v>
      </c>
      <c r="S214" t="str">
        <f t="shared" si="3"/>
        <v>Positive</v>
      </c>
      <c r="T214" t="s">
        <v>131</v>
      </c>
    </row>
    <row r="215" spans="1:20" x14ac:dyDescent="0.25">
      <c r="A215" t="s">
        <v>17</v>
      </c>
      <c r="B215" t="s">
        <v>163</v>
      </c>
      <c r="C215">
        <v>0</v>
      </c>
      <c r="D215" t="s">
        <v>42</v>
      </c>
      <c r="E215" t="s">
        <v>21</v>
      </c>
      <c r="F215" t="s">
        <v>28</v>
      </c>
      <c r="G215" t="s">
        <v>23</v>
      </c>
      <c r="H215" s="2">
        <v>352</v>
      </c>
      <c r="I215" t="s">
        <v>24</v>
      </c>
      <c r="J215" t="s">
        <v>21</v>
      </c>
      <c r="M215" s="2">
        <v>954.62</v>
      </c>
      <c r="N215">
        <v>9</v>
      </c>
      <c r="O215">
        <v>2015</v>
      </c>
      <c r="P215">
        <v>8</v>
      </c>
      <c r="Q215">
        <v>2015</v>
      </c>
      <c r="R215" t="s">
        <v>100</v>
      </c>
      <c r="S215" t="str">
        <f t="shared" si="3"/>
        <v>Negative</v>
      </c>
      <c r="T215" t="s">
        <v>131</v>
      </c>
    </row>
    <row r="216" spans="1:20" x14ac:dyDescent="0.25">
      <c r="A216" t="s">
        <v>17</v>
      </c>
      <c r="B216" t="s">
        <v>163</v>
      </c>
      <c r="C216" t="s">
        <v>96</v>
      </c>
      <c r="D216" t="s">
        <v>42</v>
      </c>
      <c r="E216" t="s">
        <v>21</v>
      </c>
      <c r="F216" t="s">
        <v>28</v>
      </c>
      <c r="G216" t="s">
        <v>23</v>
      </c>
      <c r="H216" s="2">
        <v>662</v>
      </c>
      <c r="I216" t="s">
        <v>24</v>
      </c>
      <c r="J216" t="s">
        <v>21</v>
      </c>
      <c r="M216" s="2">
        <v>1942.31</v>
      </c>
      <c r="N216" t="s">
        <v>92</v>
      </c>
      <c r="O216" t="s">
        <v>93</v>
      </c>
      <c r="P216">
        <v>2</v>
      </c>
      <c r="Q216">
        <v>2015</v>
      </c>
      <c r="R216" t="s">
        <v>100</v>
      </c>
      <c r="S216" t="str">
        <f t="shared" si="3"/>
        <v>Negative</v>
      </c>
      <c r="T216" t="s">
        <v>131</v>
      </c>
    </row>
    <row r="217" spans="1:20" x14ac:dyDescent="0.25">
      <c r="A217" t="s">
        <v>17</v>
      </c>
      <c r="B217" t="s">
        <v>163</v>
      </c>
      <c r="C217" t="s">
        <v>96</v>
      </c>
      <c r="D217" t="s">
        <v>42</v>
      </c>
      <c r="E217" t="s">
        <v>21</v>
      </c>
      <c r="F217" t="s">
        <v>28</v>
      </c>
      <c r="G217" t="s">
        <v>23</v>
      </c>
      <c r="H217" s="2">
        <v>603</v>
      </c>
      <c r="I217" t="s">
        <v>24</v>
      </c>
      <c r="J217" t="s">
        <v>21</v>
      </c>
      <c r="M217" s="2">
        <v>1729.77</v>
      </c>
      <c r="N217" t="s">
        <v>94</v>
      </c>
      <c r="O217" t="s">
        <v>93</v>
      </c>
      <c r="P217">
        <v>3</v>
      </c>
      <c r="Q217">
        <v>2015</v>
      </c>
      <c r="R217" t="s">
        <v>100</v>
      </c>
      <c r="S217" t="str">
        <f t="shared" si="3"/>
        <v>Negative</v>
      </c>
      <c r="T217" t="s">
        <v>131</v>
      </c>
    </row>
    <row r="218" spans="1:20" x14ac:dyDescent="0.25">
      <c r="A218" t="s">
        <v>17</v>
      </c>
      <c r="B218" t="s">
        <v>179</v>
      </c>
      <c r="C218">
        <v>0</v>
      </c>
      <c r="D218" t="s">
        <v>74</v>
      </c>
      <c r="E218" t="s">
        <v>21</v>
      </c>
      <c r="F218" t="s">
        <v>28</v>
      </c>
      <c r="G218" t="s">
        <v>23</v>
      </c>
      <c r="H218" s="2">
        <v>37</v>
      </c>
      <c r="I218" t="s">
        <v>24</v>
      </c>
      <c r="J218" t="s">
        <v>21</v>
      </c>
      <c r="M218" s="2">
        <v>71.67</v>
      </c>
      <c r="N218">
        <v>8</v>
      </c>
      <c r="O218">
        <v>2015</v>
      </c>
      <c r="P218">
        <v>7</v>
      </c>
      <c r="Q218">
        <v>2015</v>
      </c>
      <c r="R218" t="s">
        <v>102</v>
      </c>
      <c r="S218" t="str">
        <f t="shared" si="3"/>
        <v>Negative</v>
      </c>
      <c r="T218" t="s">
        <v>129</v>
      </c>
    </row>
    <row r="219" spans="1:20" x14ac:dyDescent="0.25">
      <c r="A219" t="s">
        <v>17</v>
      </c>
      <c r="B219" t="s">
        <v>179</v>
      </c>
      <c r="C219">
        <v>0</v>
      </c>
      <c r="D219" t="s">
        <v>74</v>
      </c>
      <c r="E219" t="s">
        <v>21</v>
      </c>
      <c r="F219" t="s">
        <v>29</v>
      </c>
      <c r="G219" t="s">
        <v>23</v>
      </c>
      <c r="H219" s="2">
        <v>37</v>
      </c>
      <c r="I219" t="s">
        <v>24</v>
      </c>
      <c r="J219" t="s">
        <v>21</v>
      </c>
      <c r="M219" s="2">
        <v>78.84</v>
      </c>
      <c r="N219">
        <v>8</v>
      </c>
      <c r="O219">
        <v>2015</v>
      </c>
      <c r="P219">
        <v>7</v>
      </c>
      <c r="Q219">
        <v>2015</v>
      </c>
      <c r="R219" t="s">
        <v>102</v>
      </c>
      <c r="S219" t="str">
        <f t="shared" si="3"/>
        <v>Negative</v>
      </c>
      <c r="T219" t="s">
        <v>129</v>
      </c>
    </row>
    <row r="220" spans="1:20" x14ac:dyDescent="0.25">
      <c r="A220" t="s">
        <v>17</v>
      </c>
      <c r="B220" t="s">
        <v>179</v>
      </c>
      <c r="C220">
        <v>0</v>
      </c>
      <c r="D220" t="s">
        <v>74</v>
      </c>
      <c r="E220" t="s">
        <v>21</v>
      </c>
      <c r="F220" t="s">
        <v>30</v>
      </c>
      <c r="G220" t="s">
        <v>23</v>
      </c>
      <c r="H220" s="2">
        <v>3</v>
      </c>
      <c r="I220" t="s">
        <v>24</v>
      </c>
      <c r="J220" t="s">
        <v>21</v>
      </c>
      <c r="M220" s="2">
        <v>6.97</v>
      </c>
      <c r="N220">
        <v>8</v>
      </c>
      <c r="O220">
        <v>2015</v>
      </c>
      <c r="P220">
        <v>7</v>
      </c>
      <c r="Q220">
        <v>2015</v>
      </c>
      <c r="R220" t="s">
        <v>102</v>
      </c>
      <c r="S220" t="str">
        <f t="shared" si="3"/>
        <v>Negative</v>
      </c>
      <c r="T220" t="s">
        <v>129</v>
      </c>
    </row>
    <row r="221" spans="1:20" x14ac:dyDescent="0.25">
      <c r="A221" t="s">
        <v>17</v>
      </c>
      <c r="B221" t="s">
        <v>179</v>
      </c>
      <c r="C221">
        <v>0</v>
      </c>
      <c r="D221" t="s">
        <v>74</v>
      </c>
      <c r="E221" t="s">
        <v>21</v>
      </c>
      <c r="F221" t="s">
        <v>28</v>
      </c>
      <c r="G221" t="s">
        <v>23</v>
      </c>
      <c r="H221" s="2">
        <v>-1</v>
      </c>
      <c r="I221" t="s">
        <v>24</v>
      </c>
      <c r="J221" t="s">
        <v>21</v>
      </c>
      <c r="M221" s="2">
        <v>-1.98</v>
      </c>
      <c r="N221">
        <v>9</v>
      </c>
      <c r="O221">
        <v>2015</v>
      </c>
      <c r="P221">
        <v>8</v>
      </c>
      <c r="Q221">
        <v>2015</v>
      </c>
      <c r="R221" t="s">
        <v>102</v>
      </c>
      <c r="S221" t="str">
        <f t="shared" si="3"/>
        <v>Positive</v>
      </c>
      <c r="T221" t="s">
        <v>129</v>
      </c>
    </row>
    <row r="222" spans="1:20" x14ac:dyDescent="0.25">
      <c r="A222" t="s">
        <v>17</v>
      </c>
      <c r="B222" t="s">
        <v>166</v>
      </c>
      <c r="C222">
        <v>0</v>
      </c>
      <c r="D222" t="s">
        <v>79</v>
      </c>
      <c r="E222" t="s">
        <v>21</v>
      </c>
      <c r="F222" t="s">
        <v>28</v>
      </c>
      <c r="G222" t="s">
        <v>23</v>
      </c>
      <c r="H222" s="2">
        <v>36</v>
      </c>
      <c r="I222" t="s">
        <v>24</v>
      </c>
      <c r="J222" t="s">
        <v>21</v>
      </c>
      <c r="M222" s="2">
        <v>145.13</v>
      </c>
      <c r="N222">
        <v>10</v>
      </c>
      <c r="O222">
        <v>2014</v>
      </c>
      <c r="P222">
        <v>9</v>
      </c>
      <c r="Q222">
        <v>2014</v>
      </c>
      <c r="R222" t="s">
        <v>100</v>
      </c>
      <c r="S222" t="str">
        <f t="shared" si="3"/>
        <v>Negative</v>
      </c>
      <c r="T222" t="s">
        <v>131</v>
      </c>
    </row>
    <row r="223" spans="1:20" x14ac:dyDescent="0.25">
      <c r="A223" t="s">
        <v>17</v>
      </c>
      <c r="B223" t="s">
        <v>166</v>
      </c>
      <c r="C223">
        <v>0</v>
      </c>
      <c r="D223" t="s">
        <v>80</v>
      </c>
      <c r="E223" t="s">
        <v>21</v>
      </c>
      <c r="F223" t="s">
        <v>28</v>
      </c>
      <c r="G223" t="s">
        <v>23</v>
      </c>
      <c r="H223" s="2">
        <v>10</v>
      </c>
      <c r="I223" t="s">
        <v>24</v>
      </c>
      <c r="J223" t="s">
        <v>21</v>
      </c>
      <c r="M223" s="2">
        <v>40.49</v>
      </c>
      <c r="N223">
        <v>10</v>
      </c>
      <c r="O223">
        <v>2014</v>
      </c>
      <c r="P223">
        <v>9</v>
      </c>
      <c r="Q223">
        <v>2014</v>
      </c>
      <c r="R223" t="s">
        <v>100</v>
      </c>
      <c r="S223" t="str">
        <f t="shared" si="3"/>
        <v>Negative</v>
      </c>
      <c r="T223" t="s">
        <v>131</v>
      </c>
    </row>
    <row r="224" spans="1:20" x14ac:dyDescent="0.25">
      <c r="A224" t="s">
        <v>17</v>
      </c>
      <c r="B224" t="s">
        <v>166</v>
      </c>
      <c r="C224">
        <v>0</v>
      </c>
      <c r="D224" t="s">
        <v>78</v>
      </c>
      <c r="E224" t="s">
        <v>21</v>
      </c>
      <c r="F224" t="s">
        <v>28</v>
      </c>
      <c r="G224" t="s">
        <v>23</v>
      </c>
      <c r="H224" s="2">
        <v>225</v>
      </c>
      <c r="I224" t="s">
        <v>24</v>
      </c>
      <c r="J224" t="s">
        <v>21</v>
      </c>
      <c r="M224" s="2">
        <v>869.87</v>
      </c>
      <c r="N224">
        <v>11</v>
      </c>
      <c r="O224">
        <v>2014</v>
      </c>
      <c r="P224">
        <v>10</v>
      </c>
      <c r="Q224">
        <v>2014</v>
      </c>
      <c r="R224" t="s">
        <v>100</v>
      </c>
      <c r="S224" t="str">
        <f t="shared" si="3"/>
        <v>Negative</v>
      </c>
      <c r="T224" t="s">
        <v>131</v>
      </c>
    </row>
    <row r="225" spans="1:20" x14ac:dyDescent="0.25">
      <c r="A225" t="s">
        <v>17</v>
      </c>
      <c r="B225" t="s">
        <v>166</v>
      </c>
      <c r="C225">
        <v>0</v>
      </c>
      <c r="D225" t="s">
        <v>79</v>
      </c>
      <c r="E225" t="s">
        <v>21</v>
      </c>
      <c r="F225" t="s">
        <v>28</v>
      </c>
      <c r="G225" t="s">
        <v>23</v>
      </c>
      <c r="H225" s="2">
        <v>49</v>
      </c>
      <c r="I225" t="s">
        <v>24</v>
      </c>
      <c r="J225" t="s">
        <v>21</v>
      </c>
      <c r="M225" s="2">
        <v>189.44</v>
      </c>
      <c r="N225">
        <v>11</v>
      </c>
      <c r="O225">
        <v>2014</v>
      </c>
      <c r="P225">
        <v>10</v>
      </c>
      <c r="Q225">
        <v>2014</v>
      </c>
      <c r="R225" t="s">
        <v>100</v>
      </c>
      <c r="S225" t="str">
        <f t="shared" si="3"/>
        <v>Negative</v>
      </c>
      <c r="T225" t="s">
        <v>131</v>
      </c>
    </row>
    <row r="226" spans="1:20" x14ac:dyDescent="0.25">
      <c r="A226" t="s">
        <v>17</v>
      </c>
      <c r="B226" t="s">
        <v>166</v>
      </c>
      <c r="C226">
        <v>0</v>
      </c>
      <c r="D226" t="s">
        <v>81</v>
      </c>
      <c r="E226" t="s">
        <v>21</v>
      </c>
      <c r="F226" t="s">
        <v>28</v>
      </c>
      <c r="G226" t="s">
        <v>23</v>
      </c>
      <c r="H226" s="2">
        <v>350</v>
      </c>
      <c r="I226" t="s">
        <v>24</v>
      </c>
      <c r="J226" t="s">
        <v>21</v>
      </c>
      <c r="M226" s="2">
        <v>1069.95</v>
      </c>
      <c r="N226">
        <v>11</v>
      </c>
      <c r="O226">
        <v>2014</v>
      </c>
      <c r="P226">
        <v>10</v>
      </c>
      <c r="Q226">
        <v>2014</v>
      </c>
      <c r="R226" t="s">
        <v>101</v>
      </c>
      <c r="S226" t="str">
        <f t="shared" si="3"/>
        <v>Negative</v>
      </c>
      <c r="T226" t="s">
        <v>129</v>
      </c>
    </row>
    <row r="227" spans="1:20" x14ac:dyDescent="0.25">
      <c r="A227" t="s">
        <v>17</v>
      </c>
      <c r="B227" t="s">
        <v>166</v>
      </c>
      <c r="C227">
        <v>0</v>
      </c>
      <c r="D227" t="s">
        <v>78</v>
      </c>
      <c r="E227" t="s">
        <v>21</v>
      </c>
      <c r="F227" t="s">
        <v>28</v>
      </c>
      <c r="G227" t="s">
        <v>23</v>
      </c>
      <c r="H227" s="2">
        <v>666</v>
      </c>
      <c r="I227" t="s">
        <v>24</v>
      </c>
      <c r="J227" t="s">
        <v>21</v>
      </c>
      <c r="M227" s="2">
        <v>2331.8000000000002</v>
      </c>
      <c r="N227">
        <v>1</v>
      </c>
      <c r="O227">
        <v>2015</v>
      </c>
      <c r="P227">
        <v>12</v>
      </c>
      <c r="Q227">
        <v>2014</v>
      </c>
      <c r="R227" t="s">
        <v>100</v>
      </c>
      <c r="S227" t="str">
        <f t="shared" si="3"/>
        <v>Negative</v>
      </c>
      <c r="T227" t="s">
        <v>131</v>
      </c>
    </row>
    <row r="228" spans="1:20" x14ac:dyDescent="0.25">
      <c r="A228" t="s">
        <v>17</v>
      </c>
      <c r="B228" t="s">
        <v>166</v>
      </c>
      <c r="C228">
        <v>0</v>
      </c>
      <c r="D228" t="s">
        <v>78</v>
      </c>
      <c r="E228" t="s">
        <v>21</v>
      </c>
      <c r="F228" t="s">
        <v>29</v>
      </c>
      <c r="G228" t="s">
        <v>23</v>
      </c>
      <c r="H228" s="2">
        <v>74</v>
      </c>
      <c r="I228" t="s">
        <v>24</v>
      </c>
      <c r="J228" t="s">
        <v>21</v>
      </c>
      <c r="M228" s="2">
        <v>285</v>
      </c>
      <c r="N228">
        <v>1</v>
      </c>
      <c r="O228">
        <v>2015</v>
      </c>
      <c r="P228">
        <v>12</v>
      </c>
      <c r="Q228">
        <v>2014</v>
      </c>
      <c r="R228" t="s">
        <v>100</v>
      </c>
      <c r="S228" t="str">
        <f t="shared" si="3"/>
        <v>Negative</v>
      </c>
      <c r="T228" t="s">
        <v>131</v>
      </c>
    </row>
    <row r="229" spans="1:20" x14ac:dyDescent="0.25">
      <c r="A229" t="s">
        <v>17</v>
      </c>
      <c r="B229" t="s">
        <v>166</v>
      </c>
      <c r="C229">
        <v>0</v>
      </c>
      <c r="D229" t="s">
        <v>81</v>
      </c>
      <c r="E229" t="s">
        <v>21</v>
      </c>
      <c r="F229" t="s">
        <v>28</v>
      </c>
      <c r="G229" t="s">
        <v>23</v>
      </c>
      <c r="H229" s="2">
        <v>2520</v>
      </c>
      <c r="I229" t="s">
        <v>24</v>
      </c>
      <c r="J229" t="s">
        <v>21</v>
      </c>
      <c r="M229" s="2">
        <v>8803.6200000000008</v>
      </c>
      <c r="N229">
        <v>1</v>
      </c>
      <c r="O229">
        <v>2015</v>
      </c>
      <c r="P229">
        <v>12</v>
      </c>
      <c r="Q229">
        <v>2014</v>
      </c>
      <c r="R229" t="s">
        <v>101</v>
      </c>
      <c r="S229" t="str">
        <f t="shared" si="3"/>
        <v>Negative</v>
      </c>
      <c r="T229" t="s">
        <v>129</v>
      </c>
    </row>
    <row r="230" spans="1:20" x14ac:dyDescent="0.25">
      <c r="A230" t="s">
        <v>17</v>
      </c>
      <c r="B230" t="s">
        <v>166</v>
      </c>
      <c r="C230">
        <v>0</v>
      </c>
      <c r="D230" t="s">
        <v>81</v>
      </c>
      <c r="E230" t="s">
        <v>21</v>
      </c>
      <c r="F230" t="s">
        <v>29</v>
      </c>
      <c r="G230" t="s">
        <v>23</v>
      </c>
      <c r="H230" s="2">
        <v>1094</v>
      </c>
      <c r="I230" t="s">
        <v>24</v>
      </c>
      <c r="J230" t="s">
        <v>21</v>
      </c>
      <c r="M230" s="2">
        <v>4204.08</v>
      </c>
      <c r="N230">
        <v>1</v>
      </c>
      <c r="O230">
        <v>2015</v>
      </c>
      <c r="P230">
        <v>12</v>
      </c>
      <c r="Q230">
        <v>2014</v>
      </c>
      <c r="R230" t="s">
        <v>101</v>
      </c>
      <c r="S230" t="str">
        <f t="shared" si="3"/>
        <v>Negative</v>
      </c>
      <c r="T230" t="s">
        <v>129</v>
      </c>
    </row>
    <row r="231" spans="1:20" x14ac:dyDescent="0.25">
      <c r="A231" t="s">
        <v>17</v>
      </c>
      <c r="B231" t="s">
        <v>166</v>
      </c>
      <c r="C231">
        <v>0</v>
      </c>
      <c r="D231" t="s">
        <v>79</v>
      </c>
      <c r="E231" t="s">
        <v>21</v>
      </c>
      <c r="F231" t="s">
        <v>28</v>
      </c>
      <c r="G231" t="s">
        <v>23</v>
      </c>
      <c r="H231" s="2">
        <v>10</v>
      </c>
      <c r="I231" t="s">
        <v>24</v>
      </c>
      <c r="J231" t="s">
        <v>21</v>
      </c>
      <c r="M231" s="2">
        <v>26.25</v>
      </c>
      <c r="N231">
        <v>5</v>
      </c>
      <c r="O231">
        <v>2015</v>
      </c>
      <c r="P231">
        <v>4</v>
      </c>
      <c r="Q231">
        <v>2015</v>
      </c>
      <c r="R231" t="s">
        <v>100</v>
      </c>
      <c r="S231" t="str">
        <f t="shared" si="3"/>
        <v>Negative</v>
      </c>
      <c r="T231" t="s">
        <v>131</v>
      </c>
    </row>
    <row r="232" spans="1:20" x14ac:dyDescent="0.25">
      <c r="A232" t="s">
        <v>17</v>
      </c>
      <c r="B232" t="s">
        <v>166</v>
      </c>
      <c r="C232">
        <v>0</v>
      </c>
      <c r="D232" t="s">
        <v>80</v>
      </c>
      <c r="E232" t="s">
        <v>21</v>
      </c>
      <c r="F232" t="s">
        <v>28</v>
      </c>
      <c r="G232" t="s">
        <v>23</v>
      </c>
      <c r="H232" s="2">
        <v>-68</v>
      </c>
      <c r="I232" t="s">
        <v>24</v>
      </c>
      <c r="J232" t="s">
        <v>21</v>
      </c>
      <c r="M232" s="2">
        <v>-179.3</v>
      </c>
      <c r="N232">
        <v>5</v>
      </c>
      <c r="O232">
        <v>2015</v>
      </c>
      <c r="P232">
        <v>4</v>
      </c>
      <c r="Q232">
        <v>2015</v>
      </c>
      <c r="R232" t="s">
        <v>100</v>
      </c>
      <c r="S232" t="str">
        <f t="shared" si="3"/>
        <v>Positive</v>
      </c>
      <c r="T232" t="s">
        <v>131</v>
      </c>
    </row>
    <row r="233" spans="1:20" x14ac:dyDescent="0.25">
      <c r="A233" t="s">
        <v>17</v>
      </c>
      <c r="B233" t="s">
        <v>166</v>
      </c>
      <c r="C233">
        <v>0</v>
      </c>
      <c r="D233" t="s">
        <v>81</v>
      </c>
      <c r="E233" t="s">
        <v>21</v>
      </c>
      <c r="F233" t="s">
        <v>28</v>
      </c>
      <c r="G233" t="s">
        <v>23</v>
      </c>
      <c r="H233" s="2">
        <v>2431</v>
      </c>
      <c r="I233" t="s">
        <v>24</v>
      </c>
      <c r="J233" t="s">
        <v>21</v>
      </c>
      <c r="M233" s="2">
        <v>5274.3</v>
      </c>
      <c r="N233">
        <v>5</v>
      </c>
      <c r="O233">
        <v>2015</v>
      </c>
      <c r="P233">
        <v>4</v>
      </c>
      <c r="Q233">
        <v>2015</v>
      </c>
      <c r="R233" t="s">
        <v>101</v>
      </c>
      <c r="S233" t="str">
        <f t="shared" si="3"/>
        <v>Negative</v>
      </c>
      <c r="T233" t="s">
        <v>129</v>
      </c>
    </row>
    <row r="234" spans="1:20" x14ac:dyDescent="0.25">
      <c r="A234" t="s">
        <v>17</v>
      </c>
      <c r="B234" t="s">
        <v>166</v>
      </c>
      <c r="C234">
        <v>0</v>
      </c>
      <c r="D234" t="s">
        <v>81</v>
      </c>
      <c r="E234" t="s">
        <v>21</v>
      </c>
      <c r="F234" t="s">
        <v>29</v>
      </c>
      <c r="G234" t="s">
        <v>23</v>
      </c>
      <c r="H234" s="2">
        <v>2431</v>
      </c>
      <c r="I234" t="s">
        <v>24</v>
      </c>
      <c r="J234" t="s">
        <v>21</v>
      </c>
      <c r="M234" s="2">
        <v>5801.73</v>
      </c>
      <c r="N234">
        <v>5</v>
      </c>
      <c r="O234">
        <v>2015</v>
      </c>
      <c r="P234">
        <v>4</v>
      </c>
      <c r="Q234">
        <v>2015</v>
      </c>
      <c r="R234" t="s">
        <v>101</v>
      </c>
      <c r="S234" t="str">
        <f t="shared" si="3"/>
        <v>Negative</v>
      </c>
      <c r="T234" t="s">
        <v>129</v>
      </c>
    </row>
    <row r="235" spans="1:20" x14ac:dyDescent="0.25">
      <c r="A235" t="s">
        <v>17</v>
      </c>
      <c r="B235" t="s">
        <v>166</v>
      </c>
      <c r="C235">
        <v>0</v>
      </c>
      <c r="D235" t="s">
        <v>81</v>
      </c>
      <c r="E235" t="s">
        <v>21</v>
      </c>
      <c r="F235" t="s">
        <v>30</v>
      </c>
      <c r="G235" t="s">
        <v>23</v>
      </c>
      <c r="H235" s="2">
        <v>1361</v>
      </c>
      <c r="I235" t="s">
        <v>24</v>
      </c>
      <c r="J235" t="s">
        <v>21</v>
      </c>
      <c r="M235" s="2">
        <v>3543.39</v>
      </c>
      <c r="N235">
        <v>5</v>
      </c>
      <c r="O235">
        <v>2015</v>
      </c>
      <c r="P235">
        <v>4</v>
      </c>
      <c r="Q235">
        <v>2015</v>
      </c>
      <c r="R235" t="s">
        <v>101</v>
      </c>
      <c r="S235" t="str">
        <f t="shared" si="3"/>
        <v>Negative</v>
      </c>
      <c r="T235" t="s">
        <v>129</v>
      </c>
    </row>
    <row r="236" spans="1:20" x14ac:dyDescent="0.25">
      <c r="A236" t="s">
        <v>17</v>
      </c>
      <c r="B236" t="s">
        <v>166</v>
      </c>
      <c r="C236">
        <v>0</v>
      </c>
      <c r="D236" t="s">
        <v>78</v>
      </c>
      <c r="E236" t="s">
        <v>21</v>
      </c>
      <c r="F236" t="s">
        <v>28</v>
      </c>
      <c r="G236" t="s">
        <v>23</v>
      </c>
      <c r="H236" s="2">
        <v>-139</v>
      </c>
      <c r="I236" t="s">
        <v>24</v>
      </c>
      <c r="J236" t="s">
        <v>21</v>
      </c>
      <c r="M236" s="2">
        <v>-397.41</v>
      </c>
      <c r="N236">
        <v>6</v>
      </c>
      <c r="O236">
        <v>2015</v>
      </c>
      <c r="P236">
        <v>5</v>
      </c>
      <c r="Q236">
        <v>2015</v>
      </c>
      <c r="R236" t="s">
        <v>100</v>
      </c>
      <c r="S236" t="str">
        <f t="shared" si="3"/>
        <v>Positive</v>
      </c>
      <c r="T236" t="s">
        <v>131</v>
      </c>
    </row>
    <row r="237" spans="1:20" x14ac:dyDescent="0.25">
      <c r="A237" t="s">
        <v>17</v>
      </c>
      <c r="B237" t="s">
        <v>166</v>
      </c>
      <c r="C237">
        <v>0</v>
      </c>
      <c r="D237" t="s">
        <v>78</v>
      </c>
      <c r="E237" t="s">
        <v>21</v>
      </c>
      <c r="F237" t="s">
        <v>29</v>
      </c>
      <c r="G237" t="s">
        <v>23</v>
      </c>
      <c r="H237" s="2">
        <v>-139</v>
      </c>
      <c r="I237" t="s">
        <v>24</v>
      </c>
      <c r="J237" t="s">
        <v>21</v>
      </c>
      <c r="M237" s="2">
        <v>-357.67</v>
      </c>
      <c r="N237">
        <v>6</v>
      </c>
      <c r="O237">
        <v>2015</v>
      </c>
      <c r="P237">
        <v>5</v>
      </c>
      <c r="Q237">
        <v>2015</v>
      </c>
      <c r="R237" t="s">
        <v>100</v>
      </c>
      <c r="S237" t="str">
        <f t="shared" si="3"/>
        <v>Positive</v>
      </c>
      <c r="T237" t="s">
        <v>131</v>
      </c>
    </row>
    <row r="238" spans="1:20" x14ac:dyDescent="0.25">
      <c r="A238" t="s">
        <v>17</v>
      </c>
      <c r="B238" t="s">
        <v>166</v>
      </c>
      <c r="C238">
        <v>0</v>
      </c>
      <c r="D238" t="s">
        <v>78</v>
      </c>
      <c r="E238" t="s">
        <v>21</v>
      </c>
      <c r="F238" t="s">
        <v>30</v>
      </c>
      <c r="G238" t="s">
        <v>23</v>
      </c>
      <c r="H238" s="2">
        <v>-919</v>
      </c>
      <c r="I238" t="s">
        <v>24</v>
      </c>
      <c r="J238" t="s">
        <v>21</v>
      </c>
      <c r="M238" s="2">
        <v>-2102.0100000000002</v>
      </c>
      <c r="N238">
        <v>6</v>
      </c>
      <c r="O238">
        <v>2015</v>
      </c>
      <c r="P238">
        <v>5</v>
      </c>
      <c r="Q238">
        <v>2015</v>
      </c>
      <c r="R238" t="s">
        <v>100</v>
      </c>
      <c r="S238" t="str">
        <f t="shared" si="3"/>
        <v>Positive</v>
      </c>
      <c r="T238" t="s">
        <v>131</v>
      </c>
    </row>
    <row r="239" spans="1:20" x14ac:dyDescent="0.25">
      <c r="A239" t="s">
        <v>17</v>
      </c>
      <c r="B239" t="s">
        <v>166</v>
      </c>
      <c r="C239">
        <v>0</v>
      </c>
      <c r="D239" t="s">
        <v>79</v>
      </c>
      <c r="E239" t="s">
        <v>21</v>
      </c>
      <c r="F239" t="s">
        <v>29</v>
      </c>
      <c r="G239" t="s">
        <v>23</v>
      </c>
      <c r="H239" s="2">
        <v>195</v>
      </c>
      <c r="I239" t="s">
        <v>24</v>
      </c>
      <c r="J239" t="s">
        <v>21</v>
      </c>
      <c r="M239" s="2">
        <v>613.28</v>
      </c>
      <c r="N239">
        <v>6</v>
      </c>
      <c r="O239">
        <v>2015</v>
      </c>
      <c r="P239">
        <v>5</v>
      </c>
      <c r="Q239">
        <v>2015</v>
      </c>
      <c r="R239" t="s">
        <v>100</v>
      </c>
      <c r="S239" t="str">
        <f t="shared" si="3"/>
        <v>Negative</v>
      </c>
      <c r="T239" t="s">
        <v>131</v>
      </c>
    </row>
    <row r="240" spans="1:20" x14ac:dyDescent="0.25">
      <c r="A240" t="s">
        <v>17</v>
      </c>
      <c r="B240" t="s">
        <v>166</v>
      </c>
      <c r="C240">
        <v>0</v>
      </c>
      <c r="D240" t="s">
        <v>79</v>
      </c>
      <c r="E240" t="s">
        <v>21</v>
      </c>
      <c r="F240" t="s">
        <v>30</v>
      </c>
      <c r="G240" t="s">
        <v>23</v>
      </c>
      <c r="H240" s="2">
        <v>113</v>
      </c>
      <c r="I240" t="s">
        <v>24</v>
      </c>
      <c r="J240" t="s">
        <v>21</v>
      </c>
      <c r="M240" s="2">
        <v>387.69</v>
      </c>
      <c r="N240">
        <v>6</v>
      </c>
      <c r="O240">
        <v>2015</v>
      </c>
      <c r="P240">
        <v>5</v>
      </c>
      <c r="Q240">
        <v>2015</v>
      </c>
      <c r="R240" t="s">
        <v>100</v>
      </c>
      <c r="S240" t="str">
        <f t="shared" si="3"/>
        <v>Negative</v>
      </c>
      <c r="T240" t="s">
        <v>131</v>
      </c>
    </row>
    <row r="241" spans="1:20" x14ac:dyDescent="0.25">
      <c r="A241" t="s">
        <v>17</v>
      </c>
      <c r="B241" t="s">
        <v>166</v>
      </c>
      <c r="C241">
        <v>0</v>
      </c>
      <c r="D241" t="s">
        <v>79</v>
      </c>
      <c r="E241" t="s">
        <v>21</v>
      </c>
      <c r="F241" t="s">
        <v>28</v>
      </c>
      <c r="G241" t="s">
        <v>23</v>
      </c>
      <c r="H241" s="2">
        <v>195</v>
      </c>
      <c r="I241" t="s">
        <v>24</v>
      </c>
      <c r="J241" t="s">
        <v>21</v>
      </c>
      <c r="M241" s="2">
        <v>557.52</v>
      </c>
      <c r="N241">
        <v>6</v>
      </c>
      <c r="O241">
        <v>2015</v>
      </c>
      <c r="P241">
        <v>5</v>
      </c>
      <c r="Q241">
        <v>2015</v>
      </c>
      <c r="R241" t="s">
        <v>100</v>
      </c>
      <c r="S241" t="str">
        <f t="shared" si="3"/>
        <v>Negative</v>
      </c>
      <c r="T241" t="s">
        <v>131</v>
      </c>
    </row>
    <row r="242" spans="1:20" x14ac:dyDescent="0.25">
      <c r="A242" t="s">
        <v>17</v>
      </c>
      <c r="B242" t="s">
        <v>166</v>
      </c>
      <c r="C242">
        <v>0</v>
      </c>
      <c r="D242" t="s">
        <v>80</v>
      </c>
      <c r="E242" t="s">
        <v>21</v>
      </c>
      <c r="F242" t="s">
        <v>28</v>
      </c>
      <c r="G242" t="s">
        <v>23</v>
      </c>
      <c r="H242" s="2">
        <v>-88</v>
      </c>
      <c r="I242" t="s">
        <v>24</v>
      </c>
      <c r="J242" t="s">
        <v>21</v>
      </c>
      <c r="M242" s="2">
        <v>-252.69</v>
      </c>
      <c r="N242">
        <v>6</v>
      </c>
      <c r="O242">
        <v>2015</v>
      </c>
      <c r="P242">
        <v>5</v>
      </c>
      <c r="Q242">
        <v>2015</v>
      </c>
      <c r="R242" t="s">
        <v>100</v>
      </c>
      <c r="S242" t="str">
        <f t="shared" si="3"/>
        <v>Positive</v>
      </c>
      <c r="T242" t="s">
        <v>131</v>
      </c>
    </row>
    <row r="243" spans="1:20" x14ac:dyDescent="0.25">
      <c r="A243" t="s">
        <v>17</v>
      </c>
      <c r="B243" t="s">
        <v>166</v>
      </c>
      <c r="C243">
        <v>0</v>
      </c>
      <c r="D243" t="s">
        <v>78</v>
      </c>
      <c r="E243" t="s">
        <v>21</v>
      </c>
      <c r="F243" t="s">
        <v>28</v>
      </c>
      <c r="G243" t="s">
        <v>23</v>
      </c>
      <c r="H243" s="2">
        <v>-46</v>
      </c>
      <c r="I243" t="s">
        <v>24</v>
      </c>
      <c r="J243" t="s">
        <v>21</v>
      </c>
      <c r="M243" s="2">
        <v>-128.32</v>
      </c>
      <c r="N243">
        <v>7</v>
      </c>
      <c r="O243">
        <v>2015</v>
      </c>
      <c r="P243">
        <v>6</v>
      </c>
      <c r="Q243">
        <v>2015</v>
      </c>
      <c r="R243" t="s">
        <v>100</v>
      </c>
      <c r="S243" t="str">
        <f t="shared" si="3"/>
        <v>Positive</v>
      </c>
      <c r="T243" t="s">
        <v>131</v>
      </c>
    </row>
    <row r="244" spans="1:20" x14ac:dyDescent="0.25">
      <c r="A244" t="s">
        <v>17</v>
      </c>
      <c r="B244" t="s">
        <v>166</v>
      </c>
      <c r="C244">
        <v>0</v>
      </c>
      <c r="D244" t="s">
        <v>78</v>
      </c>
      <c r="E244" t="s">
        <v>21</v>
      </c>
      <c r="F244" t="s">
        <v>29</v>
      </c>
      <c r="G244" t="s">
        <v>23</v>
      </c>
      <c r="H244" s="2">
        <v>-46</v>
      </c>
      <c r="I244" t="s">
        <v>24</v>
      </c>
      <c r="J244" t="s">
        <v>21</v>
      </c>
      <c r="M244" s="2">
        <v>-115.49</v>
      </c>
      <c r="N244">
        <v>7</v>
      </c>
      <c r="O244">
        <v>2015</v>
      </c>
      <c r="P244">
        <v>6</v>
      </c>
      <c r="Q244">
        <v>2015</v>
      </c>
      <c r="R244" t="s">
        <v>100</v>
      </c>
      <c r="S244" t="str">
        <f t="shared" si="3"/>
        <v>Positive</v>
      </c>
      <c r="T244" t="s">
        <v>131</v>
      </c>
    </row>
    <row r="245" spans="1:20" x14ac:dyDescent="0.25">
      <c r="A245" t="s">
        <v>17</v>
      </c>
      <c r="B245" t="s">
        <v>166</v>
      </c>
      <c r="C245">
        <v>0</v>
      </c>
      <c r="D245" t="s">
        <v>78</v>
      </c>
      <c r="E245" t="s">
        <v>21</v>
      </c>
      <c r="F245" t="s">
        <v>30</v>
      </c>
      <c r="G245" t="s">
        <v>23</v>
      </c>
      <c r="H245" s="2">
        <v>-559</v>
      </c>
      <c r="I245" t="s">
        <v>24</v>
      </c>
      <c r="J245" t="s">
        <v>21</v>
      </c>
      <c r="M245" s="2">
        <v>-1247.46</v>
      </c>
      <c r="N245">
        <v>7</v>
      </c>
      <c r="O245">
        <v>2015</v>
      </c>
      <c r="P245">
        <v>6</v>
      </c>
      <c r="Q245">
        <v>2015</v>
      </c>
      <c r="R245" t="s">
        <v>100</v>
      </c>
      <c r="S245" t="str">
        <f t="shared" si="3"/>
        <v>Positive</v>
      </c>
      <c r="T245" t="s">
        <v>131</v>
      </c>
    </row>
    <row r="246" spans="1:20" x14ac:dyDescent="0.25">
      <c r="A246" t="s">
        <v>17</v>
      </c>
      <c r="B246" t="s">
        <v>166</v>
      </c>
      <c r="C246">
        <v>0</v>
      </c>
      <c r="D246" t="s">
        <v>80</v>
      </c>
      <c r="E246" t="s">
        <v>21</v>
      </c>
      <c r="F246" t="s">
        <v>28</v>
      </c>
      <c r="G246" t="s">
        <v>23</v>
      </c>
      <c r="H246" s="2">
        <v>0</v>
      </c>
      <c r="I246" t="s">
        <v>24</v>
      </c>
      <c r="J246" t="s">
        <v>21</v>
      </c>
      <c r="M246" s="2">
        <v>0</v>
      </c>
      <c r="N246">
        <v>7</v>
      </c>
      <c r="O246">
        <v>2015</v>
      </c>
      <c r="P246">
        <v>6</v>
      </c>
      <c r="Q246">
        <v>2015</v>
      </c>
      <c r="R246" t="s">
        <v>100</v>
      </c>
      <c r="S246" t="str">
        <f t="shared" si="3"/>
        <v>Negative</v>
      </c>
      <c r="T246" t="s">
        <v>131</v>
      </c>
    </row>
    <row r="247" spans="1:20" x14ac:dyDescent="0.25">
      <c r="A247" t="s">
        <v>17</v>
      </c>
      <c r="B247" t="s">
        <v>166</v>
      </c>
      <c r="C247">
        <v>0</v>
      </c>
      <c r="D247" t="s">
        <v>80</v>
      </c>
      <c r="E247" t="s">
        <v>21</v>
      </c>
      <c r="F247" t="s">
        <v>29</v>
      </c>
      <c r="G247" t="s">
        <v>23</v>
      </c>
      <c r="H247" s="2">
        <v>0</v>
      </c>
      <c r="I247" t="s">
        <v>24</v>
      </c>
      <c r="J247" t="s">
        <v>21</v>
      </c>
      <c r="M247" s="2">
        <v>0</v>
      </c>
      <c r="N247">
        <v>7</v>
      </c>
      <c r="O247">
        <v>2015</v>
      </c>
      <c r="P247">
        <v>6</v>
      </c>
      <c r="Q247">
        <v>2015</v>
      </c>
      <c r="R247" t="s">
        <v>100</v>
      </c>
      <c r="S247" t="str">
        <f t="shared" si="3"/>
        <v>Negative</v>
      </c>
      <c r="T247" t="s">
        <v>131</v>
      </c>
    </row>
    <row r="248" spans="1:20" x14ac:dyDescent="0.25">
      <c r="A248" t="s">
        <v>17</v>
      </c>
      <c r="B248" t="s">
        <v>166</v>
      </c>
      <c r="C248">
        <v>0</v>
      </c>
      <c r="D248" t="s">
        <v>80</v>
      </c>
      <c r="E248" t="s">
        <v>21</v>
      </c>
      <c r="F248" t="s">
        <v>30</v>
      </c>
      <c r="G248" t="s">
        <v>23</v>
      </c>
      <c r="H248" s="2">
        <v>-199</v>
      </c>
      <c r="I248" t="s">
        <v>24</v>
      </c>
      <c r="J248" t="s">
        <v>21</v>
      </c>
      <c r="M248" s="2">
        <v>-443.37</v>
      </c>
      <c r="N248">
        <v>7</v>
      </c>
      <c r="O248">
        <v>2015</v>
      </c>
      <c r="P248">
        <v>6</v>
      </c>
      <c r="Q248">
        <v>2015</v>
      </c>
      <c r="R248" t="s">
        <v>100</v>
      </c>
      <c r="S248" t="str">
        <f t="shared" si="3"/>
        <v>Positive</v>
      </c>
      <c r="T248" t="s">
        <v>131</v>
      </c>
    </row>
    <row r="249" spans="1:20" x14ac:dyDescent="0.25">
      <c r="A249" t="s">
        <v>17</v>
      </c>
      <c r="B249" t="s">
        <v>166</v>
      </c>
      <c r="C249">
        <v>0</v>
      </c>
      <c r="D249" t="s">
        <v>81</v>
      </c>
      <c r="E249" t="s">
        <v>21</v>
      </c>
      <c r="F249" t="s">
        <v>28</v>
      </c>
      <c r="G249" t="s">
        <v>23</v>
      </c>
      <c r="H249" s="2">
        <v>113</v>
      </c>
      <c r="I249" t="s">
        <v>24</v>
      </c>
      <c r="J249" t="s">
        <v>21</v>
      </c>
      <c r="M249" s="2">
        <v>218.93</v>
      </c>
      <c r="N249">
        <v>7</v>
      </c>
      <c r="O249">
        <v>2015</v>
      </c>
      <c r="P249">
        <v>6</v>
      </c>
      <c r="Q249">
        <v>2015</v>
      </c>
      <c r="R249" t="s">
        <v>101</v>
      </c>
      <c r="S249" t="str">
        <f t="shared" si="3"/>
        <v>Negative</v>
      </c>
      <c r="T249" t="s">
        <v>129</v>
      </c>
    </row>
    <row r="250" spans="1:20" x14ac:dyDescent="0.25">
      <c r="A250" t="s">
        <v>17</v>
      </c>
      <c r="B250" t="s">
        <v>166</v>
      </c>
      <c r="C250">
        <v>0</v>
      </c>
      <c r="D250" t="s">
        <v>78</v>
      </c>
      <c r="E250" t="s">
        <v>21</v>
      </c>
      <c r="F250" t="s">
        <v>28</v>
      </c>
      <c r="G250" t="s">
        <v>23</v>
      </c>
      <c r="H250" s="2">
        <v>-6</v>
      </c>
      <c r="I250" t="s">
        <v>24</v>
      </c>
      <c r="J250" t="s">
        <v>21</v>
      </c>
      <c r="M250" s="2">
        <v>-16.27</v>
      </c>
      <c r="N250">
        <v>9</v>
      </c>
      <c r="O250">
        <v>2015</v>
      </c>
      <c r="P250">
        <v>8</v>
      </c>
      <c r="Q250">
        <v>2015</v>
      </c>
      <c r="R250" t="s">
        <v>100</v>
      </c>
      <c r="S250" t="str">
        <f t="shared" si="3"/>
        <v>Positive</v>
      </c>
      <c r="T250" t="s">
        <v>131</v>
      </c>
    </row>
    <row r="251" spans="1:20" x14ac:dyDescent="0.25">
      <c r="A251" t="s">
        <v>17</v>
      </c>
      <c r="B251" t="s">
        <v>166</v>
      </c>
      <c r="C251" t="s">
        <v>96</v>
      </c>
      <c r="D251" t="s">
        <v>78</v>
      </c>
      <c r="E251" t="s">
        <v>21</v>
      </c>
      <c r="F251" t="s">
        <v>28</v>
      </c>
      <c r="G251" t="s">
        <v>23</v>
      </c>
      <c r="H251" s="2">
        <v>346</v>
      </c>
      <c r="I251" t="s">
        <v>24</v>
      </c>
      <c r="J251" t="s">
        <v>21</v>
      </c>
      <c r="M251" s="2">
        <v>1052.8399999999999</v>
      </c>
      <c r="N251" t="s">
        <v>95</v>
      </c>
      <c r="O251" t="s">
        <v>93</v>
      </c>
      <c r="P251">
        <v>1</v>
      </c>
      <c r="Q251">
        <v>2015</v>
      </c>
      <c r="R251" t="s">
        <v>100</v>
      </c>
      <c r="S251" t="str">
        <f t="shared" si="3"/>
        <v>Negative</v>
      </c>
      <c r="T251" t="s">
        <v>131</v>
      </c>
    </row>
    <row r="252" spans="1:20" x14ac:dyDescent="0.25">
      <c r="A252" t="s">
        <v>17</v>
      </c>
      <c r="B252" t="s">
        <v>166</v>
      </c>
      <c r="C252" t="s">
        <v>96</v>
      </c>
      <c r="D252" t="s">
        <v>81</v>
      </c>
      <c r="E252" t="s">
        <v>21</v>
      </c>
      <c r="F252" t="s">
        <v>28</v>
      </c>
      <c r="G252" t="s">
        <v>23</v>
      </c>
      <c r="H252" s="2">
        <v>3058</v>
      </c>
      <c r="I252" t="s">
        <v>24</v>
      </c>
      <c r="J252" t="s">
        <v>21</v>
      </c>
      <c r="M252" s="2">
        <v>11395.94</v>
      </c>
      <c r="N252" t="s">
        <v>95</v>
      </c>
      <c r="O252" t="s">
        <v>93</v>
      </c>
      <c r="P252">
        <v>1</v>
      </c>
      <c r="Q252">
        <v>2015</v>
      </c>
      <c r="R252" t="s">
        <v>101</v>
      </c>
      <c r="S252" t="str">
        <f t="shared" si="3"/>
        <v>Negative</v>
      </c>
      <c r="T252" t="s">
        <v>129</v>
      </c>
    </row>
    <row r="253" spans="1:20" x14ac:dyDescent="0.25">
      <c r="A253" t="s">
        <v>17</v>
      </c>
      <c r="B253" t="s">
        <v>166</v>
      </c>
      <c r="C253" t="s">
        <v>96</v>
      </c>
      <c r="D253" t="s">
        <v>81</v>
      </c>
      <c r="E253" t="s">
        <v>21</v>
      </c>
      <c r="F253" t="s">
        <v>29</v>
      </c>
      <c r="G253" t="s">
        <v>23</v>
      </c>
      <c r="H253" s="2">
        <v>3058</v>
      </c>
      <c r="I253" t="s">
        <v>24</v>
      </c>
      <c r="J253" t="s">
        <v>21</v>
      </c>
      <c r="M253" s="2">
        <v>12535.54</v>
      </c>
      <c r="N253" t="s">
        <v>95</v>
      </c>
      <c r="O253" t="s">
        <v>93</v>
      </c>
      <c r="P253">
        <v>1</v>
      </c>
      <c r="Q253">
        <v>2015</v>
      </c>
      <c r="R253" t="s">
        <v>101</v>
      </c>
      <c r="S253" t="str">
        <f t="shared" si="3"/>
        <v>Negative</v>
      </c>
      <c r="T253" t="s">
        <v>129</v>
      </c>
    </row>
    <row r="254" spans="1:20" x14ac:dyDescent="0.25">
      <c r="A254" t="s">
        <v>17</v>
      </c>
      <c r="B254" t="s">
        <v>166</v>
      </c>
      <c r="C254" t="s">
        <v>96</v>
      </c>
      <c r="D254" t="s">
        <v>81</v>
      </c>
      <c r="E254" t="s">
        <v>21</v>
      </c>
      <c r="F254" t="s">
        <v>30</v>
      </c>
      <c r="G254" t="s">
        <v>23</v>
      </c>
      <c r="H254" s="2">
        <v>2865</v>
      </c>
      <c r="I254" t="s">
        <v>24</v>
      </c>
      <c r="J254" t="s">
        <v>21</v>
      </c>
      <c r="M254" s="2">
        <v>12812.05</v>
      </c>
      <c r="N254" t="s">
        <v>95</v>
      </c>
      <c r="O254" t="s">
        <v>93</v>
      </c>
      <c r="P254">
        <v>1</v>
      </c>
      <c r="Q254">
        <v>2015</v>
      </c>
      <c r="R254" t="s">
        <v>101</v>
      </c>
      <c r="S254" t="str">
        <f t="shared" si="3"/>
        <v>Negative</v>
      </c>
      <c r="T254" t="s">
        <v>129</v>
      </c>
    </row>
    <row r="255" spans="1:20" x14ac:dyDescent="0.25">
      <c r="A255" t="s">
        <v>17</v>
      </c>
      <c r="B255" t="s">
        <v>166</v>
      </c>
      <c r="C255" t="s">
        <v>96</v>
      </c>
      <c r="D255" t="s">
        <v>78</v>
      </c>
      <c r="E255" t="s">
        <v>21</v>
      </c>
      <c r="F255" t="s">
        <v>28</v>
      </c>
      <c r="G255" t="s">
        <v>23</v>
      </c>
      <c r="H255" s="2">
        <v>184</v>
      </c>
      <c r="I255" t="s">
        <v>24</v>
      </c>
      <c r="J255" t="s">
        <v>21</v>
      </c>
      <c r="M255" s="2">
        <v>535.79</v>
      </c>
      <c r="N255" t="s">
        <v>92</v>
      </c>
      <c r="O255" t="s">
        <v>93</v>
      </c>
      <c r="P255">
        <v>2</v>
      </c>
      <c r="Q255">
        <v>2015</v>
      </c>
      <c r="R255" t="s">
        <v>100</v>
      </c>
      <c r="S255" t="str">
        <f t="shared" si="3"/>
        <v>Negative</v>
      </c>
      <c r="T255" t="s">
        <v>131</v>
      </c>
    </row>
    <row r="256" spans="1:20" x14ac:dyDescent="0.25">
      <c r="A256" t="s">
        <v>17</v>
      </c>
      <c r="B256" t="s">
        <v>166</v>
      </c>
      <c r="C256" t="s">
        <v>96</v>
      </c>
      <c r="D256" t="s">
        <v>79</v>
      </c>
      <c r="E256" t="s">
        <v>21</v>
      </c>
      <c r="F256" t="s">
        <v>28</v>
      </c>
      <c r="G256" t="s">
        <v>23</v>
      </c>
      <c r="H256" s="2">
        <v>43</v>
      </c>
      <c r="I256" t="s">
        <v>24</v>
      </c>
      <c r="J256" t="s">
        <v>21</v>
      </c>
      <c r="M256" s="2">
        <v>125.21</v>
      </c>
      <c r="N256" t="s">
        <v>92</v>
      </c>
      <c r="O256" t="s">
        <v>93</v>
      </c>
      <c r="P256">
        <v>2</v>
      </c>
      <c r="Q256">
        <v>2015</v>
      </c>
      <c r="R256" t="s">
        <v>100</v>
      </c>
      <c r="S256" t="str">
        <f t="shared" si="3"/>
        <v>Negative</v>
      </c>
      <c r="T256" t="s">
        <v>131</v>
      </c>
    </row>
    <row r="257" spans="1:20" x14ac:dyDescent="0.25">
      <c r="A257" t="s">
        <v>17</v>
      </c>
      <c r="B257" t="s">
        <v>168</v>
      </c>
      <c r="C257">
        <v>0</v>
      </c>
      <c r="D257" t="s">
        <v>47</v>
      </c>
      <c r="E257" t="s">
        <v>21</v>
      </c>
      <c r="F257" t="s">
        <v>28</v>
      </c>
      <c r="G257" t="s">
        <v>23</v>
      </c>
      <c r="H257" s="2">
        <v>-2479</v>
      </c>
      <c r="I257" t="s">
        <v>24</v>
      </c>
      <c r="J257" t="s">
        <v>21</v>
      </c>
      <c r="M257" s="2">
        <v>-9994.09</v>
      </c>
      <c r="N257">
        <v>10</v>
      </c>
      <c r="O257">
        <v>2014</v>
      </c>
      <c r="P257">
        <v>9</v>
      </c>
      <c r="Q257">
        <v>2014</v>
      </c>
      <c r="R257" t="s">
        <v>103</v>
      </c>
      <c r="S257" t="str">
        <f t="shared" si="3"/>
        <v>Positive</v>
      </c>
      <c r="T257" t="s">
        <v>131</v>
      </c>
    </row>
    <row r="258" spans="1:20" x14ac:dyDescent="0.25">
      <c r="A258" t="s">
        <v>17</v>
      </c>
      <c r="B258" t="s">
        <v>168</v>
      </c>
      <c r="C258">
        <v>0</v>
      </c>
      <c r="D258" t="s">
        <v>47</v>
      </c>
      <c r="E258" t="s">
        <v>21</v>
      </c>
      <c r="F258" t="s">
        <v>28</v>
      </c>
      <c r="G258" t="s">
        <v>23</v>
      </c>
      <c r="H258" s="2">
        <v>324</v>
      </c>
      <c r="I258" t="s">
        <v>24</v>
      </c>
      <c r="J258" t="s">
        <v>21</v>
      </c>
      <c r="M258" s="2">
        <v>1134.3900000000001</v>
      </c>
      <c r="N258">
        <v>1</v>
      </c>
      <c r="O258">
        <v>2015</v>
      </c>
      <c r="P258">
        <v>12</v>
      </c>
      <c r="Q258">
        <v>2014</v>
      </c>
      <c r="R258" t="s">
        <v>103</v>
      </c>
      <c r="S258" t="str">
        <f t="shared" si="3"/>
        <v>Negative</v>
      </c>
      <c r="T258" t="s">
        <v>131</v>
      </c>
    </row>
    <row r="259" spans="1:20" x14ac:dyDescent="0.25">
      <c r="A259" t="s">
        <v>17</v>
      </c>
      <c r="B259" t="s">
        <v>168</v>
      </c>
      <c r="C259">
        <v>0</v>
      </c>
      <c r="D259" t="s">
        <v>47</v>
      </c>
      <c r="E259" t="s">
        <v>21</v>
      </c>
      <c r="F259" t="s">
        <v>28</v>
      </c>
      <c r="G259" t="s">
        <v>23</v>
      </c>
      <c r="H259" s="2">
        <v>73</v>
      </c>
      <c r="I259" t="s">
        <v>24</v>
      </c>
      <c r="J259" t="s">
        <v>21</v>
      </c>
      <c r="M259" s="2">
        <v>191.65</v>
      </c>
      <c r="N259">
        <v>5</v>
      </c>
      <c r="O259">
        <v>2015</v>
      </c>
      <c r="P259">
        <v>4</v>
      </c>
      <c r="Q259">
        <v>2015</v>
      </c>
      <c r="R259" t="s">
        <v>103</v>
      </c>
      <c r="S259" t="str">
        <f t="shared" ref="S259:S269" si="4">IF(M259&lt;0,"Positive","Negative")</f>
        <v>Negative</v>
      </c>
      <c r="T259" t="s">
        <v>131</v>
      </c>
    </row>
    <row r="260" spans="1:20" x14ac:dyDescent="0.25">
      <c r="A260" t="s">
        <v>17</v>
      </c>
      <c r="B260" t="s">
        <v>168</v>
      </c>
      <c r="C260">
        <v>0</v>
      </c>
      <c r="D260" t="s">
        <v>47</v>
      </c>
      <c r="E260" t="s">
        <v>21</v>
      </c>
      <c r="F260" t="s">
        <v>28</v>
      </c>
      <c r="G260" t="s">
        <v>23</v>
      </c>
      <c r="H260" s="2">
        <v>-778</v>
      </c>
      <c r="I260" t="s">
        <v>24</v>
      </c>
      <c r="J260" t="s">
        <v>21</v>
      </c>
      <c r="M260" s="2">
        <v>-2170.23</v>
      </c>
      <c r="N260">
        <v>7</v>
      </c>
      <c r="O260">
        <v>2015</v>
      </c>
      <c r="P260">
        <v>6</v>
      </c>
      <c r="Q260">
        <v>2015</v>
      </c>
      <c r="R260" t="s">
        <v>103</v>
      </c>
      <c r="S260" t="str">
        <f t="shared" si="4"/>
        <v>Positive</v>
      </c>
      <c r="T260" t="s">
        <v>131</v>
      </c>
    </row>
    <row r="261" spans="1:20" x14ac:dyDescent="0.25">
      <c r="A261" t="s">
        <v>17</v>
      </c>
      <c r="B261" t="s">
        <v>168</v>
      </c>
      <c r="C261">
        <v>0</v>
      </c>
      <c r="D261" t="s">
        <v>47</v>
      </c>
      <c r="E261" t="s">
        <v>21</v>
      </c>
      <c r="F261" t="s">
        <v>28</v>
      </c>
      <c r="G261" t="s">
        <v>23</v>
      </c>
      <c r="H261" s="2">
        <v>957</v>
      </c>
      <c r="I261" t="s">
        <v>24</v>
      </c>
      <c r="J261" t="s">
        <v>21</v>
      </c>
      <c r="M261" s="2">
        <v>2765.73</v>
      </c>
      <c r="N261">
        <v>8</v>
      </c>
      <c r="O261">
        <v>2015</v>
      </c>
      <c r="P261">
        <v>7</v>
      </c>
      <c r="Q261">
        <v>2015</v>
      </c>
      <c r="R261" t="s">
        <v>103</v>
      </c>
      <c r="S261" t="str">
        <f t="shared" si="4"/>
        <v>Negative</v>
      </c>
      <c r="T261" t="s">
        <v>131</v>
      </c>
    </row>
    <row r="262" spans="1:20" x14ac:dyDescent="0.25">
      <c r="A262" t="s">
        <v>17</v>
      </c>
      <c r="B262" t="s">
        <v>168</v>
      </c>
      <c r="C262">
        <v>0</v>
      </c>
      <c r="D262" t="s">
        <v>47</v>
      </c>
      <c r="E262" t="s">
        <v>21</v>
      </c>
      <c r="F262" t="s">
        <v>28</v>
      </c>
      <c r="G262" t="s">
        <v>23</v>
      </c>
      <c r="H262" s="2">
        <v>1129</v>
      </c>
      <c r="I262" t="s">
        <v>24</v>
      </c>
      <c r="J262" t="s">
        <v>21</v>
      </c>
      <c r="M262" s="2">
        <v>3061.85</v>
      </c>
      <c r="N262">
        <v>9</v>
      </c>
      <c r="O262">
        <v>2015</v>
      </c>
      <c r="P262">
        <v>8</v>
      </c>
      <c r="Q262">
        <v>2015</v>
      </c>
      <c r="R262" t="s">
        <v>103</v>
      </c>
      <c r="S262" t="str">
        <f t="shared" si="4"/>
        <v>Negative</v>
      </c>
      <c r="T262" t="s">
        <v>131</v>
      </c>
    </row>
    <row r="263" spans="1:20" x14ac:dyDescent="0.25">
      <c r="A263" t="s">
        <v>17</v>
      </c>
      <c r="B263" t="s">
        <v>168</v>
      </c>
      <c r="C263" t="s">
        <v>96</v>
      </c>
      <c r="D263" t="s">
        <v>47</v>
      </c>
      <c r="E263" t="s">
        <v>21</v>
      </c>
      <c r="F263" t="s">
        <v>28</v>
      </c>
      <c r="G263" t="s">
        <v>23</v>
      </c>
      <c r="H263" s="2">
        <v>25</v>
      </c>
      <c r="I263" t="s">
        <v>24</v>
      </c>
      <c r="J263" t="s">
        <v>21</v>
      </c>
      <c r="M263" s="2">
        <v>76.069999999999993</v>
      </c>
      <c r="N263" t="s">
        <v>95</v>
      </c>
      <c r="O263" t="s">
        <v>93</v>
      </c>
      <c r="P263">
        <v>1</v>
      </c>
      <c r="Q263">
        <v>2015</v>
      </c>
      <c r="R263" t="s">
        <v>103</v>
      </c>
      <c r="S263" t="str">
        <f t="shared" si="4"/>
        <v>Negative</v>
      </c>
      <c r="T263" t="s">
        <v>131</v>
      </c>
    </row>
    <row r="264" spans="1:20" x14ac:dyDescent="0.25">
      <c r="A264" t="s">
        <v>17</v>
      </c>
      <c r="B264" t="s">
        <v>168</v>
      </c>
      <c r="C264" t="s">
        <v>96</v>
      </c>
      <c r="D264" t="s">
        <v>47</v>
      </c>
      <c r="E264" t="s">
        <v>21</v>
      </c>
      <c r="F264" t="s">
        <v>28</v>
      </c>
      <c r="G264" t="s">
        <v>23</v>
      </c>
      <c r="H264" s="2">
        <v>555</v>
      </c>
      <c r="I264" t="s">
        <v>24</v>
      </c>
      <c r="J264" t="s">
        <v>21</v>
      </c>
      <c r="M264" s="2">
        <v>1579.97</v>
      </c>
      <c r="N264" t="s">
        <v>94</v>
      </c>
      <c r="O264" t="s">
        <v>93</v>
      </c>
      <c r="P264">
        <v>3</v>
      </c>
      <c r="Q264">
        <v>2015</v>
      </c>
      <c r="R264" t="s">
        <v>103</v>
      </c>
      <c r="S264" t="str">
        <f t="shared" si="4"/>
        <v>Negative</v>
      </c>
      <c r="T264" t="s">
        <v>131</v>
      </c>
    </row>
    <row r="265" spans="1:20" x14ac:dyDescent="0.25">
      <c r="A265" t="s">
        <v>17</v>
      </c>
      <c r="B265" t="s">
        <v>170</v>
      </c>
      <c r="C265">
        <v>0</v>
      </c>
      <c r="D265" t="s">
        <v>52</v>
      </c>
      <c r="E265" t="s">
        <v>21</v>
      </c>
      <c r="F265" t="s">
        <v>28</v>
      </c>
      <c r="G265" t="s">
        <v>23</v>
      </c>
      <c r="H265" s="2">
        <v>-151</v>
      </c>
      <c r="I265" t="s">
        <v>24</v>
      </c>
      <c r="J265" t="s">
        <v>21</v>
      </c>
      <c r="M265" s="2">
        <v>-583.78</v>
      </c>
      <c r="N265">
        <v>11</v>
      </c>
      <c r="O265">
        <v>2014</v>
      </c>
      <c r="P265">
        <v>10</v>
      </c>
      <c r="Q265">
        <v>2014</v>
      </c>
      <c r="R265" t="s">
        <v>102</v>
      </c>
      <c r="S265" t="str">
        <f t="shared" si="4"/>
        <v>Positive</v>
      </c>
      <c r="T265" t="s">
        <v>131</v>
      </c>
    </row>
    <row r="266" spans="1:20" x14ac:dyDescent="0.25">
      <c r="A266" t="s">
        <v>17</v>
      </c>
      <c r="B266" t="s">
        <v>170</v>
      </c>
      <c r="C266">
        <v>0</v>
      </c>
      <c r="D266" t="s">
        <v>52</v>
      </c>
      <c r="E266" t="s">
        <v>21</v>
      </c>
      <c r="F266" t="s">
        <v>29</v>
      </c>
      <c r="G266" t="s">
        <v>23</v>
      </c>
      <c r="H266" s="2">
        <v>-57</v>
      </c>
      <c r="I266" t="s">
        <v>24</v>
      </c>
      <c r="J266" t="s">
        <v>21</v>
      </c>
      <c r="M266" s="2">
        <v>-198.33</v>
      </c>
      <c r="N266">
        <v>11</v>
      </c>
      <c r="O266">
        <v>2014</v>
      </c>
      <c r="P266">
        <v>10</v>
      </c>
      <c r="Q266">
        <v>2014</v>
      </c>
      <c r="R266" t="s">
        <v>102</v>
      </c>
      <c r="S266" t="str">
        <f t="shared" si="4"/>
        <v>Positive</v>
      </c>
      <c r="T266" t="s">
        <v>131</v>
      </c>
    </row>
    <row r="267" spans="1:20" x14ac:dyDescent="0.25">
      <c r="A267" t="s">
        <v>17</v>
      </c>
      <c r="B267" t="s">
        <v>170</v>
      </c>
      <c r="C267">
        <v>0</v>
      </c>
      <c r="D267" t="s">
        <v>52</v>
      </c>
      <c r="E267" t="s">
        <v>21</v>
      </c>
      <c r="F267" t="s">
        <v>28</v>
      </c>
      <c r="G267" t="s">
        <v>23</v>
      </c>
      <c r="H267" s="2">
        <v>-107</v>
      </c>
      <c r="I267" t="s">
        <v>24</v>
      </c>
      <c r="J267" t="s">
        <v>21</v>
      </c>
      <c r="M267" s="2">
        <v>-374.63</v>
      </c>
      <c r="N267">
        <v>1</v>
      </c>
      <c r="O267">
        <v>2015</v>
      </c>
      <c r="P267">
        <v>12</v>
      </c>
      <c r="Q267">
        <v>2014</v>
      </c>
      <c r="R267" t="s">
        <v>102</v>
      </c>
      <c r="S267" t="str">
        <f t="shared" si="4"/>
        <v>Positive</v>
      </c>
      <c r="T267" t="s">
        <v>131</v>
      </c>
    </row>
    <row r="268" spans="1:20" x14ac:dyDescent="0.25">
      <c r="A268" t="s">
        <v>17</v>
      </c>
      <c r="B268" t="s">
        <v>170</v>
      </c>
      <c r="C268">
        <v>0</v>
      </c>
      <c r="D268" t="s">
        <v>52</v>
      </c>
      <c r="E268" t="s">
        <v>21</v>
      </c>
      <c r="F268" t="s">
        <v>28</v>
      </c>
      <c r="G268" t="s">
        <v>23</v>
      </c>
      <c r="H268" s="2">
        <v>-6</v>
      </c>
      <c r="I268" t="s">
        <v>24</v>
      </c>
      <c r="J268" t="s">
        <v>21</v>
      </c>
      <c r="M268" s="2">
        <v>-15.75</v>
      </c>
      <c r="N268">
        <v>5</v>
      </c>
      <c r="O268">
        <v>2015</v>
      </c>
      <c r="P268">
        <v>4</v>
      </c>
      <c r="Q268">
        <v>2015</v>
      </c>
      <c r="R268" t="s">
        <v>102</v>
      </c>
      <c r="S268" t="str">
        <f t="shared" si="4"/>
        <v>Positive</v>
      </c>
      <c r="T268" t="s">
        <v>131</v>
      </c>
    </row>
    <row r="269" spans="1:20" x14ac:dyDescent="0.25">
      <c r="A269" t="s">
        <v>17</v>
      </c>
      <c r="B269" t="s">
        <v>170</v>
      </c>
      <c r="C269">
        <v>0</v>
      </c>
      <c r="D269" t="s">
        <v>52</v>
      </c>
      <c r="E269" t="s">
        <v>21</v>
      </c>
      <c r="F269" t="s">
        <v>28</v>
      </c>
      <c r="G269" t="s">
        <v>23</v>
      </c>
      <c r="H269" s="2">
        <v>-16</v>
      </c>
      <c r="I269" t="s">
        <v>24</v>
      </c>
      <c r="J269" t="s">
        <v>21</v>
      </c>
      <c r="M269" s="2">
        <v>-46.24</v>
      </c>
      <c r="N269">
        <v>8</v>
      </c>
      <c r="O269">
        <v>2015</v>
      </c>
      <c r="P269">
        <v>7</v>
      </c>
      <c r="Q269">
        <v>2015</v>
      </c>
      <c r="R269" t="s">
        <v>102</v>
      </c>
      <c r="S269" t="str">
        <f t="shared" si="4"/>
        <v>Positive</v>
      </c>
      <c r="T269" t="s">
        <v>131</v>
      </c>
    </row>
  </sheetData>
  <printOptions horizontalCentered="1"/>
  <pageMargins left="0.7" right="0.7" top="0.75" bottom="0.75" header="0.3" footer="0.3"/>
  <pageSetup scale="50" orientation="landscape" r:id="rId1"/>
  <headerFooter>
    <oddHeader>&amp;C&amp;12&amp;A&amp;R&amp;12CASE NO. 2015-00343
ATTACHMENT 1
TO STAFF DR NO. 3-01</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9"/>
  <sheetViews>
    <sheetView workbookViewId="0"/>
  </sheetViews>
  <sheetFormatPr defaultRowHeight="15" x14ac:dyDescent="0.25"/>
  <cols>
    <col min="1" max="1" width="6.28515625" bestFit="1" customWidth="1"/>
    <col min="2" max="2" width="14.5703125" bestFit="1" customWidth="1"/>
    <col min="3" max="3" width="8.5703125" bestFit="1" customWidth="1"/>
    <col min="4" max="4" width="12.7109375" customWidth="1"/>
    <col min="5" max="5" width="10.28515625" bestFit="1" customWidth="1"/>
    <col min="6" max="6" width="15.42578125" bestFit="1" customWidth="1"/>
    <col min="7" max="7" width="9.28515625" bestFit="1" customWidth="1"/>
    <col min="8" max="8" width="15.85546875" bestFit="1" customWidth="1"/>
    <col min="9" max="9" width="14.85546875" bestFit="1" customWidth="1"/>
    <col min="10" max="10" width="17.7109375" bestFit="1" customWidth="1"/>
    <col min="11" max="11" width="8.5703125" bestFit="1" customWidth="1"/>
    <col min="12" max="12" width="24" bestFit="1" customWidth="1"/>
    <col min="13" max="13" width="9.85546875" bestFit="1" customWidth="1"/>
    <col min="14" max="14" width="12.42578125" bestFit="1" customWidth="1"/>
    <col min="15" max="15" width="10" bestFit="1" customWidth="1"/>
    <col min="16" max="16" width="12.85546875" bestFit="1" customWidth="1"/>
    <col min="17" max="17" width="10.42578125" bestFit="1" customWidth="1"/>
  </cols>
  <sheetData>
    <row r="1" spans="1:17" ht="14.65" x14ac:dyDescent="0.35">
      <c r="A1" s="5" t="s">
        <v>0</v>
      </c>
      <c r="B1" s="5" t="s">
        <v>1</v>
      </c>
      <c r="C1" s="5" t="s">
        <v>2</v>
      </c>
      <c r="D1" s="5" t="s">
        <v>3</v>
      </c>
      <c r="E1" s="5" t="s">
        <v>4</v>
      </c>
      <c r="F1" s="5" t="s">
        <v>5</v>
      </c>
      <c r="G1" s="17" t="s">
        <v>6</v>
      </c>
      <c r="H1" s="17" t="s">
        <v>7</v>
      </c>
      <c r="I1" s="5" t="s">
        <v>8</v>
      </c>
      <c r="J1" s="5" t="s">
        <v>9</v>
      </c>
      <c r="K1" s="17" t="s">
        <v>10</v>
      </c>
      <c r="L1" s="17" t="s">
        <v>11</v>
      </c>
      <c r="M1" s="17" t="s">
        <v>12</v>
      </c>
      <c r="N1" s="5" t="s">
        <v>13</v>
      </c>
      <c r="O1" s="5" t="s">
        <v>14</v>
      </c>
      <c r="P1" s="5" t="s">
        <v>15</v>
      </c>
      <c r="Q1" s="5" t="s">
        <v>16</v>
      </c>
    </row>
    <row r="2" spans="1:17" ht="14.65" x14ac:dyDescent="0.35">
      <c r="A2" t="s">
        <v>17</v>
      </c>
      <c r="B2" t="s">
        <v>162</v>
      </c>
      <c r="C2">
        <v>0</v>
      </c>
      <c r="D2" t="s">
        <v>40</v>
      </c>
      <c r="E2" t="s">
        <v>21</v>
      </c>
      <c r="F2" t="s">
        <v>28</v>
      </c>
      <c r="G2" s="2" t="s">
        <v>23</v>
      </c>
      <c r="H2" s="2">
        <v>3048</v>
      </c>
      <c r="I2" t="s">
        <v>24</v>
      </c>
      <c r="J2" t="s">
        <v>21</v>
      </c>
      <c r="K2" s="2"/>
      <c r="L2" s="2"/>
      <c r="M2" s="2">
        <v>9877.65</v>
      </c>
      <c r="N2">
        <v>10</v>
      </c>
      <c r="O2">
        <v>2014</v>
      </c>
      <c r="P2">
        <v>9</v>
      </c>
      <c r="Q2">
        <v>2014</v>
      </c>
    </row>
    <row r="3" spans="1:17" x14ac:dyDescent="0.25">
      <c r="A3" t="s">
        <v>17</v>
      </c>
      <c r="B3" t="s">
        <v>162</v>
      </c>
      <c r="C3">
        <v>0</v>
      </c>
      <c r="D3" t="s">
        <v>40</v>
      </c>
      <c r="E3" t="s">
        <v>21</v>
      </c>
      <c r="F3" t="s">
        <v>29</v>
      </c>
      <c r="G3" s="2" t="s">
        <v>23</v>
      </c>
      <c r="H3" s="2">
        <v>852</v>
      </c>
      <c r="I3" t="s">
        <v>24</v>
      </c>
      <c r="J3" t="s">
        <v>21</v>
      </c>
      <c r="K3" s="2"/>
      <c r="L3" s="2"/>
      <c r="M3" s="2">
        <v>3037.18</v>
      </c>
      <c r="N3">
        <v>10</v>
      </c>
      <c r="O3">
        <v>2014</v>
      </c>
      <c r="P3">
        <v>9</v>
      </c>
      <c r="Q3">
        <v>2014</v>
      </c>
    </row>
    <row r="4" spans="1:17" x14ac:dyDescent="0.25">
      <c r="A4" t="s">
        <v>17</v>
      </c>
      <c r="B4" t="s">
        <v>162</v>
      </c>
      <c r="C4">
        <v>0</v>
      </c>
      <c r="D4" t="s">
        <v>35</v>
      </c>
      <c r="E4" t="s">
        <v>21</v>
      </c>
      <c r="F4" t="s">
        <v>28</v>
      </c>
      <c r="G4" s="2" t="s">
        <v>23</v>
      </c>
      <c r="H4" s="2">
        <v>4484</v>
      </c>
      <c r="I4" t="s">
        <v>24</v>
      </c>
      <c r="J4" t="s">
        <v>21</v>
      </c>
      <c r="K4" s="2"/>
      <c r="L4" s="2"/>
      <c r="M4" s="2">
        <v>20929.52</v>
      </c>
      <c r="N4">
        <v>11</v>
      </c>
      <c r="O4">
        <v>2014</v>
      </c>
      <c r="P4">
        <v>10</v>
      </c>
      <c r="Q4">
        <v>2014</v>
      </c>
    </row>
    <row r="5" spans="1:17" x14ac:dyDescent="0.25">
      <c r="A5" t="s">
        <v>17</v>
      </c>
      <c r="B5" t="s">
        <v>162</v>
      </c>
      <c r="C5">
        <v>0</v>
      </c>
      <c r="D5" t="s">
        <v>35</v>
      </c>
      <c r="E5" t="s">
        <v>21</v>
      </c>
      <c r="F5" t="s">
        <v>29</v>
      </c>
      <c r="G5" s="2" t="s">
        <v>23</v>
      </c>
      <c r="H5" s="2">
        <v>2308</v>
      </c>
      <c r="I5" t="s">
        <v>24</v>
      </c>
      <c r="J5" t="s">
        <v>21</v>
      </c>
      <c r="K5" s="2"/>
      <c r="L5" s="2"/>
      <c r="M5" s="2">
        <v>9695.4500000000007</v>
      </c>
      <c r="N5">
        <v>11</v>
      </c>
      <c r="O5">
        <v>2014</v>
      </c>
      <c r="P5">
        <v>10</v>
      </c>
      <c r="Q5">
        <v>2014</v>
      </c>
    </row>
    <row r="6" spans="1:17" x14ac:dyDescent="0.25">
      <c r="A6" t="s">
        <v>17</v>
      </c>
      <c r="B6" t="s">
        <v>162</v>
      </c>
      <c r="C6">
        <v>0</v>
      </c>
      <c r="D6" t="s">
        <v>35</v>
      </c>
      <c r="E6" t="s">
        <v>21</v>
      </c>
      <c r="F6" t="s">
        <v>30</v>
      </c>
      <c r="G6" s="2" t="s">
        <v>23</v>
      </c>
      <c r="H6" s="2">
        <v>3247</v>
      </c>
      <c r="I6" t="s">
        <v>24</v>
      </c>
      <c r="J6" t="s">
        <v>21</v>
      </c>
      <c r="K6" s="2"/>
      <c r="L6" s="2"/>
      <c r="M6" s="2">
        <v>13412.71</v>
      </c>
      <c r="N6">
        <v>11</v>
      </c>
      <c r="O6">
        <v>2014</v>
      </c>
      <c r="P6">
        <v>10</v>
      </c>
      <c r="Q6">
        <v>2014</v>
      </c>
    </row>
    <row r="7" spans="1:17" x14ac:dyDescent="0.25">
      <c r="A7" t="s">
        <v>17</v>
      </c>
      <c r="B7" t="s">
        <v>162</v>
      </c>
      <c r="C7">
        <v>0</v>
      </c>
      <c r="D7" t="s">
        <v>35</v>
      </c>
      <c r="E7" t="s">
        <v>21</v>
      </c>
      <c r="F7" t="s">
        <v>36</v>
      </c>
      <c r="G7" s="2" t="s">
        <v>23</v>
      </c>
      <c r="H7" s="2">
        <v>3884</v>
      </c>
      <c r="I7" t="s">
        <v>24</v>
      </c>
      <c r="J7" t="s">
        <v>21</v>
      </c>
      <c r="K7" s="2"/>
      <c r="L7" s="2"/>
      <c r="M7" s="2">
        <v>15553.87</v>
      </c>
      <c r="N7">
        <v>11</v>
      </c>
      <c r="O7">
        <v>2014</v>
      </c>
      <c r="P7">
        <v>10</v>
      </c>
      <c r="Q7">
        <v>2014</v>
      </c>
    </row>
    <row r="8" spans="1:17" x14ac:dyDescent="0.25">
      <c r="A8" t="s">
        <v>17</v>
      </c>
      <c r="B8" t="s">
        <v>162</v>
      </c>
      <c r="C8">
        <v>0</v>
      </c>
      <c r="D8" t="s">
        <v>37</v>
      </c>
      <c r="E8" t="s">
        <v>21</v>
      </c>
      <c r="F8" t="s">
        <v>28</v>
      </c>
      <c r="G8" s="2" t="s">
        <v>23</v>
      </c>
      <c r="H8" s="2">
        <v>1728</v>
      </c>
      <c r="I8" t="s">
        <v>24</v>
      </c>
      <c r="J8" t="s">
        <v>21</v>
      </c>
      <c r="K8" s="2"/>
      <c r="L8" s="2"/>
      <c r="M8" s="2">
        <v>7125.41</v>
      </c>
      <c r="N8">
        <v>11</v>
      </c>
      <c r="O8">
        <v>2014</v>
      </c>
      <c r="P8">
        <v>10</v>
      </c>
      <c r="Q8">
        <v>2014</v>
      </c>
    </row>
    <row r="9" spans="1:17" x14ac:dyDescent="0.25">
      <c r="A9" t="s">
        <v>17</v>
      </c>
      <c r="B9" t="s">
        <v>162</v>
      </c>
      <c r="C9">
        <v>0</v>
      </c>
      <c r="D9" t="s">
        <v>37</v>
      </c>
      <c r="E9" t="s">
        <v>21</v>
      </c>
      <c r="F9" t="s">
        <v>29</v>
      </c>
      <c r="G9" s="2" t="s">
        <v>23</v>
      </c>
      <c r="H9" s="2">
        <v>759</v>
      </c>
      <c r="I9" t="s">
        <v>24</v>
      </c>
      <c r="J9" t="s">
        <v>21</v>
      </c>
      <c r="K9" s="2"/>
      <c r="L9" s="2"/>
      <c r="M9" s="2">
        <v>2942.26</v>
      </c>
      <c r="N9">
        <v>11</v>
      </c>
      <c r="O9">
        <v>2014</v>
      </c>
      <c r="P9">
        <v>10</v>
      </c>
      <c r="Q9">
        <v>2014</v>
      </c>
    </row>
    <row r="10" spans="1:17" x14ac:dyDescent="0.25">
      <c r="A10" t="s">
        <v>17</v>
      </c>
      <c r="B10" t="s">
        <v>162</v>
      </c>
      <c r="C10">
        <v>0</v>
      </c>
      <c r="D10" t="s">
        <v>38</v>
      </c>
      <c r="E10" t="s">
        <v>21</v>
      </c>
      <c r="F10" t="s">
        <v>28</v>
      </c>
      <c r="G10" s="2" t="s">
        <v>23</v>
      </c>
      <c r="H10" s="2">
        <v>2175</v>
      </c>
      <c r="I10" t="s">
        <v>24</v>
      </c>
      <c r="J10" t="s">
        <v>21</v>
      </c>
      <c r="K10" s="2"/>
      <c r="L10" s="6"/>
      <c r="M10" s="2">
        <v>8945.34</v>
      </c>
      <c r="N10">
        <v>11</v>
      </c>
      <c r="O10">
        <v>2014</v>
      </c>
      <c r="P10">
        <v>10</v>
      </c>
      <c r="Q10">
        <v>2014</v>
      </c>
    </row>
    <row r="11" spans="1:17" x14ac:dyDescent="0.25">
      <c r="A11" t="s">
        <v>17</v>
      </c>
      <c r="B11" t="s">
        <v>162</v>
      </c>
      <c r="C11">
        <v>0</v>
      </c>
      <c r="D11" t="s">
        <v>38</v>
      </c>
      <c r="E11" t="s">
        <v>21</v>
      </c>
      <c r="F11" t="s">
        <v>29</v>
      </c>
      <c r="G11" s="2" t="s">
        <v>23</v>
      </c>
      <c r="H11" s="2">
        <v>1141</v>
      </c>
      <c r="I11" t="s">
        <v>24</v>
      </c>
      <c r="J11" t="s">
        <v>21</v>
      </c>
      <c r="K11" s="2"/>
      <c r="L11" s="6"/>
      <c r="M11" s="2">
        <v>4549.28</v>
      </c>
      <c r="N11">
        <v>11</v>
      </c>
      <c r="O11">
        <v>2014</v>
      </c>
      <c r="P11">
        <v>10</v>
      </c>
      <c r="Q11">
        <v>2014</v>
      </c>
    </row>
    <row r="12" spans="1:17" x14ac:dyDescent="0.25">
      <c r="A12" t="s">
        <v>17</v>
      </c>
      <c r="B12" t="s">
        <v>162</v>
      </c>
      <c r="C12">
        <v>0</v>
      </c>
      <c r="D12" t="s">
        <v>38</v>
      </c>
      <c r="E12" t="s">
        <v>21</v>
      </c>
      <c r="F12" t="s">
        <v>30</v>
      </c>
      <c r="G12" s="2" t="s">
        <v>23</v>
      </c>
      <c r="H12" s="2">
        <v>6356</v>
      </c>
      <c r="I12" t="s">
        <v>24</v>
      </c>
      <c r="J12" t="s">
        <v>21</v>
      </c>
      <c r="K12" s="2"/>
      <c r="L12" s="6"/>
      <c r="M12" s="2">
        <v>24572.93</v>
      </c>
      <c r="N12">
        <v>11</v>
      </c>
      <c r="O12">
        <v>2014</v>
      </c>
      <c r="P12">
        <v>10</v>
      </c>
      <c r="Q12">
        <v>2014</v>
      </c>
    </row>
    <row r="13" spans="1:17" x14ac:dyDescent="0.25">
      <c r="A13" t="s">
        <v>17</v>
      </c>
      <c r="B13" t="s">
        <v>162</v>
      </c>
      <c r="C13">
        <v>0</v>
      </c>
      <c r="D13" t="s">
        <v>39</v>
      </c>
      <c r="E13" t="s">
        <v>21</v>
      </c>
      <c r="F13" t="s">
        <v>22</v>
      </c>
      <c r="G13" s="2" t="s">
        <v>23</v>
      </c>
      <c r="H13" s="2">
        <v>-33894</v>
      </c>
      <c r="I13" t="s">
        <v>24</v>
      </c>
      <c r="J13" t="s">
        <v>21</v>
      </c>
      <c r="K13" s="2"/>
      <c r="L13" s="2"/>
      <c r="M13" s="2">
        <v>-188816.7</v>
      </c>
      <c r="N13">
        <v>11</v>
      </c>
      <c r="O13">
        <v>2014</v>
      </c>
      <c r="P13">
        <v>10</v>
      </c>
      <c r="Q13">
        <v>2014</v>
      </c>
    </row>
    <row r="14" spans="1:17" x14ac:dyDescent="0.25">
      <c r="A14" t="s">
        <v>17</v>
      </c>
      <c r="B14" t="s">
        <v>162</v>
      </c>
      <c r="C14">
        <v>0</v>
      </c>
      <c r="D14" t="s">
        <v>40</v>
      </c>
      <c r="E14" t="s">
        <v>21</v>
      </c>
      <c r="F14" t="s">
        <v>28</v>
      </c>
      <c r="G14" s="2" t="s">
        <v>23</v>
      </c>
      <c r="H14" s="2">
        <v>3551</v>
      </c>
      <c r="I14" t="s">
        <v>24</v>
      </c>
      <c r="J14" t="s">
        <v>21</v>
      </c>
      <c r="K14" s="2"/>
      <c r="L14" s="2"/>
      <c r="M14" s="2">
        <v>10855.41</v>
      </c>
      <c r="N14">
        <v>11</v>
      </c>
      <c r="O14">
        <v>2014</v>
      </c>
      <c r="P14">
        <v>10</v>
      </c>
      <c r="Q14">
        <v>2014</v>
      </c>
    </row>
    <row r="15" spans="1:17" x14ac:dyDescent="0.25">
      <c r="A15" t="s">
        <v>17</v>
      </c>
      <c r="B15" t="s">
        <v>162</v>
      </c>
      <c r="C15">
        <v>0</v>
      </c>
      <c r="D15" t="s">
        <v>40</v>
      </c>
      <c r="E15" t="s">
        <v>21</v>
      </c>
      <c r="F15" t="s">
        <v>29</v>
      </c>
      <c r="G15" s="2" t="s">
        <v>23</v>
      </c>
      <c r="H15" s="2">
        <v>2276</v>
      </c>
      <c r="I15" t="s">
        <v>24</v>
      </c>
      <c r="J15" t="s">
        <v>21</v>
      </c>
      <c r="K15" s="2"/>
      <c r="L15" s="2"/>
      <c r="M15" s="2">
        <v>7653.51</v>
      </c>
      <c r="N15">
        <v>11</v>
      </c>
      <c r="O15">
        <v>2014</v>
      </c>
      <c r="P15">
        <v>10</v>
      </c>
      <c r="Q15">
        <v>2014</v>
      </c>
    </row>
    <row r="16" spans="1:17" x14ac:dyDescent="0.25">
      <c r="A16" t="s">
        <v>17</v>
      </c>
      <c r="B16" t="s">
        <v>162</v>
      </c>
      <c r="C16">
        <v>0</v>
      </c>
      <c r="D16" t="s">
        <v>40</v>
      </c>
      <c r="E16" t="s">
        <v>21</v>
      </c>
      <c r="F16" t="s">
        <v>22</v>
      </c>
      <c r="G16" s="2" t="s">
        <v>23</v>
      </c>
      <c r="H16" s="2">
        <v>-2549</v>
      </c>
      <c r="I16" t="s">
        <v>24</v>
      </c>
      <c r="J16" t="s">
        <v>21</v>
      </c>
      <c r="K16" s="2"/>
      <c r="L16" s="2"/>
      <c r="M16" s="2">
        <v>-10324.719999999999</v>
      </c>
      <c r="N16">
        <v>12</v>
      </c>
      <c r="O16">
        <v>2014</v>
      </c>
      <c r="P16">
        <v>11</v>
      </c>
      <c r="Q16">
        <v>2014</v>
      </c>
    </row>
    <row r="17" spans="1:17" x14ac:dyDescent="0.25">
      <c r="A17" t="s">
        <v>17</v>
      </c>
      <c r="B17" t="s">
        <v>174</v>
      </c>
      <c r="C17">
        <v>0</v>
      </c>
      <c r="D17" t="s">
        <v>63</v>
      </c>
      <c r="E17" t="s">
        <v>21</v>
      </c>
      <c r="F17" t="s">
        <v>22</v>
      </c>
      <c r="G17" s="2" t="s">
        <v>23</v>
      </c>
      <c r="H17" s="2">
        <v>-326</v>
      </c>
      <c r="I17" t="s">
        <v>24</v>
      </c>
      <c r="J17" t="s">
        <v>21</v>
      </c>
      <c r="K17" s="2"/>
      <c r="L17" s="2"/>
      <c r="M17" s="2">
        <v>-1355.64</v>
      </c>
      <c r="N17">
        <v>12</v>
      </c>
      <c r="O17">
        <v>2014</v>
      </c>
      <c r="P17">
        <v>11</v>
      </c>
      <c r="Q17">
        <v>2014</v>
      </c>
    </row>
    <row r="18" spans="1:17" x14ac:dyDescent="0.25">
      <c r="A18" t="s">
        <v>17</v>
      </c>
      <c r="B18" t="s">
        <v>162</v>
      </c>
      <c r="C18">
        <v>0</v>
      </c>
      <c r="D18" t="s">
        <v>37</v>
      </c>
      <c r="E18" t="s">
        <v>21</v>
      </c>
      <c r="F18" t="s">
        <v>22</v>
      </c>
      <c r="G18" s="2" t="s">
        <v>23</v>
      </c>
      <c r="H18" s="2">
        <v>-7274</v>
      </c>
      <c r="I18" t="s">
        <v>24</v>
      </c>
      <c r="J18" t="s">
        <v>21</v>
      </c>
      <c r="K18" s="2"/>
      <c r="L18" s="2"/>
      <c r="M18" s="2">
        <v>-25653.94</v>
      </c>
      <c r="N18">
        <v>1</v>
      </c>
      <c r="O18">
        <v>2015</v>
      </c>
      <c r="P18">
        <v>12</v>
      </c>
      <c r="Q18">
        <v>2014</v>
      </c>
    </row>
    <row r="19" spans="1:17" x14ac:dyDescent="0.25">
      <c r="A19" t="s">
        <v>17</v>
      </c>
      <c r="B19" t="s">
        <v>162</v>
      </c>
      <c r="C19">
        <v>0</v>
      </c>
      <c r="D19" t="s">
        <v>38</v>
      </c>
      <c r="E19" t="s">
        <v>21</v>
      </c>
      <c r="F19" t="s">
        <v>22</v>
      </c>
      <c r="G19" s="2" t="s">
        <v>23</v>
      </c>
      <c r="H19" s="2">
        <v>-788</v>
      </c>
      <c r="I19" t="s">
        <v>24</v>
      </c>
      <c r="J19" t="s">
        <v>21</v>
      </c>
      <c r="K19" s="2"/>
      <c r="L19" s="2"/>
      <c r="M19" s="2">
        <v>-2758.95</v>
      </c>
      <c r="N19">
        <v>1</v>
      </c>
      <c r="O19">
        <v>2015</v>
      </c>
      <c r="P19">
        <v>12</v>
      </c>
      <c r="Q19">
        <v>2014</v>
      </c>
    </row>
    <row r="20" spans="1:17" x14ac:dyDescent="0.25">
      <c r="A20" t="s">
        <v>17</v>
      </c>
      <c r="B20" t="s">
        <v>162</v>
      </c>
      <c r="C20">
        <v>0</v>
      </c>
      <c r="D20" t="s">
        <v>40</v>
      </c>
      <c r="E20" t="s">
        <v>21</v>
      </c>
      <c r="F20" t="s">
        <v>28</v>
      </c>
      <c r="G20" s="2" t="s">
        <v>23</v>
      </c>
      <c r="H20" s="2">
        <v>3800</v>
      </c>
      <c r="I20" t="s">
        <v>24</v>
      </c>
      <c r="J20" t="s">
        <v>21</v>
      </c>
      <c r="K20" s="2"/>
      <c r="L20" s="2"/>
      <c r="M20" s="2">
        <v>13275.3</v>
      </c>
      <c r="N20">
        <v>1</v>
      </c>
      <c r="O20">
        <v>2015</v>
      </c>
      <c r="P20">
        <v>12</v>
      </c>
      <c r="Q20">
        <v>2014</v>
      </c>
    </row>
    <row r="21" spans="1:17" x14ac:dyDescent="0.25">
      <c r="A21" t="s">
        <v>17</v>
      </c>
      <c r="B21" t="s">
        <v>162</v>
      </c>
      <c r="C21">
        <v>0</v>
      </c>
      <c r="D21" t="s">
        <v>40</v>
      </c>
      <c r="E21" t="s">
        <v>21</v>
      </c>
      <c r="F21" t="s">
        <v>29</v>
      </c>
      <c r="G21" s="2" t="s">
        <v>23</v>
      </c>
      <c r="H21" s="2">
        <v>213</v>
      </c>
      <c r="I21" t="s">
        <v>24</v>
      </c>
      <c r="J21" t="s">
        <v>21</v>
      </c>
      <c r="K21" s="2"/>
      <c r="L21" s="2"/>
      <c r="M21" s="2">
        <v>818.53</v>
      </c>
      <c r="N21">
        <v>1</v>
      </c>
      <c r="O21">
        <v>2015</v>
      </c>
      <c r="P21">
        <v>12</v>
      </c>
      <c r="Q21">
        <v>2014</v>
      </c>
    </row>
    <row r="22" spans="1:17" x14ac:dyDescent="0.25">
      <c r="A22" t="s">
        <v>17</v>
      </c>
      <c r="B22" t="s">
        <v>162</v>
      </c>
      <c r="C22">
        <v>0</v>
      </c>
      <c r="D22" t="s">
        <v>38</v>
      </c>
      <c r="E22" t="s">
        <v>21</v>
      </c>
      <c r="F22" t="s">
        <v>22</v>
      </c>
      <c r="G22" t="s">
        <v>23</v>
      </c>
      <c r="H22" s="2">
        <v>1828</v>
      </c>
      <c r="I22" t="s">
        <v>24</v>
      </c>
      <c r="J22" t="s">
        <v>21</v>
      </c>
      <c r="M22" s="2">
        <v>4799.05</v>
      </c>
      <c r="N22">
        <v>5</v>
      </c>
      <c r="O22">
        <v>2015</v>
      </c>
      <c r="P22">
        <v>4</v>
      </c>
      <c r="Q22">
        <v>2015</v>
      </c>
    </row>
    <row r="23" spans="1:17" x14ac:dyDescent="0.25">
      <c r="A23" t="s">
        <v>17</v>
      </c>
      <c r="B23" t="s">
        <v>162</v>
      </c>
      <c r="C23">
        <v>0</v>
      </c>
      <c r="D23" t="s">
        <v>39</v>
      </c>
      <c r="E23" t="s">
        <v>21</v>
      </c>
      <c r="F23" t="s">
        <v>22</v>
      </c>
      <c r="G23" t="s">
        <v>23</v>
      </c>
      <c r="H23" s="2">
        <v>2631</v>
      </c>
      <c r="I23" t="s">
        <v>24</v>
      </c>
      <c r="J23" t="s">
        <v>21</v>
      </c>
      <c r="M23" s="2">
        <v>6907.16</v>
      </c>
      <c r="N23">
        <v>5</v>
      </c>
      <c r="O23">
        <v>2015</v>
      </c>
      <c r="P23">
        <v>4</v>
      </c>
      <c r="Q23">
        <v>2015</v>
      </c>
    </row>
    <row r="24" spans="1:17" x14ac:dyDescent="0.25">
      <c r="A24" t="s">
        <v>17</v>
      </c>
      <c r="B24" t="s">
        <v>162</v>
      </c>
      <c r="C24">
        <v>0</v>
      </c>
      <c r="D24" t="s">
        <v>40</v>
      </c>
      <c r="E24" t="s">
        <v>21</v>
      </c>
      <c r="F24" t="s">
        <v>28</v>
      </c>
      <c r="G24" t="s">
        <v>23</v>
      </c>
      <c r="H24" s="2">
        <v>2965</v>
      </c>
      <c r="I24" t="s">
        <v>24</v>
      </c>
      <c r="J24" t="s">
        <v>21</v>
      </c>
      <c r="M24" s="2">
        <v>6432.86</v>
      </c>
      <c r="N24">
        <v>5</v>
      </c>
      <c r="O24">
        <v>2015</v>
      </c>
      <c r="P24">
        <v>4</v>
      </c>
      <c r="Q24">
        <v>2015</v>
      </c>
    </row>
    <row r="25" spans="1:17" x14ac:dyDescent="0.25">
      <c r="A25" t="s">
        <v>17</v>
      </c>
      <c r="B25" t="s">
        <v>162</v>
      </c>
      <c r="C25">
        <v>0</v>
      </c>
      <c r="D25" t="s">
        <v>40</v>
      </c>
      <c r="E25" t="s">
        <v>21</v>
      </c>
      <c r="F25" t="s">
        <v>29</v>
      </c>
      <c r="G25" t="s">
        <v>23</v>
      </c>
      <c r="H25" s="2">
        <v>2516</v>
      </c>
      <c r="I25" t="s">
        <v>24</v>
      </c>
      <c r="J25" t="s">
        <v>21</v>
      </c>
      <c r="M25" s="2">
        <v>6004.58</v>
      </c>
      <c r="N25">
        <v>5</v>
      </c>
      <c r="O25">
        <v>2015</v>
      </c>
      <c r="P25">
        <v>4</v>
      </c>
      <c r="Q25">
        <v>2015</v>
      </c>
    </row>
    <row r="26" spans="1:17" x14ac:dyDescent="0.25">
      <c r="A26" t="s">
        <v>17</v>
      </c>
      <c r="B26" t="s">
        <v>162</v>
      </c>
      <c r="C26">
        <v>0</v>
      </c>
      <c r="D26" t="s">
        <v>38</v>
      </c>
      <c r="E26" t="s">
        <v>21</v>
      </c>
      <c r="F26" t="s">
        <v>22</v>
      </c>
      <c r="G26" t="s">
        <v>23</v>
      </c>
      <c r="H26" s="2">
        <v>9089</v>
      </c>
      <c r="I26" t="s">
        <v>24</v>
      </c>
      <c r="J26" t="s">
        <v>21</v>
      </c>
      <c r="M26" s="2">
        <v>25986.36</v>
      </c>
      <c r="N26">
        <v>6</v>
      </c>
      <c r="O26">
        <v>2015</v>
      </c>
      <c r="P26">
        <v>5</v>
      </c>
      <c r="Q26">
        <v>2015</v>
      </c>
    </row>
    <row r="27" spans="1:17" x14ac:dyDescent="0.25">
      <c r="A27" t="s">
        <v>17</v>
      </c>
      <c r="B27" t="s">
        <v>162</v>
      </c>
      <c r="C27">
        <v>0</v>
      </c>
      <c r="D27" t="s">
        <v>40</v>
      </c>
      <c r="E27" t="s">
        <v>21</v>
      </c>
      <c r="F27" t="s">
        <v>22</v>
      </c>
      <c r="G27" t="s">
        <v>23</v>
      </c>
      <c r="H27" s="2">
        <v>711</v>
      </c>
      <c r="I27" t="s">
        <v>24</v>
      </c>
      <c r="J27" t="s">
        <v>21</v>
      </c>
      <c r="M27" s="2">
        <v>1505.33</v>
      </c>
      <c r="N27">
        <v>6</v>
      </c>
      <c r="O27">
        <v>2015</v>
      </c>
      <c r="P27">
        <v>5</v>
      </c>
      <c r="Q27">
        <v>2015</v>
      </c>
    </row>
    <row r="28" spans="1:17" x14ac:dyDescent="0.25">
      <c r="A28" t="s">
        <v>17</v>
      </c>
      <c r="B28" t="s">
        <v>162</v>
      </c>
      <c r="C28">
        <v>0</v>
      </c>
      <c r="D28" t="s">
        <v>35</v>
      </c>
      <c r="E28" t="s">
        <v>21</v>
      </c>
      <c r="F28" t="s">
        <v>22</v>
      </c>
      <c r="G28" t="s">
        <v>23</v>
      </c>
      <c r="H28" s="2">
        <v>2347</v>
      </c>
      <c r="I28" t="s">
        <v>24</v>
      </c>
      <c r="J28" t="s">
        <v>21</v>
      </c>
      <c r="M28" s="2">
        <v>6536.4</v>
      </c>
      <c r="N28">
        <v>7</v>
      </c>
      <c r="O28">
        <v>2015</v>
      </c>
      <c r="P28">
        <v>6</v>
      </c>
      <c r="Q28">
        <v>2015</v>
      </c>
    </row>
    <row r="29" spans="1:17" x14ac:dyDescent="0.25">
      <c r="A29" t="s">
        <v>17</v>
      </c>
      <c r="B29" t="s">
        <v>162</v>
      </c>
      <c r="C29">
        <v>0</v>
      </c>
      <c r="D29" t="s">
        <v>39</v>
      </c>
      <c r="E29" t="s">
        <v>21</v>
      </c>
      <c r="F29" t="s">
        <v>22</v>
      </c>
      <c r="G29" t="s">
        <v>23</v>
      </c>
      <c r="H29" s="2">
        <v>4990</v>
      </c>
      <c r="I29" t="s">
        <v>24</v>
      </c>
      <c r="J29" t="s">
        <v>21</v>
      </c>
      <c r="M29" s="2">
        <v>13919.61</v>
      </c>
      <c r="N29">
        <v>7</v>
      </c>
      <c r="O29">
        <v>2015</v>
      </c>
      <c r="P29">
        <v>6</v>
      </c>
      <c r="Q29">
        <v>2015</v>
      </c>
    </row>
    <row r="30" spans="1:17" x14ac:dyDescent="0.25">
      <c r="A30" t="s">
        <v>17</v>
      </c>
      <c r="B30" t="s">
        <v>162</v>
      </c>
      <c r="C30">
        <v>0</v>
      </c>
      <c r="D30" t="s">
        <v>40</v>
      </c>
      <c r="E30" t="s">
        <v>21</v>
      </c>
      <c r="F30" t="s">
        <v>22</v>
      </c>
      <c r="G30" t="s">
        <v>23</v>
      </c>
      <c r="H30" s="2">
        <v>1739</v>
      </c>
      <c r="I30" t="s">
        <v>24</v>
      </c>
      <c r="J30" t="s">
        <v>21</v>
      </c>
      <c r="M30" s="2">
        <v>3368.62</v>
      </c>
      <c r="N30">
        <v>8</v>
      </c>
      <c r="O30">
        <v>2015</v>
      </c>
      <c r="P30">
        <v>7</v>
      </c>
      <c r="Q30">
        <v>2015</v>
      </c>
    </row>
    <row r="31" spans="1:17" x14ac:dyDescent="0.25">
      <c r="A31" t="s">
        <v>17</v>
      </c>
      <c r="B31" t="s">
        <v>162</v>
      </c>
      <c r="C31">
        <v>0</v>
      </c>
      <c r="D31" t="s">
        <v>40</v>
      </c>
      <c r="E31" t="s">
        <v>21</v>
      </c>
      <c r="F31" t="s">
        <v>22</v>
      </c>
      <c r="G31" t="s">
        <v>23</v>
      </c>
      <c r="H31" s="2">
        <v>623</v>
      </c>
      <c r="I31" t="s">
        <v>24</v>
      </c>
      <c r="J31" t="s">
        <v>21</v>
      </c>
      <c r="M31" s="2">
        <v>1232.04</v>
      </c>
      <c r="N31">
        <v>9</v>
      </c>
      <c r="O31">
        <v>2015</v>
      </c>
      <c r="P31">
        <v>8</v>
      </c>
      <c r="Q31">
        <v>2015</v>
      </c>
    </row>
    <row r="32" spans="1:17" x14ac:dyDescent="0.25">
      <c r="A32" t="s">
        <v>17</v>
      </c>
      <c r="B32" t="s">
        <v>162</v>
      </c>
      <c r="C32" t="s">
        <v>96</v>
      </c>
      <c r="D32" t="s">
        <v>40</v>
      </c>
      <c r="E32" t="s">
        <v>21</v>
      </c>
      <c r="F32" t="s">
        <v>28</v>
      </c>
      <c r="G32" t="s">
        <v>23</v>
      </c>
      <c r="H32" s="2">
        <v>4637</v>
      </c>
      <c r="I32" t="s">
        <v>24</v>
      </c>
      <c r="J32" t="s">
        <v>21</v>
      </c>
      <c r="M32" s="2">
        <v>17280.240000000002</v>
      </c>
      <c r="N32" t="s">
        <v>95</v>
      </c>
      <c r="O32" t="s">
        <v>93</v>
      </c>
      <c r="P32">
        <v>1</v>
      </c>
      <c r="Q32">
        <v>2015</v>
      </c>
    </row>
    <row r="33" spans="1:17" x14ac:dyDescent="0.25">
      <c r="A33" t="s">
        <v>17</v>
      </c>
      <c r="B33" t="s">
        <v>162</v>
      </c>
      <c r="C33" t="s">
        <v>96</v>
      </c>
      <c r="D33" t="s">
        <v>40</v>
      </c>
      <c r="E33" t="s">
        <v>21</v>
      </c>
      <c r="F33" t="s">
        <v>29</v>
      </c>
      <c r="G33" t="s">
        <v>23</v>
      </c>
      <c r="H33" s="2">
        <v>4637</v>
      </c>
      <c r="I33" t="s">
        <v>24</v>
      </c>
      <c r="J33" t="s">
        <v>21</v>
      </c>
      <c r="M33" s="2">
        <v>19008.27</v>
      </c>
      <c r="N33" t="s">
        <v>95</v>
      </c>
      <c r="O33" t="s">
        <v>93</v>
      </c>
      <c r="P33">
        <v>1</v>
      </c>
      <c r="Q33">
        <v>2015</v>
      </c>
    </row>
    <row r="34" spans="1:17" x14ac:dyDescent="0.25">
      <c r="A34" t="s">
        <v>17</v>
      </c>
      <c r="B34" t="s">
        <v>162</v>
      </c>
      <c r="C34" t="s">
        <v>96</v>
      </c>
      <c r="D34" t="s">
        <v>40</v>
      </c>
      <c r="E34" t="s">
        <v>21</v>
      </c>
      <c r="F34" t="s">
        <v>30</v>
      </c>
      <c r="G34" t="s">
        <v>23</v>
      </c>
      <c r="H34" s="2">
        <v>77</v>
      </c>
      <c r="I34" t="s">
        <v>24</v>
      </c>
      <c r="J34" t="s">
        <v>21</v>
      </c>
      <c r="M34" s="2">
        <v>344.34</v>
      </c>
      <c r="N34" t="s">
        <v>95</v>
      </c>
      <c r="O34" t="s">
        <v>93</v>
      </c>
      <c r="P34">
        <v>1</v>
      </c>
      <c r="Q34">
        <v>2015</v>
      </c>
    </row>
    <row r="35" spans="1:17" x14ac:dyDescent="0.25">
      <c r="A35" t="s">
        <v>17</v>
      </c>
      <c r="B35" t="s">
        <v>162</v>
      </c>
      <c r="C35" t="s">
        <v>96</v>
      </c>
      <c r="D35" t="s">
        <v>40</v>
      </c>
      <c r="E35" t="s">
        <v>21</v>
      </c>
      <c r="F35" t="s">
        <v>22</v>
      </c>
      <c r="G35" t="s">
        <v>23</v>
      </c>
      <c r="H35" s="2">
        <v>490</v>
      </c>
      <c r="I35" t="s">
        <v>24</v>
      </c>
      <c r="J35" t="s">
        <v>21</v>
      </c>
      <c r="M35" s="2">
        <v>2138.9499999999998</v>
      </c>
      <c r="N35" t="s">
        <v>92</v>
      </c>
      <c r="O35" t="s">
        <v>93</v>
      </c>
      <c r="P35">
        <v>2</v>
      </c>
      <c r="Q35">
        <v>2015</v>
      </c>
    </row>
    <row r="36" spans="1:17" x14ac:dyDescent="0.25">
      <c r="A36" t="s">
        <v>17</v>
      </c>
      <c r="B36" t="s">
        <v>162</v>
      </c>
      <c r="C36" t="s">
        <v>96</v>
      </c>
      <c r="D36" t="s">
        <v>40</v>
      </c>
      <c r="E36" t="s">
        <v>21</v>
      </c>
      <c r="F36" t="s">
        <v>22</v>
      </c>
      <c r="G36" t="s">
        <v>23</v>
      </c>
      <c r="H36" s="2">
        <v>3539</v>
      </c>
      <c r="I36" t="s">
        <v>24</v>
      </c>
      <c r="J36" t="s">
        <v>21</v>
      </c>
      <c r="M36" s="2">
        <v>11861.31</v>
      </c>
      <c r="N36" t="s">
        <v>94</v>
      </c>
      <c r="O36" t="s">
        <v>93</v>
      </c>
      <c r="P36">
        <v>3</v>
      </c>
      <c r="Q36">
        <v>2015</v>
      </c>
    </row>
    <row r="37" spans="1:17" x14ac:dyDescent="0.25">
      <c r="A37" t="s">
        <v>17</v>
      </c>
      <c r="B37" t="s">
        <v>172</v>
      </c>
      <c r="C37">
        <v>0</v>
      </c>
      <c r="D37" t="s">
        <v>56</v>
      </c>
      <c r="E37" t="s">
        <v>21</v>
      </c>
      <c r="F37" t="s">
        <v>22</v>
      </c>
      <c r="G37" s="2" t="s">
        <v>23</v>
      </c>
      <c r="H37" s="2">
        <v>2697</v>
      </c>
      <c r="I37" t="s">
        <v>24</v>
      </c>
      <c r="J37" t="s">
        <v>21</v>
      </c>
      <c r="K37" s="2"/>
      <c r="L37" s="2"/>
      <c r="M37" s="2">
        <v>10426.870000000001</v>
      </c>
      <c r="N37">
        <v>11</v>
      </c>
      <c r="O37">
        <v>2014</v>
      </c>
      <c r="P37">
        <v>10</v>
      </c>
      <c r="Q37">
        <v>2014</v>
      </c>
    </row>
    <row r="38" spans="1:17" x14ac:dyDescent="0.25">
      <c r="A38" t="s">
        <v>17</v>
      </c>
      <c r="B38" t="s">
        <v>172</v>
      </c>
      <c r="C38">
        <v>0</v>
      </c>
      <c r="D38" t="s">
        <v>56</v>
      </c>
      <c r="E38" t="s">
        <v>21</v>
      </c>
      <c r="F38" t="s">
        <v>22</v>
      </c>
      <c r="G38" t="s">
        <v>23</v>
      </c>
      <c r="H38" s="2">
        <v>2026</v>
      </c>
      <c r="I38" t="s">
        <v>24</v>
      </c>
      <c r="J38" t="s">
        <v>21</v>
      </c>
      <c r="M38" s="2">
        <v>5855.14</v>
      </c>
      <c r="N38">
        <v>8</v>
      </c>
      <c r="O38">
        <v>2015</v>
      </c>
      <c r="P38">
        <v>7</v>
      </c>
      <c r="Q38">
        <v>2015</v>
      </c>
    </row>
    <row r="39" spans="1:17" x14ac:dyDescent="0.25">
      <c r="A39" t="s">
        <v>17</v>
      </c>
      <c r="B39" t="s">
        <v>172</v>
      </c>
      <c r="C39" t="s">
        <v>96</v>
      </c>
      <c r="D39" t="s">
        <v>56</v>
      </c>
      <c r="E39" t="s">
        <v>21</v>
      </c>
      <c r="F39" t="s">
        <v>22</v>
      </c>
      <c r="G39" t="s">
        <v>23</v>
      </c>
      <c r="H39" s="2">
        <v>5812</v>
      </c>
      <c r="I39" t="s">
        <v>24</v>
      </c>
      <c r="J39" t="s">
        <v>21</v>
      </c>
      <c r="M39" s="2">
        <v>17685.330000000002</v>
      </c>
      <c r="N39" t="s">
        <v>95</v>
      </c>
      <c r="O39" t="s">
        <v>93</v>
      </c>
      <c r="P39">
        <v>1</v>
      </c>
      <c r="Q39">
        <v>2015</v>
      </c>
    </row>
    <row r="40" spans="1:17" x14ac:dyDescent="0.25">
      <c r="A40" t="s">
        <v>17</v>
      </c>
      <c r="B40" t="s">
        <v>178</v>
      </c>
      <c r="C40">
        <v>0</v>
      </c>
      <c r="D40" t="s">
        <v>72</v>
      </c>
      <c r="E40" t="s">
        <v>21</v>
      </c>
      <c r="F40" t="s">
        <v>28</v>
      </c>
      <c r="G40" s="2" t="s">
        <v>23</v>
      </c>
      <c r="H40" s="2">
        <v>-504</v>
      </c>
      <c r="I40" t="s">
        <v>24</v>
      </c>
      <c r="J40" t="s">
        <v>21</v>
      </c>
      <c r="K40" s="2"/>
      <c r="L40" s="2"/>
      <c r="M40" s="2">
        <v>-1633.31</v>
      </c>
      <c r="N40">
        <v>10</v>
      </c>
      <c r="O40">
        <v>2014</v>
      </c>
      <c r="P40">
        <v>9</v>
      </c>
      <c r="Q40">
        <v>2014</v>
      </c>
    </row>
    <row r="41" spans="1:17" x14ac:dyDescent="0.25">
      <c r="A41" t="s">
        <v>17</v>
      </c>
      <c r="B41" t="s">
        <v>178</v>
      </c>
      <c r="C41">
        <v>0</v>
      </c>
      <c r="D41" t="s">
        <v>72</v>
      </c>
      <c r="E41" t="s">
        <v>21</v>
      </c>
      <c r="F41" t="s">
        <v>29</v>
      </c>
      <c r="G41" s="2" t="s">
        <v>23</v>
      </c>
      <c r="H41" s="2">
        <v>-239</v>
      </c>
      <c r="I41" t="s">
        <v>24</v>
      </c>
      <c r="J41" t="s">
        <v>21</v>
      </c>
      <c r="K41" s="2"/>
      <c r="L41" s="2"/>
      <c r="M41" s="2">
        <v>-697.07</v>
      </c>
      <c r="N41">
        <v>10</v>
      </c>
      <c r="O41">
        <v>2014</v>
      </c>
      <c r="P41">
        <v>9</v>
      </c>
      <c r="Q41">
        <v>2014</v>
      </c>
    </row>
    <row r="42" spans="1:17" x14ac:dyDescent="0.25">
      <c r="A42" t="s">
        <v>17</v>
      </c>
      <c r="B42" t="s">
        <v>178</v>
      </c>
      <c r="C42">
        <v>0</v>
      </c>
      <c r="D42" t="s">
        <v>72</v>
      </c>
      <c r="E42" t="s">
        <v>21</v>
      </c>
      <c r="F42" t="s">
        <v>22</v>
      </c>
      <c r="G42" s="2" t="s">
        <v>23</v>
      </c>
      <c r="H42" s="2">
        <v>-50</v>
      </c>
      <c r="I42" t="s">
        <v>24</v>
      </c>
      <c r="J42" t="s">
        <v>21</v>
      </c>
      <c r="K42" s="2"/>
      <c r="L42" s="2"/>
      <c r="M42" s="2">
        <v>-202.52</v>
      </c>
      <c r="N42">
        <v>12</v>
      </c>
      <c r="O42">
        <v>2014</v>
      </c>
      <c r="P42">
        <v>11</v>
      </c>
      <c r="Q42">
        <v>2014</v>
      </c>
    </row>
    <row r="43" spans="1:17" x14ac:dyDescent="0.25">
      <c r="A43" t="s">
        <v>17</v>
      </c>
      <c r="B43" t="s">
        <v>178</v>
      </c>
      <c r="C43">
        <v>0</v>
      </c>
      <c r="D43" t="s">
        <v>72</v>
      </c>
      <c r="E43" t="s">
        <v>21</v>
      </c>
      <c r="F43" t="s">
        <v>22</v>
      </c>
      <c r="G43" t="s">
        <v>23</v>
      </c>
      <c r="H43" s="2">
        <v>28</v>
      </c>
      <c r="I43" t="s">
        <v>24</v>
      </c>
      <c r="J43" t="s">
        <v>21</v>
      </c>
      <c r="M43" s="2">
        <v>60.75</v>
      </c>
      <c r="N43">
        <v>5</v>
      </c>
      <c r="O43">
        <v>2015</v>
      </c>
      <c r="P43">
        <v>4</v>
      </c>
      <c r="Q43">
        <v>2015</v>
      </c>
    </row>
    <row r="44" spans="1:17" x14ac:dyDescent="0.25">
      <c r="A44" t="s">
        <v>17</v>
      </c>
      <c r="B44" t="s">
        <v>178</v>
      </c>
      <c r="C44">
        <v>0</v>
      </c>
      <c r="D44" t="s">
        <v>72</v>
      </c>
      <c r="E44" t="s">
        <v>21</v>
      </c>
      <c r="F44" t="s">
        <v>28</v>
      </c>
      <c r="G44" t="s">
        <v>23</v>
      </c>
      <c r="H44" s="2">
        <v>-497</v>
      </c>
      <c r="I44" t="s">
        <v>24</v>
      </c>
      <c r="J44" t="s">
        <v>21</v>
      </c>
      <c r="M44" s="2">
        <v>-962.89</v>
      </c>
      <c r="N44">
        <v>7</v>
      </c>
      <c r="O44">
        <v>2015</v>
      </c>
      <c r="P44">
        <v>6</v>
      </c>
      <c r="Q44">
        <v>2015</v>
      </c>
    </row>
    <row r="45" spans="1:17" x14ac:dyDescent="0.25">
      <c r="A45" t="s">
        <v>17</v>
      </c>
      <c r="B45" t="s">
        <v>178</v>
      </c>
      <c r="C45">
        <v>0</v>
      </c>
      <c r="D45" t="s">
        <v>72</v>
      </c>
      <c r="E45" t="s">
        <v>21</v>
      </c>
      <c r="F45" t="s">
        <v>29</v>
      </c>
      <c r="G45" t="s">
        <v>23</v>
      </c>
      <c r="H45" s="2">
        <v>-497</v>
      </c>
      <c r="I45" t="s">
        <v>24</v>
      </c>
      <c r="J45" t="s">
        <v>21</v>
      </c>
      <c r="M45" s="2">
        <v>-866.6</v>
      </c>
      <c r="N45">
        <v>7</v>
      </c>
      <c r="O45">
        <v>2015</v>
      </c>
      <c r="P45">
        <v>6</v>
      </c>
      <c r="Q45">
        <v>2015</v>
      </c>
    </row>
    <row r="46" spans="1:17" x14ac:dyDescent="0.25">
      <c r="A46" t="s">
        <v>17</v>
      </c>
      <c r="B46" t="s">
        <v>178</v>
      </c>
      <c r="C46">
        <v>0</v>
      </c>
      <c r="D46" t="s">
        <v>72</v>
      </c>
      <c r="E46" t="s">
        <v>21</v>
      </c>
      <c r="F46" t="s">
        <v>30</v>
      </c>
      <c r="G46" t="s">
        <v>23</v>
      </c>
      <c r="H46" s="2">
        <v>-512</v>
      </c>
      <c r="I46" t="s">
        <v>24</v>
      </c>
      <c r="J46" t="s">
        <v>21</v>
      </c>
      <c r="M46" s="2">
        <v>-793.56</v>
      </c>
      <c r="N46">
        <v>7</v>
      </c>
      <c r="O46">
        <v>2015</v>
      </c>
      <c r="P46">
        <v>6</v>
      </c>
      <c r="Q46">
        <v>2015</v>
      </c>
    </row>
    <row r="47" spans="1:17" x14ac:dyDescent="0.25">
      <c r="A47" t="s">
        <v>17</v>
      </c>
      <c r="B47" t="s">
        <v>178</v>
      </c>
      <c r="C47">
        <v>0</v>
      </c>
      <c r="D47" t="s">
        <v>72</v>
      </c>
      <c r="E47" t="s">
        <v>21</v>
      </c>
      <c r="F47" t="s">
        <v>22</v>
      </c>
      <c r="G47" t="s">
        <v>23</v>
      </c>
      <c r="H47" s="2">
        <v>-255</v>
      </c>
      <c r="I47" t="s">
        <v>24</v>
      </c>
      <c r="J47" t="s">
        <v>21</v>
      </c>
      <c r="M47" s="2">
        <v>-493.96</v>
      </c>
      <c r="N47">
        <v>8</v>
      </c>
      <c r="O47">
        <v>2015</v>
      </c>
      <c r="P47">
        <v>7</v>
      </c>
      <c r="Q47">
        <v>2015</v>
      </c>
    </row>
    <row r="48" spans="1:17" x14ac:dyDescent="0.25">
      <c r="A48" t="s">
        <v>17</v>
      </c>
      <c r="B48" t="s">
        <v>178</v>
      </c>
      <c r="C48" t="s">
        <v>96</v>
      </c>
      <c r="D48" t="s">
        <v>72</v>
      </c>
      <c r="E48" t="s">
        <v>21</v>
      </c>
      <c r="F48" t="s">
        <v>22</v>
      </c>
      <c r="G48" t="s">
        <v>23</v>
      </c>
      <c r="H48" s="2">
        <v>458</v>
      </c>
      <c r="I48" t="s">
        <v>24</v>
      </c>
      <c r="J48" t="s">
        <v>21</v>
      </c>
      <c r="M48" s="2">
        <v>1706.78</v>
      </c>
      <c r="N48" t="s">
        <v>95</v>
      </c>
      <c r="O48" t="s">
        <v>93</v>
      </c>
      <c r="P48">
        <v>1</v>
      </c>
      <c r="Q48">
        <v>2015</v>
      </c>
    </row>
    <row r="49" spans="1:17" x14ac:dyDescent="0.25">
      <c r="A49" t="s">
        <v>17</v>
      </c>
      <c r="B49" t="s">
        <v>178</v>
      </c>
      <c r="C49" t="s">
        <v>96</v>
      </c>
      <c r="D49" t="s">
        <v>72</v>
      </c>
      <c r="E49" t="s">
        <v>21</v>
      </c>
      <c r="F49" t="s">
        <v>22</v>
      </c>
      <c r="G49" t="s">
        <v>23</v>
      </c>
      <c r="H49" s="2">
        <v>66</v>
      </c>
      <c r="I49" t="s">
        <v>24</v>
      </c>
      <c r="J49" t="s">
        <v>21</v>
      </c>
      <c r="M49" s="2">
        <v>288.10000000000002</v>
      </c>
      <c r="N49" t="s">
        <v>92</v>
      </c>
      <c r="O49" t="s">
        <v>93</v>
      </c>
      <c r="P49">
        <v>2</v>
      </c>
      <c r="Q49">
        <v>2015</v>
      </c>
    </row>
    <row r="50" spans="1:17" x14ac:dyDescent="0.25">
      <c r="A50" t="s">
        <v>17</v>
      </c>
      <c r="B50" t="s">
        <v>61</v>
      </c>
      <c r="C50">
        <v>0</v>
      </c>
      <c r="D50" t="s">
        <v>62</v>
      </c>
      <c r="E50" t="s">
        <v>21</v>
      </c>
      <c r="F50" t="s">
        <v>28</v>
      </c>
      <c r="G50" s="2" t="s">
        <v>23</v>
      </c>
      <c r="H50" s="2">
        <v>-48</v>
      </c>
      <c r="I50" t="s">
        <v>24</v>
      </c>
      <c r="J50" t="s">
        <v>21</v>
      </c>
      <c r="K50" s="2"/>
      <c r="L50" s="2"/>
      <c r="M50" s="2">
        <v>-194.02</v>
      </c>
      <c r="N50">
        <v>10</v>
      </c>
      <c r="O50">
        <v>2014</v>
      </c>
      <c r="P50">
        <v>9</v>
      </c>
      <c r="Q50">
        <v>2014</v>
      </c>
    </row>
    <row r="51" spans="1:17" x14ac:dyDescent="0.25">
      <c r="A51" t="s">
        <v>17</v>
      </c>
      <c r="B51" t="s">
        <v>61</v>
      </c>
      <c r="C51">
        <v>0</v>
      </c>
      <c r="D51" t="s">
        <v>62</v>
      </c>
      <c r="E51" t="s">
        <v>21</v>
      </c>
      <c r="F51" t="s">
        <v>29</v>
      </c>
      <c r="G51" s="2" t="s">
        <v>23</v>
      </c>
      <c r="H51" s="2">
        <v>-48</v>
      </c>
      <c r="I51" t="s">
        <v>24</v>
      </c>
      <c r="J51" t="s">
        <v>21</v>
      </c>
      <c r="K51" s="2"/>
      <c r="L51" s="2"/>
      <c r="M51" s="2">
        <v>-174.62</v>
      </c>
      <c r="N51">
        <v>10</v>
      </c>
      <c r="O51">
        <v>2014</v>
      </c>
      <c r="P51">
        <v>9</v>
      </c>
      <c r="Q51">
        <v>2014</v>
      </c>
    </row>
    <row r="52" spans="1:17" x14ac:dyDescent="0.25">
      <c r="A52" t="s">
        <v>17</v>
      </c>
      <c r="B52" t="s">
        <v>61</v>
      </c>
      <c r="C52">
        <v>0</v>
      </c>
      <c r="D52" t="s">
        <v>62</v>
      </c>
      <c r="E52" t="s">
        <v>21</v>
      </c>
      <c r="F52" t="s">
        <v>30</v>
      </c>
      <c r="G52" s="2" t="s">
        <v>23</v>
      </c>
      <c r="H52" s="2">
        <v>-37</v>
      </c>
      <c r="I52" t="s">
        <v>24</v>
      </c>
      <c r="J52" t="s">
        <v>21</v>
      </c>
      <c r="K52" s="2"/>
      <c r="L52" s="2"/>
      <c r="M52" s="2">
        <v>-119.65</v>
      </c>
      <c r="N52">
        <v>10</v>
      </c>
      <c r="O52">
        <v>2014</v>
      </c>
      <c r="P52">
        <v>9</v>
      </c>
      <c r="Q52">
        <v>2014</v>
      </c>
    </row>
    <row r="53" spans="1:17" x14ac:dyDescent="0.25">
      <c r="A53" t="s">
        <v>17</v>
      </c>
      <c r="B53" t="s">
        <v>61</v>
      </c>
      <c r="C53">
        <v>0</v>
      </c>
      <c r="D53" t="s">
        <v>62</v>
      </c>
      <c r="E53" t="s">
        <v>21</v>
      </c>
      <c r="F53" t="s">
        <v>28</v>
      </c>
      <c r="G53" s="2" t="s">
        <v>23</v>
      </c>
      <c r="H53" s="2">
        <v>-104</v>
      </c>
      <c r="I53" t="s">
        <v>24</v>
      </c>
      <c r="J53" t="s">
        <v>21</v>
      </c>
      <c r="K53" s="2"/>
      <c r="L53" s="2"/>
      <c r="M53" s="2">
        <v>-433.73</v>
      </c>
      <c r="N53">
        <v>12</v>
      </c>
      <c r="O53">
        <v>2014</v>
      </c>
      <c r="P53">
        <v>11</v>
      </c>
      <c r="Q53">
        <v>2014</v>
      </c>
    </row>
    <row r="54" spans="1:17" x14ac:dyDescent="0.25">
      <c r="A54" t="s">
        <v>17</v>
      </c>
      <c r="B54" t="s">
        <v>61</v>
      </c>
      <c r="C54">
        <v>0</v>
      </c>
      <c r="D54" t="s">
        <v>62</v>
      </c>
      <c r="E54" t="s">
        <v>21</v>
      </c>
      <c r="F54" t="s">
        <v>29</v>
      </c>
      <c r="G54" s="2" t="s">
        <v>23</v>
      </c>
      <c r="H54" s="2">
        <v>-104</v>
      </c>
      <c r="I54" t="s">
        <v>24</v>
      </c>
      <c r="J54" t="s">
        <v>21</v>
      </c>
      <c r="K54" s="2"/>
      <c r="L54" s="2"/>
      <c r="M54" s="2">
        <v>-390.36</v>
      </c>
      <c r="N54">
        <v>12</v>
      </c>
      <c r="O54">
        <v>2014</v>
      </c>
      <c r="P54">
        <v>11</v>
      </c>
      <c r="Q54">
        <v>2014</v>
      </c>
    </row>
    <row r="55" spans="1:17" x14ac:dyDescent="0.25">
      <c r="A55" t="s">
        <v>17</v>
      </c>
      <c r="B55" t="s">
        <v>61</v>
      </c>
      <c r="C55">
        <v>0</v>
      </c>
      <c r="D55" t="s">
        <v>62</v>
      </c>
      <c r="E55" t="s">
        <v>21</v>
      </c>
      <c r="F55" t="s">
        <v>30</v>
      </c>
      <c r="G55" s="2" t="s">
        <v>23</v>
      </c>
      <c r="H55" s="2">
        <v>-326</v>
      </c>
      <c r="I55" t="s">
        <v>24</v>
      </c>
      <c r="J55" t="s">
        <v>21</v>
      </c>
      <c r="K55" s="2"/>
      <c r="L55" s="2"/>
      <c r="M55" s="2">
        <v>-1087.67</v>
      </c>
      <c r="N55">
        <v>12</v>
      </c>
      <c r="O55">
        <v>2014</v>
      </c>
      <c r="P55">
        <v>11</v>
      </c>
      <c r="Q55">
        <v>2014</v>
      </c>
    </row>
    <row r="56" spans="1:17" x14ac:dyDescent="0.25">
      <c r="A56" t="s">
        <v>17</v>
      </c>
      <c r="B56" t="s">
        <v>61</v>
      </c>
      <c r="C56">
        <v>0</v>
      </c>
      <c r="D56" t="s">
        <v>62</v>
      </c>
      <c r="E56" t="s">
        <v>21</v>
      </c>
      <c r="F56" t="s">
        <v>28</v>
      </c>
      <c r="G56" s="2" t="s">
        <v>23</v>
      </c>
      <c r="H56" s="2">
        <v>-81</v>
      </c>
      <c r="I56" t="s">
        <v>24</v>
      </c>
      <c r="J56" t="s">
        <v>21</v>
      </c>
      <c r="K56" s="2"/>
      <c r="L56" s="2"/>
      <c r="M56" s="2">
        <v>-285.67</v>
      </c>
      <c r="N56">
        <v>1</v>
      </c>
      <c r="O56">
        <v>2015</v>
      </c>
      <c r="P56">
        <v>12</v>
      </c>
      <c r="Q56">
        <v>2014</v>
      </c>
    </row>
    <row r="57" spans="1:17" x14ac:dyDescent="0.25">
      <c r="A57" t="s">
        <v>17</v>
      </c>
      <c r="B57" t="s">
        <v>61</v>
      </c>
      <c r="C57">
        <v>0</v>
      </c>
      <c r="D57" t="s">
        <v>62</v>
      </c>
      <c r="E57" t="s">
        <v>21</v>
      </c>
      <c r="F57" t="s">
        <v>29</v>
      </c>
      <c r="G57" s="2" t="s">
        <v>23</v>
      </c>
      <c r="H57" s="2">
        <v>-81</v>
      </c>
      <c r="I57" t="s">
        <v>24</v>
      </c>
      <c r="J57" t="s">
        <v>21</v>
      </c>
      <c r="K57" s="2"/>
      <c r="L57" s="2"/>
      <c r="M57" s="2">
        <v>-257.10000000000002</v>
      </c>
      <c r="N57">
        <v>1</v>
      </c>
      <c r="O57">
        <v>2015</v>
      </c>
      <c r="P57">
        <v>12</v>
      </c>
      <c r="Q57">
        <v>2014</v>
      </c>
    </row>
    <row r="58" spans="1:17" x14ac:dyDescent="0.25">
      <c r="A58" t="s">
        <v>17</v>
      </c>
      <c r="B58" t="s">
        <v>61</v>
      </c>
      <c r="C58">
        <v>0</v>
      </c>
      <c r="D58" t="s">
        <v>62</v>
      </c>
      <c r="E58" t="s">
        <v>21</v>
      </c>
      <c r="F58" t="s">
        <v>30</v>
      </c>
      <c r="G58" s="2" t="s">
        <v>23</v>
      </c>
      <c r="H58" s="2">
        <v>-31</v>
      </c>
      <c r="I58" t="s">
        <v>24</v>
      </c>
      <c r="J58" t="s">
        <v>21</v>
      </c>
      <c r="K58" s="2"/>
      <c r="L58" s="2"/>
      <c r="M58" s="2">
        <v>-87.46</v>
      </c>
      <c r="N58">
        <v>1</v>
      </c>
      <c r="O58">
        <v>2015</v>
      </c>
      <c r="P58">
        <v>12</v>
      </c>
      <c r="Q58">
        <v>2014</v>
      </c>
    </row>
    <row r="59" spans="1:17" x14ac:dyDescent="0.25">
      <c r="A59" t="s">
        <v>17</v>
      </c>
      <c r="B59" t="s">
        <v>61</v>
      </c>
      <c r="C59" t="s">
        <v>96</v>
      </c>
      <c r="D59" t="s">
        <v>62</v>
      </c>
      <c r="E59" t="s">
        <v>21</v>
      </c>
      <c r="F59" t="s">
        <v>28</v>
      </c>
      <c r="G59" t="s">
        <v>23</v>
      </c>
      <c r="H59" s="2">
        <v>-143</v>
      </c>
      <c r="I59" t="s">
        <v>24</v>
      </c>
      <c r="J59" t="s">
        <v>21</v>
      </c>
      <c r="M59" s="2">
        <v>-419.56</v>
      </c>
      <c r="N59" t="s">
        <v>92</v>
      </c>
      <c r="O59" t="s">
        <v>93</v>
      </c>
      <c r="P59">
        <v>2</v>
      </c>
      <c r="Q59">
        <v>2015</v>
      </c>
    </row>
    <row r="60" spans="1:17" x14ac:dyDescent="0.25">
      <c r="A60" t="s">
        <v>17</v>
      </c>
      <c r="B60" t="s">
        <v>61</v>
      </c>
      <c r="C60" t="s">
        <v>96</v>
      </c>
      <c r="D60" t="s">
        <v>62</v>
      </c>
      <c r="E60" t="s">
        <v>21</v>
      </c>
      <c r="F60" t="s">
        <v>29</v>
      </c>
      <c r="G60" t="s">
        <v>23</v>
      </c>
      <c r="H60" s="2">
        <v>-143</v>
      </c>
      <c r="I60" t="s">
        <v>24</v>
      </c>
      <c r="J60" t="s">
        <v>21</v>
      </c>
      <c r="M60" s="2">
        <v>-377.61</v>
      </c>
      <c r="N60" t="s">
        <v>92</v>
      </c>
      <c r="O60" t="s">
        <v>93</v>
      </c>
      <c r="P60">
        <v>2</v>
      </c>
      <c r="Q60">
        <v>2015</v>
      </c>
    </row>
    <row r="61" spans="1:17" x14ac:dyDescent="0.25">
      <c r="A61" t="s">
        <v>17</v>
      </c>
      <c r="B61" t="s">
        <v>61</v>
      </c>
      <c r="C61" t="s">
        <v>96</v>
      </c>
      <c r="D61" t="s">
        <v>62</v>
      </c>
      <c r="E61" t="s">
        <v>21</v>
      </c>
      <c r="F61" t="s">
        <v>30</v>
      </c>
      <c r="G61" t="s">
        <v>23</v>
      </c>
      <c r="H61" s="2">
        <v>-586</v>
      </c>
      <c r="I61" t="s">
        <v>24</v>
      </c>
      <c r="J61" t="s">
        <v>21</v>
      </c>
      <c r="M61" s="2">
        <v>-1375.46</v>
      </c>
      <c r="N61" t="s">
        <v>92</v>
      </c>
      <c r="O61" t="s">
        <v>93</v>
      </c>
      <c r="P61">
        <v>2</v>
      </c>
      <c r="Q61">
        <v>2015</v>
      </c>
    </row>
    <row r="62" spans="1:17" x14ac:dyDescent="0.25">
      <c r="A62" t="s">
        <v>17</v>
      </c>
      <c r="B62" t="s">
        <v>61</v>
      </c>
      <c r="C62" t="s">
        <v>96</v>
      </c>
      <c r="D62" t="s">
        <v>62</v>
      </c>
      <c r="E62" t="s">
        <v>21</v>
      </c>
      <c r="F62" t="s">
        <v>28</v>
      </c>
      <c r="G62" t="s">
        <v>23</v>
      </c>
      <c r="H62" s="2">
        <v>-70</v>
      </c>
      <c r="I62" t="s">
        <v>24</v>
      </c>
      <c r="J62" t="s">
        <v>21</v>
      </c>
      <c r="M62" s="2">
        <v>-200.8</v>
      </c>
      <c r="N62" t="s">
        <v>94</v>
      </c>
      <c r="O62" t="s">
        <v>93</v>
      </c>
      <c r="P62">
        <v>3</v>
      </c>
      <c r="Q62">
        <v>2015</v>
      </c>
    </row>
    <row r="63" spans="1:17" x14ac:dyDescent="0.25">
      <c r="A63" t="s">
        <v>17</v>
      </c>
      <c r="B63" t="s">
        <v>61</v>
      </c>
      <c r="C63" t="s">
        <v>96</v>
      </c>
      <c r="D63" t="s">
        <v>62</v>
      </c>
      <c r="E63" t="s">
        <v>21</v>
      </c>
      <c r="F63" t="s">
        <v>29</v>
      </c>
      <c r="G63" t="s">
        <v>23</v>
      </c>
      <c r="H63" s="2">
        <v>-70</v>
      </c>
      <c r="I63" t="s">
        <v>24</v>
      </c>
      <c r="J63" t="s">
        <v>21</v>
      </c>
      <c r="M63" s="2">
        <v>-200.8</v>
      </c>
      <c r="N63" t="s">
        <v>94</v>
      </c>
      <c r="O63" t="s">
        <v>93</v>
      </c>
      <c r="P63">
        <v>3</v>
      </c>
      <c r="Q63">
        <v>2015</v>
      </c>
    </row>
    <row r="64" spans="1:17" x14ac:dyDescent="0.25">
      <c r="A64" t="s">
        <v>17</v>
      </c>
      <c r="B64" t="s">
        <v>61</v>
      </c>
      <c r="C64" t="s">
        <v>96</v>
      </c>
      <c r="D64" t="s">
        <v>62</v>
      </c>
      <c r="E64" t="s">
        <v>21</v>
      </c>
      <c r="F64" t="s">
        <v>30</v>
      </c>
      <c r="G64" t="s">
        <v>23</v>
      </c>
      <c r="H64" s="2">
        <v>-139</v>
      </c>
      <c r="I64" t="s">
        <v>24</v>
      </c>
      <c r="J64" t="s">
        <v>21</v>
      </c>
      <c r="M64" s="2">
        <v>-398.74</v>
      </c>
      <c r="N64" t="s">
        <v>94</v>
      </c>
      <c r="O64" t="s">
        <v>93</v>
      </c>
      <c r="P64">
        <v>3</v>
      </c>
      <c r="Q64">
        <v>2015</v>
      </c>
    </row>
    <row r="65" spans="1:17" x14ac:dyDescent="0.25">
      <c r="A65" t="s">
        <v>17</v>
      </c>
      <c r="B65" t="s">
        <v>161</v>
      </c>
      <c r="C65">
        <v>0</v>
      </c>
      <c r="D65" t="s">
        <v>20</v>
      </c>
      <c r="E65" t="s">
        <v>21</v>
      </c>
      <c r="F65" t="s">
        <v>22</v>
      </c>
      <c r="G65" s="2" t="s">
        <v>23</v>
      </c>
      <c r="H65" s="2">
        <v>-1153</v>
      </c>
      <c r="I65" t="s">
        <v>24</v>
      </c>
      <c r="J65" t="s">
        <v>21</v>
      </c>
      <c r="K65" s="2"/>
      <c r="L65" s="2"/>
      <c r="M65" s="2">
        <v>-4648.32</v>
      </c>
      <c r="N65">
        <v>10</v>
      </c>
      <c r="O65">
        <v>2014</v>
      </c>
      <c r="P65">
        <v>9</v>
      </c>
      <c r="Q65">
        <v>2014</v>
      </c>
    </row>
    <row r="66" spans="1:17" x14ac:dyDescent="0.25">
      <c r="A66" t="s">
        <v>17</v>
      </c>
      <c r="B66" t="s">
        <v>161</v>
      </c>
      <c r="C66">
        <v>0</v>
      </c>
      <c r="D66" t="s">
        <v>20</v>
      </c>
      <c r="E66" t="s">
        <v>21</v>
      </c>
      <c r="F66" t="s">
        <v>22</v>
      </c>
      <c r="G66" s="2" t="s">
        <v>23</v>
      </c>
      <c r="H66" s="2">
        <v>63</v>
      </c>
      <c r="I66" t="s">
        <v>24</v>
      </c>
      <c r="J66" t="s">
        <v>21</v>
      </c>
      <c r="K66" s="2"/>
      <c r="L66" s="2"/>
      <c r="M66" s="2">
        <v>243.56</v>
      </c>
      <c r="N66">
        <v>11</v>
      </c>
      <c r="O66">
        <v>2014</v>
      </c>
      <c r="P66">
        <v>10</v>
      </c>
      <c r="Q66">
        <v>2014</v>
      </c>
    </row>
    <row r="67" spans="1:17" x14ac:dyDescent="0.25">
      <c r="A67" t="s">
        <v>17</v>
      </c>
      <c r="B67" t="s">
        <v>161</v>
      </c>
      <c r="C67">
        <v>0</v>
      </c>
      <c r="D67" t="s">
        <v>20</v>
      </c>
      <c r="E67" t="s">
        <v>21</v>
      </c>
      <c r="F67" t="s">
        <v>22</v>
      </c>
      <c r="G67" s="2" t="s">
        <v>23</v>
      </c>
      <c r="H67" s="2">
        <v>-1201</v>
      </c>
      <c r="I67" t="s">
        <v>24</v>
      </c>
      <c r="J67" t="s">
        <v>21</v>
      </c>
      <c r="K67" s="2"/>
      <c r="L67" s="2"/>
      <c r="M67" s="2">
        <v>-4973.34</v>
      </c>
      <c r="N67">
        <v>12</v>
      </c>
      <c r="O67">
        <v>2014</v>
      </c>
      <c r="P67">
        <v>11</v>
      </c>
      <c r="Q67">
        <v>2014</v>
      </c>
    </row>
    <row r="68" spans="1:17" x14ac:dyDescent="0.25">
      <c r="A68" t="s">
        <v>17</v>
      </c>
      <c r="B68" t="s">
        <v>161</v>
      </c>
      <c r="C68">
        <v>0</v>
      </c>
      <c r="D68" t="s">
        <v>25</v>
      </c>
      <c r="E68" t="s">
        <v>21</v>
      </c>
      <c r="F68" t="s">
        <v>22</v>
      </c>
      <c r="G68" s="2" t="s">
        <v>23</v>
      </c>
      <c r="H68" s="2">
        <v>-858</v>
      </c>
      <c r="I68" t="s">
        <v>24</v>
      </c>
      <c r="J68" t="s">
        <v>21</v>
      </c>
      <c r="K68" s="2"/>
      <c r="L68" s="2"/>
      <c r="M68" s="2">
        <v>-3552.98</v>
      </c>
      <c r="N68">
        <v>12</v>
      </c>
      <c r="O68">
        <v>2014</v>
      </c>
      <c r="P68">
        <v>11</v>
      </c>
      <c r="Q68">
        <v>2014</v>
      </c>
    </row>
    <row r="69" spans="1:17" x14ac:dyDescent="0.25">
      <c r="A69" t="s">
        <v>17</v>
      </c>
      <c r="B69" t="s">
        <v>161</v>
      </c>
      <c r="C69">
        <v>0</v>
      </c>
      <c r="D69" t="s">
        <v>25</v>
      </c>
      <c r="E69" t="s">
        <v>21</v>
      </c>
      <c r="F69" t="s">
        <v>22</v>
      </c>
      <c r="G69" t="s">
        <v>23</v>
      </c>
      <c r="H69" s="2">
        <v>129</v>
      </c>
      <c r="I69" t="s">
        <v>24</v>
      </c>
      <c r="J69" t="s">
        <v>21</v>
      </c>
      <c r="M69" s="2">
        <v>368.82</v>
      </c>
      <c r="N69">
        <v>6</v>
      </c>
      <c r="O69">
        <v>2015</v>
      </c>
      <c r="P69">
        <v>5</v>
      </c>
      <c r="Q69">
        <v>2015</v>
      </c>
    </row>
    <row r="70" spans="1:17" x14ac:dyDescent="0.25">
      <c r="A70" t="s">
        <v>17</v>
      </c>
      <c r="B70" t="s">
        <v>161</v>
      </c>
      <c r="C70">
        <v>0</v>
      </c>
      <c r="D70" t="s">
        <v>25</v>
      </c>
      <c r="E70" t="s">
        <v>21</v>
      </c>
      <c r="F70" t="s">
        <v>22</v>
      </c>
      <c r="G70" t="s">
        <v>23</v>
      </c>
      <c r="H70" s="2">
        <v>368</v>
      </c>
      <c r="I70" t="s">
        <v>24</v>
      </c>
      <c r="J70" t="s">
        <v>21</v>
      </c>
      <c r="M70" s="2">
        <v>1063.52</v>
      </c>
      <c r="N70">
        <v>8</v>
      </c>
      <c r="O70">
        <v>2015</v>
      </c>
      <c r="P70">
        <v>7</v>
      </c>
      <c r="Q70">
        <v>2015</v>
      </c>
    </row>
    <row r="71" spans="1:17" x14ac:dyDescent="0.25">
      <c r="A71" t="s">
        <v>17</v>
      </c>
      <c r="B71" t="s">
        <v>161</v>
      </c>
      <c r="C71" t="s">
        <v>96</v>
      </c>
      <c r="D71" t="s">
        <v>20</v>
      </c>
      <c r="E71" t="s">
        <v>21</v>
      </c>
      <c r="F71" t="s">
        <v>22</v>
      </c>
      <c r="G71" t="s">
        <v>23</v>
      </c>
      <c r="H71" s="2">
        <v>540</v>
      </c>
      <c r="I71" t="s">
        <v>24</v>
      </c>
      <c r="J71" t="s">
        <v>21</v>
      </c>
      <c r="M71" s="2">
        <v>1537.27</v>
      </c>
      <c r="N71" t="s">
        <v>94</v>
      </c>
      <c r="O71" t="s">
        <v>93</v>
      </c>
      <c r="P71">
        <v>3</v>
      </c>
      <c r="Q71">
        <v>2015</v>
      </c>
    </row>
    <row r="72" spans="1:17" x14ac:dyDescent="0.25">
      <c r="A72" t="s">
        <v>17</v>
      </c>
      <c r="B72" t="s">
        <v>161</v>
      </c>
      <c r="C72" t="s">
        <v>96</v>
      </c>
      <c r="D72" t="s">
        <v>25</v>
      </c>
      <c r="E72" t="s">
        <v>21</v>
      </c>
      <c r="F72" t="s">
        <v>22</v>
      </c>
      <c r="G72" t="s">
        <v>23</v>
      </c>
      <c r="H72" s="2">
        <v>6</v>
      </c>
      <c r="I72" t="s">
        <v>24</v>
      </c>
      <c r="J72" t="s">
        <v>21</v>
      </c>
      <c r="M72" s="2">
        <v>17.079999999999998</v>
      </c>
      <c r="N72" t="s">
        <v>94</v>
      </c>
      <c r="O72" t="s">
        <v>93</v>
      </c>
      <c r="P72">
        <v>3</v>
      </c>
      <c r="Q72">
        <v>2015</v>
      </c>
    </row>
    <row r="73" spans="1:17" x14ac:dyDescent="0.25">
      <c r="A73" t="s">
        <v>17</v>
      </c>
      <c r="B73" t="s">
        <v>177</v>
      </c>
      <c r="C73">
        <v>0</v>
      </c>
      <c r="D73" t="s">
        <v>70</v>
      </c>
      <c r="E73" t="s">
        <v>21</v>
      </c>
      <c r="F73" t="s">
        <v>22</v>
      </c>
      <c r="G73" s="2" t="s">
        <v>23</v>
      </c>
      <c r="H73" s="2">
        <v>124</v>
      </c>
      <c r="I73" t="s">
        <v>24</v>
      </c>
      <c r="J73" t="s">
        <v>21</v>
      </c>
      <c r="K73" s="2"/>
      <c r="L73" s="2"/>
      <c r="M73" s="2">
        <v>379.07</v>
      </c>
      <c r="N73">
        <v>11</v>
      </c>
      <c r="O73">
        <v>2014</v>
      </c>
      <c r="P73">
        <v>10</v>
      </c>
      <c r="Q73">
        <v>2014</v>
      </c>
    </row>
    <row r="74" spans="1:17" x14ac:dyDescent="0.25">
      <c r="A74" t="s">
        <v>17</v>
      </c>
      <c r="B74" t="s">
        <v>177</v>
      </c>
      <c r="C74">
        <v>0</v>
      </c>
      <c r="D74" t="s">
        <v>70</v>
      </c>
      <c r="E74" t="s">
        <v>21</v>
      </c>
      <c r="F74" t="s">
        <v>28</v>
      </c>
      <c r="G74" s="2" t="s">
        <v>23</v>
      </c>
      <c r="H74" s="2">
        <v>-173</v>
      </c>
      <c r="I74" t="s">
        <v>24</v>
      </c>
      <c r="J74" t="s">
        <v>21</v>
      </c>
      <c r="K74" s="2"/>
      <c r="L74" s="2"/>
      <c r="M74" s="2">
        <v>-604.38</v>
      </c>
      <c r="N74">
        <v>1</v>
      </c>
      <c r="O74">
        <v>2015</v>
      </c>
      <c r="P74">
        <v>12</v>
      </c>
      <c r="Q74">
        <v>2014</v>
      </c>
    </row>
    <row r="75" spans="1:17" x14ac:dyDescent="0.25">
      <c r="A75" t="s">
        <v>17</v>
      </c>
      <c r="B75" t="s">
        <v>177</v>
      </c>
      <c r="C75">
        <v>0</v>
      </c>
      <c r="D75" t="s">
        <v>70</v>
      </c>
      <c r="E75" t="s">
        <v>21</v>
      </c>
      <c r="F75" t="s">
        <v>29</v>
      </c>
      <c r="G75" s="2" t="s">
        <v>23</v>
      </c>
      <c r="H75" s="2">
        <v>-173</v>
      </c>
      <c r="I75" t="s">
        <v>24</v>
      </c>
      <c r="J75" t="s">
        <v>21</v>
      </c>
      <c r="K75" s="2"/>
      <c r="L75" s="2"/>
      <c r="M75" s="2">
        <v>-543.94000000000005</v>
      </c>
      <c r="N75">
        <v>1</v>
      </c>
      <c r="O75">
        <v>2015</v>
      </c>
      <c r="P75">
        <v>12</v>
      </c>
      <c r="Q75">
        <v>2014</v>
      </c>
    </row>
    <row r="76" spans="1:17" x14ac:dyDescent="0.25">
      <c r="A76" t="s">
        <v>17</v>
      </c>
      <c r="B76" t="s">
        <v>177</v>
      </c>
      <c r="C76">
        <v>0</v>
      </c>
      <c r="D76" t="s">
        <v>70</v>
      </c>
      <c r="E76" t="s">
        <v>21</v>
      </c>
      <c r="F76" t="s">
        <v>30</v>
      </c>
      <c r="G76" s="2" t="s">
        <v>23</v>
      </c>
      <c r="H76" s="2">
        <v>-238</v>
      </c>
      <c r="I76" t="s">
        <v>24</v>
      </c>
      <c r="J76" t="s">
        <v>21</v>
      </c>
      <c r="K76" s="2"/>
      <c r="L76" s="2"/>
      <c r="M76" s="2">
        <v>-665.16</v>
      </c>
      <c r="N76">
        <v>1</v>
      </c>
      <c r="O76">
        <v>2015</v>
      </c>
      <c r="P76">
        <v>12</v>
      </c>
      <c r="Q76">
        <v>2014</v>
      </c>
    </row>
    <row r="77" spans="1:17" x14ac:dyDescent="0.25">
      <c r="A77" t="s">
        <v>17</v>
      </c>
      <c r="B77" t="s">
        <v>177</v>
      </c>
      <c r="C77">
        <v>0</v>
      </c>
      <c r="D77" t="s">
        <v>70</v>
      </c>
      <c r="E77" t="s">
        <v>21</v>
      </c>
      <c r="F77" t="s">
        <v>22</v>
      </c>
      <c r="G77" t="s">
        <v>23</v>
      </c>
      <c r="H77" s="2">
        <v>89</v>
      </c>
      <c r="I77" t="s">
        <v>24</v>
      </c>
      <c r="J77" t="s">
        <v>21</v>
      </c>
      <c r="M77" s="2">
        <v>193.09</v>
      </c>
      <c r="N77">
        <v>5</v>
      </c>
      <c r="O77">
        <v>2015</v>
      </c>
      <c r="P77">
        <v>4</v>
      </c>
      <c r="Q77">
        <v>2015</v>
      </c>
    </row>
    <row r="78" spans="1:17" x14ac:dyDescent="0.25">
      <c r="A78" t="s">
        <v>17</v>
      </c>
      <c r="B78" t="s">
        <v>177</v>
      </c>
      <c r="C78">
        <v>0</v>
      </c>
      <c r="D78" t="s">
        <v>70</v>
      </c>
      <c r="E78" t="s">
        <v>21</v>
      </c>
      <c r="F78" t="s">
        <v>28</v>
      </c>
      <c r="G78" t="s">
        <v>23</v>
      </c>
      <c r="H78" s="2">
        <v>-70</v>
      </c>
      <c r="I78" t="s">
        <v>24</v>
      </c>
      <c r="J78" t="s">
        <v>21</v>
      </c>
      <c r="M78" s="2">
        <v>-135.6</v>
      </c>
      <c r="N78">
        <v>8</v>
      </c>
      <c r="O78">
        <v>2015</v>
      </c>
      <c r="P78">
        <v>7</v>
      </c>
      <c r="Q78">
        <v>2015</v>
      </c>
    </row>
    <row r="79" spans="1:17" x14ac:dyDescent="0.25">
      <c r="A79" t="s">
        <v>17</v>
      </c>
      <c r="B79" t="s">
        <v>177</v>
      </c>
      <c r="C79">
        <v>0</v>
      </c>
      <c r="D79" t="s">
        <v>70</v>
      </c>
      <c r="E79" t="s">
        <v>21</v>
      </c>
      <c r="F79" t="s">
        <v>29</v>
      </c>
      <c r="G79" t="s">
        <v>23</v>
      </c>
      <c r="H79" s="2">
        <v>-70</v>
      </c>
      <c r="I79" t="s">
        <v>24</v>
      </c>
      <c r="J79" t="s">
        <v>21</v>
      </c>
      <c r="M79" s="2">
        <v>-122.04</v>
      </c>
      <c r="N79">
        <v>8</v>
      </c>
      <c r="O79">
        <v>2015</v>
      </c>
      <c r="P79">
        <v>7</v>
      </c>
      <c r="Q79">
        <v>2015</v>
      </c>
    </row>
    <row r="80" spans="1:17" x14ac:dyDescent="0.25">
      <c r="A80" t="s">
        <v>17</v>
      </c>
      <c r="B80" t="s">
        <v>177</v>
      </c>
      <c r="C80">
        <v>0</v>
      </c>
      <c r="D80" t="s">
        <v>70</v>
      </c>
      <c r="E80" t="s">
        <v>21</v>
      </c>
      <c r="F80" t="s">
        <v>30</v>
      </c>
      <c r="G80" t="s">
        <v>23</v>
      </c>
      <c r="H80" s="2">
        <v>-539</v>
      </c>
      <c r="I80" t="s">
        <v>24</v>
      </c>
      <c r="J80" t="s">
        <v>21</v>
      </c>
      <c r="M80" s="2">
        <v>-835.28</v>
      </c>
      <c r="N80">
        <v>8</v>
      </c>
      <c r="O80">
        <v>2015</v>
      </c>
      <c r="P80">
        <v>7</v>
      </c>
      <c r="Q80">
        <v>2015</v>
      </c>
    </row>
    <row r="81" spans="1:17" x14ac:dyDescent="0.25">
      <c r="A81" t="s">
        <v>17</v>
      </c>
      <c r="B81" t="s">
        <v>177</v>
      </c>
      <c r="C81">
        <v>0</v>
      </c>
      <c r="D81" t="s">
        <v>70</v>
      </c>
      <c r="E81" t="s">
        <v>21</v>
      </c>
      <c r="F81" t="s">
        <v>28</v>
      </c>
      <c r="G81" t="s">
        <v>23</v>
      </c>
      <c r="H81" s="2">
        <v>0</v>
      </c>
      <c r="I81" t="s">
        <v>24</v>
      </c>
      <c r="J81" t="s">
        <v>21</v>
      </c>
      <c r="M81" s="2">
        <v>0</v>
      </c>
      <c r="N81">
        <v>9</v>
      </c>
      <c r="O81">
        <v>2015</v>
      </c>
      <c r="P81">
        <v>8</v>
      </c>
      <c r="Q81">
        <v>2015</v>
      </c>
    </row>
    <row r="82" spans="1:17" x14ac:dyDescent="0.25">
      <c r="A82" t="s">
        <v>17</v>
      </c>
      <c r="B82" t="s">
        <v>177</v>
      </c>
      <c r="C82">
        <v>0</v>
      </c>
      <c r="D82" t="s">
        <v>70</v>
      </c>
      <c r="E82" t="s">
        <v>21</v>
      </c>
      <c r="F82" t="s">
        <v>29</v>
      </c>
      <c r="G82" t="s">
        <v>23</v>
      </c>
      <c r="H82" s="2">
        <v>0</v>
      </c>
      <c r="I82" t="s">
        <v>24</v>
      </c>
      <c r="J82" t="s">
        <v>21</v>
      </c>
      <c r="M82" s="2">
        <v>0</v>
      </c>
      <c r="N82">
        <v>9</v>
      </c>
      <c r="O82">
        <v>2015</v>
      </c>
      <c r="P82">
        <v>8</v>
      </c>
      <c r="Q82">
        <v>2015</v>
      </c>
    </row>
    <row r="83" spans="1:17" x14ac:dyDescent="0.25">
      <c r="A83" t="s">
        <v>17</v>
      </c>
      <c r="B83" t="s">
        <v>177</v>
      </c>
      <c r="C83">
        <v>0</v>
      </c>
      <c r="D83" t="s">
        <v>70</v>
      </c>
      <c r="E83" t="s">
        <v>21</v>
      </c>
      <c r="F83" t="s">
        <v>30</v>
      </c>
      <c r="G83" t="s">
        <v>23</v>
      </c>
      <c r="H83" s="2">
        <v>-127</v>
      </c>
      <c r="I83" t="s">
        <v>24</v>
      </c>
      <c r="J83" t="s">
        <v>21</v>
      </c>
      <c r="M83" s="2">
        <v>-200.92</v>
      </c>
      <c r="N83">
        <v>9</v>
      </c>
      <c r="O83">
        <v>2015</v>
      </c>
      <c r="P83">
        <v>8</v>
      </c>
      <c r="Q83">
        <v>2015</v>
      </c>
    </row>
    <row r="84" spans="1:17" x14ac:dyDescent="0.25">
      <c r="A84" t="s">
        <v>17</v>
      </c>
      <c r="B84" t="s">
        <v>167</v>
      </c>
      <c r="C84">
        <v>0</v>
      </c>
      <c r="D84" t="s">
        <v>83</v>
      </c>
      <c r="E84" t="s">
        <v>21</v>
      </c>
      <c r="F84" t="s">
        <v>22</v>
      </c>
      <c r="G84" s="2" t="s">
        <v>23</v>
      </c>
      <c r="H84" s="2">
        <v>549</v>
      </c>
      <c r="I84" t="s">
        <v>24</v>
      </c>
      <c r="J84" t="s">
        <v>21</v>
      </c>
      <c r="K84" s="2"/>
      <c r="L84" s="2"/>
      <c r="M84" s="2">
        <v>2213.29</v>
      </c>
      <c r="N84">
        <v>10</v>
      </c>
      <c r="O84">
        <v>2014</v>
      </c>
      <c r="P84">
        <v>9</v>
      </c>
      <c r="Q84">
        <v>2014</v>
      </c>
    </row>
    <row r="85" spans="1:17" x14ac:dyDescent="0.25">
      <c r="A85" t="s">
        <v>17</v>
      </c>
      <c r="B85" t="s">
        <v>167</v>
      </c>
      <c r="C85">
        <v>0</v>
      </c>
      <c r="D85" t="s">
        <v>83</v>
      </c>
      <c r="E85" t="s">
        <v>21</v>
      </c>
      <c r="F85" t="s">
        <v>28</v>
      </c>
      <c r="G85" s="2" t="s">
        <v>23</v>
      </c>
      <c r="H85" s="2">
        <v>842</v>
      </c>
      <c r="I85" t="s">
        <v>24</v>
      </c>
      <c r="J85" t="s">
        <v>21</v>
      </c>
      <c r="K85" s="2"/>
      <c r="L85" s="2"/>
      <c r="M85" s="2">
        <v>3255.26</v>
      </c>
      <c r="N85">
        <v>11</v>
      </c>
      <c r="O85">
        <v>2014</v>
      </c>
      <c r="P85">
        <v>10</v>
      </c>
      <c r="Q85">
        <v>2014</v>
      </c>
    </row>
    <row r="86" spans="1:17" x14ac:dyDescent="0.25">
      <c r="A86" t="s">
        <v>17</v>
      </c>
      <c r="B86" t="s">
        <v>167</v>
      </c>
      <c r="C86">
        <v>0</v>
      </c>
      <c r="D86" t="s">
        <v>83</v>
      </c>
      <c r="E86" t="s">
        <v>21</v>
      </c>
      <c r="F86" t="s">
        <v>29</v>
      </c>
      <c r="G86" s="2" t="s">
        <v>23</v>
      </c>
      <c r="H86" s="2">
        <v>842</v>
      </c>
      <c r="I86" t="s">
        <v>24</v>
      </c>
      <c r="J86" t="s">
        <v>21</v>
      </c>
      <c r="K86" s="2"/>
      <c r="L86" s="2"/>
      <c r="M86" s="2">
        <v>3580.78</v>
      </c>
      <c r="N86">
        <v>11</v>
      </c>
      <c r="O86">
        <v>2014</v>
      </c>
      <c r="P86">
        <v>10</v>
      </c>
      <c r="Q86">
        <v>2014</v>
      </c>
    </row>
    <row r="87" spans="1:17" x14ac:dyDescent="0.25">
      <c r="A87" t="s">
        <v>17</v>
      </c>
      <c r="B87" t="s">
        <v>167</v>
      </c>
      <c r="C87">
        <v>0</v>
      </c>
      <c r="D87" t="s">
        <v>83</v>
      </c>
      <c r="E87" t="s">
        <v>21</v>
      </c>
      <c r="F87" t="s">
        <v>30</v>
      </c>
      <c r="G87" s="2" t="s">
        <v>23</v>
      </c>
      <c r="H87" s="2">
        <v>817</v>
      </c>
      <c r="I87" t="s">
        <v>24</v>
      </c>
      <c r="J87" t="s">
        <v>21</v>
      </c>
      <c r="K87" s="2"/>
      <c r="L87" s="2"/>
      <c r="M87" s="2">
        <v>3790.32</v>
      </c>
      <c r="N87">
        <v>11</v>
      </c>
      <c r="O87">
        <v>2014</v>
      </c>
      <c r="P87">
        <v>10</v>
      </c>
      <c r="Q87">
        <v>2014</v>
      </c>
    </row>
    <row r="88" spans="1:17" x14ac:dyDescent="0.25">
      <c r="A88" t="s">
        <v>17</v>
      </c>
      <c r="B88" t="s">
        <v>167</v>
      </c>
      <c r="C88">
        <v>0</v>
      </c>
      <c r="D88" t="s">
        <v>84</v>
      </c>
      <c r="E88" t="s">
        <v>21</v>
      </c>
      <c r="F88" t="s">
        <v>22</v>
      </c>
      <c r="G88" s="2" t="s">
        <v>23</v>
      </c>
      <c r="H88" s="2">
        <v>277</v>
      </c>
      <c r="I88" t="s">
        <v>24</v>
      </c>
      <c r="J88" t="s">
        <v>21</v>
      </c>
      <c r="K88" s="2"/>
      <c r="L88" s="2"/>
      <c r="M88" s="2">
        <v>1070.9100000000001</v>
      </c>
      <c r="N88">
        <v>11</v>
      </c>
      <c r="O88">
        <v>2014</v>
      </c>
      <c r="P88">
        <v>10</v>
      </c>
      <c r="Q88">
        <v>2014</v>
      </c>
    </row>
    <row r="89" spans="1:17" x14ac:dyDescent="0.25">
      <c r="A89" t="s">
        <v>17</v>
      </c>
      <c r="B89" t="s">
        <v>167</v>
      </c>
      <c r="C89" t="s">
        <v>96</v>
      </c>
      <c r="D89" t="s">
        <v>84</v>
      </c>
      <c r="E89" t="s">
        <v>21</v>
      </c>
      <c r="F89" t="s">
        <v>22</v>
      </c>
      <c r="G89" t="s">
        <v>23</v>
      </c>
      <c r="H89" s="2">
        <v>-102</v>
      </c>
      <c r="I89" t="s">
        <v>24</v>
      </c>
      <c r="J89" t="s">
        <v>21</v>
      </c>
      <c r="M89" s="2">
        <v>-290.37</v>
      </c>
      <c r="N89" t="s">
        <v>94</v>
      </c>
      <c r="O89" t="s">
        <v>93</v>
      </c>
      <c r="P89">
        <v>3</v>
      </c>
      <c r="Q89">
        <v>2015</v>
      </c>
    </row>
    <row r="90" spans="1:17" x14ac:dyDescent="0.25">
      <c r="A90" t="s">
        <v>17</v>
      </c>
      <c r="B90" t="s">
        <v>176</v>
      </c>
      <c r="C90">
        <v>0</v>
      </c>
      <c r="D90" t="s">
        <v>68</v>
      </c>
      <c r="E90" t="s">
        <v>21</v>
      </c>
      <c r="F90" t="s">
        <v>22</v>
      </c>
      <c r="G90" t="s">
        <v>23</v>
      </c>
      <c r="H90" s="2">
        <v>-1669</v>
      </c>
      <c r="I90" t="s">
        <v>24</v>
      </c>
      <c r="J90" t="s">
        <v>21</v>
      </c>
      <c r="M90" s="2">
        <v>-4526.33</v>
      </c>
      <c r="N90">
        <v>9</v>
      </c>
      <c r="O90">
        <v>2015</v>
      </c>
      <c r="P90">
        <v>8</v>
      </c>
      <c r="Q90">
        <v>2015</v>
      </c>
    </row>
    <row r="91" spans="1:17" x14ac:dyDescent="0.25">
      <c r="A91" t="s">
        <v>17</v>
      </c>
      <c r="B91" t="s">
        <v>176</v>
      </c>
      <c r="C91" t="s">
        <v>96</v>
      </c>
      <c r="D91" t="s">
        <v>68</v>
      </c>
      <c r="E91" t="s">
        <v>21</v>
      </c>
      <c r="F91" t="s">
        <v>22</v>
      </c>
      <c r="G91" t="s">
        <v>23</v>
      </c>
      <c r="H91" s="2">
        <v>252</v>
      </c>
      <c r="I91" t="s">
        <v>24</v>
      </c>
      <c r="J91" t="s">
        <v>21</v>
      </c>
      <c r="M91" s="2">
        <v>733.8</v>
      </c>
      <c r="N91" t="s">
        <v>92</v>
      </c>
      <c r="O91" t="s">
        <v>93</v>
      </c>
      <c r="P91">
        <v>2</v>
      </c>
      <c r="Q91">
        <v>2015</v>
      </c>
    </row>
    <row r="92" spans="1:17" x14ac:dyDescent="0.25">
      <c r="A92" t="s">
        <v>17</v>
      </c>
      <c r="B92" t="s">
        <v>165</v>
      </c>
      <c r="C92">
        <v>0</v>
      </c>
      <c r="D92" t="s">
        <v>77</v>
      </c>
      <c r="E92" t="s">
        <v>21</v>
      </c>
      <c r="F92" t="s">
        <v>28</v>
      </c>
      <c r="G92" s="2" t="s">
        <v>23</v>
      </c>
      <c r="H92" s="2">
        <v>245</v>
      </c>
      <c r="I92" t="s">
        <v>24</v>
      </c>
      <c r="J92" t="s">
        <v>21</v>
      </c>
      <c r="K92" s="2"/>
      <c r="L92" s="2"/>
      <c r="M92" s="2">
        <v>992.08</v>
      </c>
      <c r="N92">
        <v>10</v>
      </c>
      <c r="O92">
        <v>2014</v>
      </c>
      <c r="P92">
        <v>9</v>
      </c>
      <c r="Q92">
        <v>2014</v>
      </c>
    </row>
    <row r="93" spans="1:17" x14ac:dyDescent="0.25">
      <c r="A93" t="s">
        <v>17</v>
      </c>
      <c r="B93" t="s">
        <v>165</v>
      </c>
      <c r="C93">
        <v>0</v>
      </c>
      <c r="D93" t="s">
        <v>77</v>
      </c>
      <c r="E93" t="s">
        <v>21</v>
      </c>
      <c r="F93" t="s">
        <v>29</v>
      </c>
      <c r="G93" s="2" t="s">
        <v>23</v>
      </c>
      <c r="H93" s="2">
        <v>245</v>
      </c>
      <c r="I93" t="s">
        <v>24</v>
      </c>
      <c r="J93" t="s">
        <v>21</v>
      </c>
      <c r="K93" s="2"/>
      <c r="L93" s="2"/>
      <c r="M93" s="2">
        <v>1091.29</v>
      </c>
      <c r="N93">
        <v>10</v>
      </c>
      <c r="O93">
        <v>2014</v>
      </c>
      <c r="P93">
        <v>9</v>
      </c>
      <c r="Q93">
        <v>2014</v>
      </c>
    </row>
    <row r="94" spans="1:17" x14ac:dyDescent="0.25">
      <c r="A94" t="s">
        <v>17</v>
      </c>
      <c r="B94" t="s">
        <v>165</v>
      </c>
      <c r="C94">
        <v>0</v>
      </c>
      <c r="D94" t="s">
        <v>77</v>
      </c>
      <c r="E94" t="s">
        <v>21</v>
      </c>
      <c r="F94" t="s">
        <v>30</v>
      </c>
      <c r="G94" s="2" t="s">
        <v>23</v>
      </c>
      <c r="H94" s="2">
        <v>221</v>
      </c>
      <c r="I94" t="s">
        <v>24</v>
      </c>
      <c r="J94" t="s">
        <v>21</v>
      </c>
      <c r="K94" s="2"/>
      <c r="L94" s="2"/>
      <c r="M94" s="2">
        <v>1002.28</v>
      </c>
      <c r="N94">
        <v>10</v>
      </c>
      <c r="O94">
        <v>2014</v>
      </c>
      <c r="P94">
        <v>9</v>
      </c>
      <c r="Q94">
        <v>2014</v>
      </c>
    </row>
    <row r="95" spans="1:17" x14ac:dyDescent="0.25">
      <c r="A95" t="s">
        <v>17</v>
      </c>
      <c r="B95" t="s">
        <v>165</v>
      </c>
      <c r="C95">
        <v>0</v>
      </c>
      <c r="D95" t="s">
        <v>77</v>
      </c>
      <c r="E95" t="s">
        <v>21</v>
      </c>
      <c r="F95" t="s">
        <v>28</v>
      </c>
      <c r="G95" s="2" t="s">
        <v>23</v>
      </c>
      <c r="H95" s="2">
        <v>283</v>
      </c>
      <c r="I95" t="s">
        <v>24</v>
      </c>
      <c r="J95" t="s">
        <v>21</v>
      </c>
      <c r="K95" s="2"/>
      <c r="L95" s="2"/>
      <c r="M95" s="2">
        <v>1098.92</v>
      </c>
      <c r="N95">
        <v>11</v>
      </c>
      <c r="O95">
        <v>2014</v>
      </c>
      <c r="P95">
        <v>10</v>
      </c>
      <c r="Q95">
        <v>2014</v>
      </c>
    </row>
    <row r="96" spans="1:17" x14ac:dyDescent="0.25">
      <c r="A96" t="s">
        <v>17</v>
      </c>
      <c r="B96" t="s">
        <v>165</v>
      </c>
      <c r="C96">
        <v>0</v>
      </c>
      <c r="D96" t="s">
        <v>77</v>
      </c>
      <c r="E96" t="s">
        <v>21</v>
      </c>
      <c r="F96" t="s">
        <v>29</v>
      </c>
      <c r="G96" s="2" t="s">
        <v>23</v>
      </c>
      <c r="H96" s="2">
        <v>247</v>
      </c>
      <c r="I96" t="s">
        <v>24</v>
      </c>
      <c r="J96" t="s">
        <v>21</v>
      </c>
      <c r="K96" s="2"/>
      <c r="L96" s="2"/>
      <c r="M96" s="2">
        <v>1055.04</v>
      </c>
      <c r="N96">
        <v>11</v>
      </c>
      <c r="O96">
        <v>2014</v>
      </c>
      <c r="P96">
        <v>10</v>
      </c>
      <c r="Q96">
        <v>2014</v>
      </c>
    </row>
    <row r="97" spans="1:17" x14ac:dyDescent="0.25">
      <c r="A97" t="s">
        <v>17</v>
      </c>
      <c r="B97" t="s">
        <v>165</v>
      </c>
      <c r="C97">
        <v>0</v>
      </c>
      <c r="D97" t="s">
        <v>77</v>
      </c>
      <c r="E97" t="s">
        <v>21</v>
      </c>
      <c r="F97" t="s">
        <v>28</v>
      </c>
      <c r="G97" s="2" t="s">
        <v>23</v>
      </c>
      <c r="H97" s="2">
        <v>-357</v>
      </c>
      <c r="I97" t="s">
        <v>24</v>
      </c>
      <c r="J97" t="s">
        <v>21</v>
      </c>
      <c r="K97" s="2"/>
      <c r="L97" s="2"/>
      <c r="M97" s="2">
        <v>-1255.21</v>
      </c>
      <c r="N97">
        <v>1</v>
      </c>
      <c r="O97">
        <v>2015</v>
      </c>
      <c r="P97">
        <v>12</v>
      </c>
      <c r="Q97">
        <v>2014</v>
      </c>
    </row>
    <row r="98" spans="1:17" x14ac:dyDescent="0.25">
      <c r="A98" t="s">
        <v>17</v>
      </c>
      <c r="B98" t="s">
        <v>165</v>
      </c>
      <c r="C98">
        <v>0</v>
      </c>
      <c r="D98" t="s">
        <v>77</v>
      </c>
      <c r="E98" t="s">
        <v>21</v>
      </c>
      <c r="F98" t="s">
        <v>29</v>
      </c>
      <c r="G98" s="2" t="s">
        <v>23</v>
      </c>
      <c r="H98" s="2">
        <v>-357</v>
      </c>
      <c r="I98" t="s">
        <v>24</v>
      </c>
      <c r="J98" t="s">
        <v>21</v>
      </c>
      <c r="K98" s="2"/>
      <c r="L98" s="2"/>
      <c r="M98" s="2">
        <v>-1129.69</v>
      </c>
      <c r="N98">
        <v>1</v>
      </c>
      <c r="O98">
        <v>2015</v>
      </c>
      <c r="P98">
        <v>12</v>
      </c>
      <c r="Q98">
        <v>2014</v>
      </c>
    </row>
    <row r="99" spans="1:17" x14ac:dyDescent="0.25">
      <c r="A99" t="s">
        <v>17</v>
      </c>
      <c r="B99" t="s">
        <v>165</v>
      </c>
      <c r="C99">
        <v>0</v>
      </c>
      <c r="D99" t="s">
        <v>77</v>
      </c>
      <c r="E99" t="s">
        <v>21</v>
      </c>
      <c r="F99" t="s">
        <v>30</v>
      </c>
      <c r="G99" s="2" t="s">
        <v>23</v>
      </c>
      <c r="H99" s="2">
        <v>-121</v>
      </c>
      <c r="I99" t="s">
        <v>24</v>
      </c>
      <c r="J99" t="s">
        <v>21</v>
      </c>
      <c r="K99" s="2"/>
      <c r="L99" s="2"/>
      <c r="M99" s="2">
        <v>-340.35</v>
      </c>
      <c r="N99">
        <v>1</v>
      </c>
      <c r="O99">
        <v>2015</v>
      </c>
      <c r="P99">
        <v>12</v>
      </c>
      <c r="Q99">
        <v>2014</v>
      </c>
    </row>
    <row r="100" spans="1:17" x14ac:dyDescent="0.25">
      <c r="A100" t="s">
        <v>17</v>
      </c>
      <c r="B100" t="s">
        <v>165</v>
      </c>
      <c r="C100">
        <v>0</v>
      </c>
      <c r="D100" t="s">
        <v>77</v>
      </c>
      <c r="E100" t="s">
        <v>21</v>
      </c>
      <c r="F100" t="s">
        <v>29</v>
      </c>
      <c r="G100" t="s">
        <v>23</v>
      </c>
      <c r="H100" s="2">
        <v>60</v>
      </c>
      <c r="I100" t="s">
        <v>24</v>
      </c>
      <c r="J100" t="s">
        <v>21</v>
      </c>
      <c r="M100" s="2">
        <v>174.03</v>
      </c>
      <c r="N100">
        <v>5</v>
      </c>
      <c r="O100">
        <v>2015</v>
      </c>
      <c r="P100">
        <v>4</v>
      </c>
      <c r="Q100">
        <v>2015</v>
      </c>
    </row>
    <row r="101" spans="1:17" x14ac:dyDescent="0.25">
      <c r="A101" t="s">
        <v>17</v>
      </c>
      <c r="B101" t="s">
        <v>165</v>
      </c>
      <c r="C101">
        <v>0</v>
      </c>
      <c r="D101" t="s">
        <v>77</v>
      </c>
      <c r="E101" t="s">
        <v>21</v>
      </c>
      <c r="F101" t="s">
        <v>28</v>
      </c>
      <c r="G101" t="s">
        <v>23</v>
      </c>
      <c r="H101" s="2">
        <v>282</v>
      </c>
      <c r="I101" t="s">
        <v>24</v>
      </c>
      <c r="J101" t="s">
        <v>21</v>
      </c>
      <c r="M101" s="2">
        <v>743.58</v>
      </c>
      <c r="N101">
        <v>5</v>
      </c>
      <c r="O101">
        <v>2015</v>
      </c>
      <c r="P101">
        <v>4</v>
      </c>
      <c r="Q101">
        <v>2015</v>
      </c>
    </row>
    <row r="102" spans="1:17" x14ac:dyDescent="0.25">
      <c r="A102" t="s">
        <v>17</v>
      </c>
      <c r="B102" t="s">
        <v>165</v>
      </c>
      <c r="C102">
        <v>0</v>
      </c>
      <c r="D102" t="s">
        <v>77</v>
      </c>
      <c r="E102" t="s">
        <v>21</v>
      </c>
      <c r="F102" t="s">
        <v>28</v>
      </c>
      <c r="G102" t="s">
        <v>23</v>
      </c>
      <c r="H102" s="2">
        <v>-228</v>
      </c>
      <c r="I102" t="s">
        <v>24</v>
      </c>
      <c r="J102" t="s">
        <v>21</v>
      </c>
      <c r="M102" s="2">
        <v>-654.70000000000005</v>
      </c>
      <c r="N102">
        <v>6</v>
      </c>
      <c r="O102">
        <v>2015</v>
      </c>
      <c r="P102">
        <v>5</v>
      </c>
      <c r="Q102">
        <v>2015</v>
      </c>
    </row>
    <row r="103" spans="1:17" x14ac:dyDescent="0.25">
      <c r="A103" t="s">
        <v>17</v>
      </c>
      <c r="B103" t="s">
        <v>165</v>
      </c>
      <c r="C103">
        <v>0</v>
      </c>
      <c r="D103" t="s">
        <v>77</v>
      </c>
      <c r="E103" t="s">
        <v>21</v>
      </c>
      <c r="F103" t="s">
        <v>29</v>
      </c>
      <c r="G103" t="s">
        <v>23</v>
      </c>
      <c r="H103" s="2">
        <v>-228</v>
      </c>
      <c r="I103" t="s">
        <v>24</v>
      </c>
      <c r="J103" t="s">
        <v>21</v>
      </c>
      <c r="M103" s="2">
        <v>-589.23</v>
      </c>
      <c r="N103">
        <v>6</v>
      </c>
      <c r="O103">
        <v>2015</v>
      </c>
      <c r="P103">
        <v>5</v>
      </c>
      <c r="Q103">
        <v>2015</v>
      </c>
    </row>
    <row r="104" spans="1:17" x14ac:dyDescent="0.25">
      <c r="A104" t="s">
        <v>17</v>
      </c>
      <c r="B104" t="s">
        <v>165</v>
      </c>
      <c r="C104">
        <v>0</v>
      </c>
      <c r="D104" t="s">
        <v>77</v>
      </c>
      <c r="E104" t="s">
        <v>21</v>
      </c>
      <c r="F104" t="s">
        <v>30</v>
      </c>
      <c r="G104" t="s">
        <v>23</v>
      </c>
      <c r="H104" s="2">
        <v>-132</v>
      </c>
      <c r="I104" t="s">
        <v>24</v>
      </c>
      <c r="J104" t="s">
        <v>21</v>
      </c>
      <c r="M104" s="2">
        <v>-303.23</v>
      </c>
      <c r="N104">
        <v>6</v>
      </c>
      <c r="O104">
        <v>2015</v>
      </c>
      <c r="P104">
        <v>5</v>
      </c>
      <c r="Q104">
        <v>2015</v>
      </c>
    </row>
    <row r="105" spans="1:17" x14ac:dyDescent="0.25">
      <c r="A105" t="s">
        <v>17</v>
      </c>
      <c r="B105" t="s">
        <v>165</v>
      </c>
      <c r="C105">
        <v>0</v>
      </c>
      <c r="D105" t="s">
        <v>77</v>
      </c>
      <c r="E105" t="s">
        <v>21</v>
      </c>
      <c r="F105" t="s">
        <v>22</v>
      </c>
      <c r="G105" t="s">
        <v>23</v>
      </c>
      <c r="H105" s="2">
        <v>-77</v>
      </c>
      <c r="I105" t="s">
        <v>24</v>
      </c>
      <c r="J105" t="s">
        <v>21</v>
      </c>
      <c r="M105" s="2">
        <v>-214.45</v>
      </c>
      <c r="N105">
        <v>7</v>
      </c>
      <c r="O105">
        <v>2015</v>
      </c>
      <c r="P105">
        <v>6</v>
      </c>
      <c r="Q105">
        <v>2015</v>
      </c>
    </row>
    <row r="106" spans="1:17" x14ac:dyDescent="0.25">
      <c r="A106" t="s">
        <v>17</v>
      </c>
      <c r="B106" t="s">
        <v>165</v>
      </c>
      <c r="C106">
        <v>0</v>
      </c>
      <c r="D106" t="s">
        <v>77</v>
      </c>
      <c r="E106" t="s">
        <v>21</v>
      </c>
      <c r="F106" t="s">
        <v>22</v>
      </c>
      <c r="G106" t="s">
        <v>23</v>
      </c>
      <c r="H106" s="2">
        <v>-29</v>
      </c>
      <c r="I106" t="s">
        <v>24</v>
      </c>
      <c r="J106" t="s">
        <v>21</v>
      </c>
      <c r="M106" s="2">
        <v>-83.72</v>
      </c>
      <c r="N106">
        <v>8</v>
      </c>
      <c r="O106">
        <v>2015</v>
      </c>
      <c r="P106">
        <v>7</v>
      </c>
      <c r="Q106">
        <v>2015</v>
      </c>
    </row>
    <row r="107" spans="1:17" x14ac:dyDescent="0.25">
      <c r="A107" t="s">
        <v>17</v>
      </c>
      <c r="B107" t="s">
        <v>165</v>
      </c>
      <c r="C107">
        <v>0</v>
      </c>
      <c r="D107" t="s">
        <v>77</v>
      </c>
      <c r="E107" t="s">
        <v>21</v>
      </c>
      <c r="F107" t="s">
        <v>22</v>
      </c>
      <c r="G107" t="s">
        <v>23</v>
      </c>
      <c r="H107" s="2">
        <v>-79</v>
      </c>
      <c r="I107" t="s">
        <v>24</v>
      </c>
      <c r="J107" t="s">
        <v>21</v>
      </c>
      <c r="M107" s="2">
        <v>-214.25</v>
      </c>
      <c r="N107">
        <v>9</v>
      </c>
      <c r="O107">
        <v>2015</v>
      </c>
      <c r="P107">
        <v>8</v>
      </c>
      <c r="Q107">
        <v>2015</v>
      </c>
    </row>
    <row r="108" spans="1:17" x14ac:dyDescent="0.25">
      <c r="A108" t="s">
        <v>17</v>
      </c>
      <c r="B108" t="s">
        <v>165</v>
      </c>
      <c r="C108" t="s">
        <v>96</v>
      </c>
      <c r="D108" t="s">
        <v>77</v>
      </c>
      <c r="E108" t="s">
        <v>21</v>
      </c>
      <c r="F108" t="s">
        <v>22</v>
      </c>
      <c r="G108" t="s">
        <v>23</v>
      </c>
      <c r="H108" s="2">
        <v>282</v>
      </c>
      <c r="I108" t="s">
        <v>24</v>
      </c>
      <c r="J108" t="s">
        <v>21</v>
      </c>
      <c r="M108" s="2">
        <v>824.68</v>
      </c>
      <c r="N108" t="s">
        <v>92</v>
      </c>
      <c r="O108" t="s">
        <v>93</v>
      </c>
      <c r="P108">
        <v>2</v>
      </c>
      <c r="Q108">
        <v>2015</v>
      </c>
    </row>
    <row r="109" spans="1:17" x14ac:dyDescent="0.25">
      <c r="A109" t="s">
        <v>17</v>
      </c>
      <c r="B109" t="s">
        <v>165</v>
      </c>
      <c r="C109" t="s">
        <v>96</v>
      </c>
      <c r="D109" t="s">
        <v>77</v>
      </c>
      <c r="E109" t="s">
        <v>21</v>
      </c>
      <c r="F109" t="s">
        <v>22</v>
      </c>
      <c r="G109" t="s">
        <v>23</v>
      </c>
      <c r="H109" s="2">
        <v>112</v>
      </c>
      <c r="I109" t="s">
        <v>24</v>
      </c>
      <c r="J109" t="s">
        <v>21</v>
      </c>
      <c r="M109" s="2">
        <v>320.22000000000003</v>
      </c>
      <c r="N109" t="s">
        <v>94</v>
      </c>
      <c r="O109" t="s">
        <v>93</v>
      </c>
      <c r="P109">
        <v>3</v>
      </c>
      <c r="Q109">
        <v>2015</v>
      </c>
    </row>
    <row r="110" spans="1:17" x14ac:dyDescent="0.25">
      <c r="A110" t="s">
        <v>17</v>
      </c>
      <c r="B110" t="s">
        <v>26</v>
      </c>
      <c r="C110">
        <v>0</v>
      </c>
      <c r="D110" t="s">
        <v>31</v>
      </c>
      <c r="E110" t="s">
        <v>21</v>
      </c>
      <c r="F110" t="s">
        <v>22</v>
      </c>
      <c r="G110" s="2" t="s">
        <v>23</v>
      </c>
      <c r="H110" s="2">
        <v>3</v>
      </c>
      <c r="I110" t="s">
        <v>24</v>
      </c>
      <c r="J110" t="s">
        <v>21</v>
      </c>
      <c r="K110" s="2"/>
      <c r="L110" s="2"/>
      <c r="M110" s="2">
        <v>12.09</v>
      </c>
      <c r="N110">
        <v>10</v>
      </c>
      <c r="O110">
        <v>2014</v>
      </c>
      <c r="P110">
        <v>9</v>
      </c>
      <c r="Q110">
        <v>2014</v>
      </c>
    </row>
    <row r="111" spans="1:17" x14ac:dyDescent="0.25">
      <c r="A111" t="s">
        <v>17</v>
      </c>
      <c r="B111" t="s">
        <v>26</v>
      </c>
      <c r="C111">
        <v>0</v>
      </c>
      <c r="D111" t="s">
        <v>27</v>
      </c>
      <c r="E111" t="s">
        <v>21</v>
      </c>
      <c r="F111" t="s">
        <v>22</v>
      </c>
      <c r="G111" s="2" t="s">
        <v>23</v>
      </c>
      <c r="H111" s="2">
        <v>-949</v>
      </c>
      <c r="I111" t="s">
        <v>24</v>
      </c>
      <c r="J111" t="s">
        <v>21</v>
      </c>
      <c r="K111" s="2"/>
      <c r="L111" s="2"/>
      <c r="M111" s="2">
        <v>-3678.8</v>
      </c>
      <c r="N111">
        <v>11</v>
      </c>
      <c r="O111">
        <v>2014</v>
      </c>
      <c r="P111">
        <v>10</v>
      </c>
      <c r="Q111">
        <v>2014</v>
      </c>
    </row>
    <row r="112" spans="1:17" x14ac:dyDescent="0.25">
      <c r="A112" t="s">
        <v>17</v>
      </c>
      <c r="B112" t="s">
        <v>26</v>
      </c>
      <c r="C112">
        <v>0</v>
      </c>
      <c r="D112" t="s">
        <v>33</v>
      </c>
      <c r="E112" t="s">
        <v>21</v>
      </c>
      <c r="F112" t="s">
        <v>22</v>
      </c>
      <c r="G112" s="2" t="s">
        <v>23</v>
      </c>
      <c r="H112" s="2">
        <v>572</v>
      </c>
      <c r="I112" t="s">
        <v>24</v>
      </c>
      <c r="J112" t="s">
        <v>21</v>
      </c>
      <c r="K112" s="2"/>
      <c r="L112" s="2"/>
      <c r="M112" s="2">
        <v>1748.6</v>
      </c>
      <c r="N112">
        <v>11</v>
      </c>
      <c r="O112">
        <v>2014</v>
      </c>
      <c r="P112">
        <v>10</v>
      </c>
      <c r="Q112">
        <v>2014</v>
      </c>
    </row>
    <row r="113" spans="1:17" x14ac:dyDescent="0.25">
      <c r="A113" t="s">
        <v>17</v>
      </c>
      <c r="B113" t="s">
        <v>26</v>
      </c>
      <c r="C113">
        <v>0</v>
      </c>
      <c r="D113" t="s">
        <v>32</v>
      </c>
      <c r="E113" t="s">
        <v>21</v>
      </c>
      <c r="F113" t="s">
        <v>22</v>
      </c>
      <c r="G113" s="2" t="s">
        <v>23</v>
      </c>
      <c r="H113" s="2">
        <v>393</v>
      </c>
      <c r="I113" t="s">
        <v>24</v>
      </c>
      <c r="J113" t="s">
        <v>21</v>
      </c>
      <c r="K113" s="2"/>
      <c r="L113" s="2"/>
      <c r="M113" s="2">
        <v>1627.41</v>
      </c>
      <c r="N113">
        <v>12</v>
      </c>
      <c r="O113">
        <v>2014</v>
      </c>
      <c r="P113">
        <v>11</v>
      </c>
      <c r="Q113">
        <v>2014</v>
      </c>
    </row>
    <row r="114" spans="1:17" x14ac:dyDescent="0.25">
      <c r="A114" t="s">
        <v>17</v>
      </c>
      <c r="B114" t="s">
        <v>26</v>
      </c>
      <c r="C114">
        <v>0</v>
      </c>
      <c r="D114" t="s">
        <v>33</v>
      </c>
      <c r="E114" t="s">
        <v>21</v>
      </c>
      <c r="F114" t="s">
        <v>22</v>
      </c>
      <c r="G114" s="2" t="s">
        <v>23</v>
      </c>
      <c r="H114" s="2">
        <v>353</v>
      </c>
      <c r="I114" t="s">
        <v>24</v>
      </c>
      <c r="J114" t="s">
        <v>21</v>
      </c>
      <c r="K114" s="2"/>
      <c r="L114" s="2"/>
      <c r="M114" s="2">
        <v>1429.83</v>
      </c>
      <c r="N114">
        <v>12</v>
      </c>
      <c r="O114">
        <v>2014</v>
      </c>
      <c r="P114">
        <v>11</v>
      </c>
      <c r="Q114">
        <v>2014</v>
      </c>
    </row>
    <row r="115" spans="1:17" x14ac:dyDescent="0.25">
      <c r="A115" t="s">
        <v>17</v>
      </c>
      <c r="B115" t="s">
        <v>26</v>
      </c>
      <c r="C115">
        <v>0</v>
      </c>
      <c r="D115" t="s">
        <v>32</v>
      </c>
      <c r="E115" t="s">
        <v>21</v>
      </c>
      <c r="F115" t="s">
        <v>22</v>
      </c>
      <c r="G115" s="2" t="s">
        <v>23</v>
      </c>
      <c r="H115" s="2">
        <v>1282</v>
      </c>
      <c r="I115" t="s">
        <v>24</v>
      </c>
      <c r="J115" t="s">
        <v>21</v>
      </c>
      <c r="K115" s="2"/>
      <c r="L115" s="2"/>
      <c r="M115" s="2">
        <v>4488.54</v>
      </c>
      <c r="N115">
        <v>1</v>
      </c>
      <c r="O115">
        <v>2015</v>
      </c>
      <c r="P115">
        <v>12</v>
      </c>
      <c r="Q115">
        <v>2014</v>
      </c>
    </row>
    <row r="116" spans="1:17" x14ac:dyDescent="0.25">
      <c r="A116" t="s">
        <v>17</v>
      </c>
      <c r="B116" t="s">
        <v>26</v>
      </c>
      <c r="C116">
        <v>0</v>
      </c>
      <c r="D116" t="s">
        <v>34</v>
      </c>
      <c r="E116" t="s">
        <v>21</v>
      </c>
      <c r="F116" t="s">
        <v>22</v>
      </c>
      <c r="G116" s="2" t="s">
        <v>23</v>
      </c>
      <c r="H116" s="2">
        <v>1</v>
      </c>
      <c r="I116" t="s">
        <v>24</v>
      </c>
      <c r="J116" t="s">
        <v>21</v>
      </c>
      <c r="K116" s="2"/>
      <c r="L116" s="2"/>
      <c r="M116" s="2">
        <v>3.52</v>
      </c>
      <c r="N116">
        <v>1</v>
      </c>
      <c r="O116">
        <v>2015</v>
      </c>
      <c r="P116">
        <v>12</v>
      </c>
      <c r="Q116">
        <v>2014</v>
      </c>
    </row>
    <row r="117" spans="1:17" x14ac:dyDescent="0.25">
      <c r="A117" t="s">
        <v>17</v>
      </c>
      <c r="B117" t="s">
        <v>26</v>
      </c>
      <c r="C117">
        <v>0</v>
      </c>
      <c r="D117" t="s">
        <v>32</v>
      </c>
      <c r="E117" t="s">
        <v>21</v>
      </c>
      <c r="F117" t="s">
        <v>22</v>
      </c>
      <c r="G117" t="s">
        <v>23</v>
      </c>
      <c r="H117" s="2">
        <v>216</v>
      </c>
      <c r="I117" t="s">
        <v>24</v>
      </c>
      <c r="J117" t="s">
        <v>21</v>
      </c>
      <c r="M117" s="2">
        <v>567.05999999999995</v>
      </c>
      <c r="N117">
        <v>5</v>
      </c>
      <c r="O117">
        <v>2015</v>
      </c>
      <c r="P117">
        <v>4</v>
      </c>
      <c r="Q117">
        <v>2015</v>
      </c>
    </row>
    <row r="118" spans="1:17" x14ac:dyDescent="0.25">
      <c r="A118" t="s">
        <v>17</v>
      </c>
      <c r="B118" t="s">
        <v>26</v>
      </c>
      <c r="C118">
        <v>0</v>
      </c>
      <c r="D118" t="s">
        <v>32</v>
      </c>
      <c r="E118" t="s">
        <v>21</v>
      </c>
      <c r="F118" t="s">
        <v>22</v>
      </c>
      <c r="G118" t="s">
        <v>23</v>
      </c>
      <c r="H118" s="2">
        <v>153</v>
      </c>
      <c r="I118" t="s">
        <v>24</v>
      </c>
      <c r="J118" t="s">
        <v>21</v>
      </c>
      <c r="M118" s="2">
        <v>437.44</v>
      </c>
      <c r="N118">
        <v>6</v>
      </c>
      <c r="O118">
        <v>2015</v>
      </c>
      <c r="P118">
        <v>5</v>
      </c>
      <c r="Q118">
        <v>2015</v>
      </c>
    </row>
    <row r="119" spans="1:17" x14ac:dyDescent="0.25">
      <c r="A119" t="s">
        <v>17</v>
      </c>
      <c r="B119" t="s">
        <v>26</v>
      </c>
      <c r="C119">
        <v>0</v>
      </c>
      <c r="D119" t="s">
        <v>31</v>
      </c>
      <c r="E119" t="s">
        <v>21</v>
      </c>
      <c r="F119" t="s">
        <v>22</v>
      </c>
      <c r="G119" t="s">
        <v>23</v>
      </c>
      <c r="H119" s="2">
        <v>133</v>
      </c>
      <c r="I119" t="s">
        <v>24</v>
      </c>
      <c r="J119" t="s">
        <v>21</v>
      </c>
      <c r="M119" s="2">
        <v>371</v>
      </c>
      <c r="N119">
        <v>7</v>
      </c>
      <c r="O119">
        <v>2015</v>
      </c>
      <c r="P119">
        <v>6</v>
      </c>
      <c r="Q119">
        <v>2015</v>
      </c>
    </row>
    <row r="120" spans="1:17" x14ac:dyDescent="0.25">
      <c r="A120" t="s">
        <v>17</v>
      </c>
      <c r="B120" t="s">
        <v>26</v>
      </c>
      <c r="C120">
        <v>0</v>
      </c>
      <c r="D120" t="s">
        <v>34</v>
      </c>
      <c r="E120" t="s">
        <v>21</v>
      </c>
      <c r="F120" t="s">
        <v>22</v>
      </c>
      <c r="G120" t="s">
        <v>23</v>
      </c>
      <c r="H120" s="2">
        <v>8</v>
      </c>
      <c r="I120" t="s">
        <v>24</v>
      </c>
      <c r="J120" t="s">
        <v>21</v>
      </c>
      <c r="M120" s="2">
        <v>22.28</v>
      </c>
      <c r="N120">
        <v>7</v>
      </c>
      <c r="O120">
        <v>2015</v>
      </c>
      <c r="P120">
        <v>6</v>
      </c>
      <c r="Q120">
        <v>2015</v>
      </c>
    </row>
    <row r="121" spans="1:17" x14ac:dyDescent="0.25">
      <c r="A121" t="s">
        <v>17</v>
      </c>
      <c r="B121" t="s">
        <v>26</v>
      </c>
      <c r="C121">
        <v>0</v>
      </c>
      <c r="D121" t="s">
        <v>31</v>
      </c>
      <c r="E121" t="s">
        <v>21</v>
      </c>
      <c r="F121" t="s">
        <v>22</v>
      </c>
      <c r="G121" t="s">
        <v>23</v>
      </c>
      <c r="H121" s="2">
        <v>1979</v>
      </c>
      <c r="I121" t="s">
        <v>24</v>
      </c>
      <c r="J121" t="s">
        <v>21</v>
      </c>
      <c r="M121" s="2">
        <v>5719.31</v>
      </c>
      <c r="N121">
        <v>8</v>
      </c>
      <c r="O121">
        <v>2015</v>
      </c>
      <c r="P121">
        <v>7</v>
      </c>
      <c r="Q121">
        <v>2015</v>
      </c>
    </row>
    <row r="122" spans="1:17" x14ac:dyDescent="0.25">
      <c r="A122" t="s">
        <v>17</v>
      </c>
      <c r="B122" t="s">
        <v>26</v>
      </c>
      <c r="C122">
        <v>0</v>
      </c>
      <c r="D122" t="s">
        <v>32</v>
      </c>
      <c r="E122" t="s">
        <v>21</v>
      </c>
      <c r="F122" t="s">
        <v>22</v>
      </c>
      <c r="G122" t="s">
        <v>23</v>
      </c>
      <c r="H122" s="2">
        <v>549</v>
      </c>
      <c r="I122" t="s">
        <v>24</v>
      </c>
      <c r="J122" t="s">
        <v>21</v>
      </c>
      <c r="M122" s="2">
        <v>1586.61</v>
      </c>
      <c r="N122">
        <v>8</v>
      </c>
      <c r="O122">
        <v>2015</v>
      </c>
      <c r="P122">
        <v>7</v>
      </c>
      <c r="Q122">
        <v>2015</v>
      </c>
    </row>
    <row r="123" spans="1:17" x14ac:dyDescent="0.25">
      <c r="A123" t="s">
        <v>17</v>
      </c>
      <c r="B123" t="s">
        <v>26</v>
      </c>
      <c r="C123">
        <v>0</v>
      </c>
      <c r="D123" t="s">
        <v>33</v>
      </c>
      <c r="E123" t="s">
        <v>21</v>
      </c>
      <c r="F123" t="s">
        <v>29</v>
      </c>
      <c r="G123" t="s">
        <v>23</v>
      </c>
      <c r="H123" s="2">
        <v>1189</v>
      </c>
      <c r="I123" t="s">
        <v>24</v>
      </c>
      <c r="J123" t="s">
        <v>21</v>
      </c>
      <c r="M123" s="2">
        <v>2533.5300000000002</v>
      </c>
      <c r="N123">
        <v>8</v>
      </c>
      <c r="O123">
        <v>2015</v>
      </c>
      <c r="P123">
        <v>7</v>
      </c>
      <c r="Q123">
        <v>2015</v>
      </c>
    </row>
    <row r="124" spans="1:17" x14ac:dyDescent="0.25">
      <c r="A124" t="s">
        <v>17</v>
      </c>
      <c r="B124" t="s">
        <v>26</v>
      </c>
      <c r="C124">
        <v>0</v>
      </c>
      <c r="D124" t="s">
        <v>33</v>
      </c>
      <c r="E124" t="s">
        <v>21</v>
      </c>
      <c r="F124" t="s">
        <v>28</v>
      </c>
      <c r="G124" t="s">
        <v>23</v>
      </c>
      <c r="H124" s="2">
        <v>1397</v>
      </c>
      <c r="I124" t="s">
        <v>24</v>
      </c>
      <c r="J124" t="s">
        <v>21</v>
      </c>
      <c r="M124" s="2">
        <v>2706.13</v>
      </c>
      <c r="N124">
        <v>8</v>
      </c>
      <c r="O124">
        <v>2015</v>
      </c>
      <c r="P124">
        <v>7</v>
      </c>
      <c r="Q124">
        <v>2015</v>
      </c>
    </row>
    <row r="125" spans="1:17" x14ac:dyDescent="0.25">
      <c r="A125" t="s">
        <v>17</v>
      </c>
      <c r="B125" t="s">
        <v>26</v>
      </c>
      <c r="C125" t="s">
        <v>96</v>
      </c>
      <c r="D125" t="s">
        <v>34</v>
      </c>
      <c r="E125" t="s">
        <v>21</v>
      </c>
      <c r="F125" t="s">
        <v>28</v>
      </c>
      <c r="G125" t="s">
        <v>23</v>
      </c>
      <c r="H125" s="2">
        <v>0</v>
      </c>
      <c r="I125" t="s">
        <v>24</v>
      </c>
      <c r="J125" t="s">
        <v>21</v>
      </c>
      <c r="M125" s="2">
        <v>0</v>
      </c>
      <c r="N125" t="s">
        <v>92</v>
      </c>
      <c r="O125" t="s">
        <v>93</v>
      </c>
      <c r="P125">
        <v>2</v>
      </c>
      <c r="Q125">
        <v>2015</v>
      </c>
    </row>
    <row r="126" spans="1:17" x14ac:dyDescent="0.25">
      <c r="A126" t="s">
        <v>17</v>
      </c>
      <c r="B126" t="s">
        <v>26</v>
      </c>
      <c r="C126" t="s">
        <v>96</v>
      </c>
      <c r="D126" t="s">
        <v>34</v>
      </c>
      <c r="E126" t="s">
        <v>21</v>
      </c>
      <c r="F126" t="s">
        <v>29</v>
      </c>
      <c r="G126" t="s">
        <v>23</v>
      </c>
      <c r="H126" s="2">
        <v>0</v>
      </c>
      <c r="I126" t="s">
        <v>24</v>
      </c>
      <c r="J126" t="s">
        <v>21</v>
      </c>
      <c r="M126" s="2">
        <v>0</v>
      </c>
      <c r="N126" t="s">
        <v>92</v>
      </c>
      <c r="O126" t="s">
        <v>93</v>
      </c>
      <c r="P126">
        <v>2</v>
      </c>
      <c r="Q126">
        <v>2015</v>
      </c>
    </row>
    <row r="127" spans="1:17" x14ac:dyDescent="0.25">
      <c r="A127" t="s">
        <v>17</v>
      </c>
      <c r="B127" t="s">
        <v>26</v>
      </c>
      <c r="C127" t="s">
        <v>96</v>
      </c>
      <c r="D127" t="s">
        <v>34</v>
      </c>
      <c r="E127" t="s">
        <v>21</v>
      </c>
      <c r="F127" t="s">
        <v>30</v>
      </c>
      <c r="G127" t="s">
        <v>23</v>
      </c>
      <c r="H127" s="2">
        <v>-260</v>
      </c>
      <c r="I127" t="s">
        <v>24</v>
      </c>
      <c r="J127" t="s">
        <v>21</v>
      </c>
      <c r="M127" s="2">
        <v>-608.28</v>
      </c>
      <c r="N127" t="s">
        <v>92</v>
      </c>
      <c r="O127" t="s">
        <v>93</v>
      </c>
      <c r="P127">
        <v>2</v>
      </c>
      <c r="Q127">
        <v>2015</v>
      </c>
    </row>
    <row r="128" spans="1:17" x14ac:dyDescent="0.25">
      <c r="A128" t="s">
        <v>17</v>
      </c>
      <c r="B128" t="s">
        <v>66</v>
      </c>
      <c r="C128">
        <v>0</v>
      </c>
      <c r="D128" t="s">
        <v>75</v>
      </c>
      <c r="E128" t="s">
        <v>21</v>
      </c>
      <c r="F128" t="s">
        <v>28</v>
      </c>
      <c r="G128" s="2" t="s">
        <v>23</v>
      </c>
      <c r="H128" s="2">
        <v>-2319</v>
      </c>
      <c r="I128" t="s">
        <v>24</v>
      </c>
      <c r="J128" t="s">
        <v>21</v>
      </c>
      <c r="K128" s="2"/>
      <c r="L128" s="2"/>
      <c r="M128" s="2">
        <v>-8119.28</v>
      </c>
      <c r="N128">
        <v>1</v>
      </c>
      <c r="O128">
        <v>2015</v>
      </c>
      <c r="P128">
        <v>12</v>
      </c>
      <c r="Q128">
        <v>2014</v>
      </c>
    </row>
    <row r="129" spans="1:17" x14ac:dyDescent="0.25">
      <c r="A129" t="s">
        <v>17</v>
      </c>
      <c r="B129" t="s">
        <v>66</v>
      </c>
      <c r="C129">
        <v>0</v>
      </c>
      <c r="D129" t="s">
        <v>75</v>
      </c>
      <c r="E129" t="s">
        <v>21</v>
      </c>
      <c r="F129" t="s">
        <v>29</v>
      </c>
      <c r="G129" s="2" t="s">
        <v>23</v>
      </c>
      <c r="H129" s="2">
        <v>-2024</v>
      </c>
      <c r="I129" t="s">
        <v>24</v>
      </c>
      <c r="J129" t="s">
        <v>21</v>
      </c>
      <c r="K129" s="2"/>
      <c r="L129" s="2"/>
      <c r="M129" s="2">
        <v>-6377.79</v>
      </c>
      <c r="N129">
        <v>1</v>
      </c>
      <c r="O129">
        <v>2015</v>
      </c>
      <c r="P129">
        <v>12</v>
      </c>
      <c r="Q129">
        <v>2014</v>
      </c>
    </row>
    <row r="130" spans="1:17" x14ac:dyDescent="0.25">
      <c r="A130" t="s">
        <v>17</v>
      </c>
      <c r="B130" t="s">
        <v>66</v>
      </c>
      <c r="C130">
        <v>0</v>
      </c>
      <c r="D130" t="s">
        <v>75</v>
      </c>
      <c r="E130" t="s">
        <v>21</v>
      </c>
      <c r="F130" t="s">
        <v>28</v>
      </c>
      <c r="G130" t="s">
        <v>23</v>
      </c>
      <c r="H130" s="2">
        <v>-2570</v>
      </c>
      <c r="I130" t="s">
        <v>24</v>
      </c>
      <c r="J130" t="s">
        <v>21</v>
      </c>
      <c r="M130" s="2">
        <v>-6747.02</v>
      </c>
      <c r="N130">
        <v>5</v>
      </c>
      <c r="O130">
        <v>2015</v>
      </c>
      <c r="P130">
        <v>4</v>
      </c>
      <c r="Q130">
        <v>2015</v>
      </c>
    </row>
    <row r="131" spans="1:17" x14ac:dyDescent="0.25">
      <c r="A131" t="s">
        <v>17</v>
      </c>
      <c r="B131" t="s">
        <v>66</v>
      </c>
      <c r="C131">
        <v>0</v>
      </c>
      <c r="D131" t="s">
        <v>75</v>
      </c>
      <c r="E131" t="s">
        <v>21</v>
      </c>
      <c r="F131" t="s">
        <v>29</v>
      </c>
      <c r="G131" t="s">
        <v>23</v>
      </c>
      <c r="H131" s="2">
        <v>-321</v>
      </c>
      <c r="I131" t="s">
        <v>24</v>
      </c>
      <c r="J131" t="s">
        <v>21</v>
      </c>
      <c r="M131" s="2">
        <v>-758.45</v>
      </c>
      <c r="N131">
        <v>5</v>
      </c>
      <c r="O131">
        <v>2015</v>
      </c>
      <c r="P131">
        <v>4</v>
      </c>
      <c r="Q131">
        <v>2015</v>
      </c>
    </row>
    <row r="132" spans="1:17" x14ac:dyDescent="0.25">
      <c r="A132" t="s">
        <v>17</v>
      </c>
      <c r="B132" t="s">
        <v>66</v>
      </c>
      <c r="C132">
        <v>0</v>
      </c>
      <c r="D132" t="s">
        <v>75</v>
      </c>
      <c r="E132" t="s">
        <v>21</v>
      </c>
      <c r="F132" t="s">
        <v>22</v>
      </c>
      <c r="G132" t="s">
        <v>23</v>
      </c>
      <c r="H132" s="2">
        <v>-2192</v>
      </c>
      <c r="I132" t="s">
        <v>24</v>
      </c>
      <c r="J132" t="s">
        <v>21</v>
      </c>
      <c r="M132" s="2">
        <v>-6114.58</v>
      </c>
      <c r="N132">
        <v>7</v>
      </c>
      <c r="O132">
        <v>2015</v>
      </c>
      <c r="P132">
        <v>6</v>
      </c>
      <c r="Q132">
        <v>2015</v>
      </c>
    </row>
    <row r="133" spans="1:17" x14ac:dyDescent="0.25">
      <c r="A133" t="s">
        <v>17</v>
      </c>
      <c r="B133" t="s">
        <v>66</v>
      </c>
      <c r="C133">
        <v>0</v>
      </c>
      <c r="D133" t="s">
        <v>75</v>
      </c>
      <c r="E133" t="s">
        <v>21</v>
      </c>
      <c r="F133" t="s">
        <v>22</v>
      </c>
      <c r="G133" t="s">
        <v>23</v>
      </c>
      <c r="H133" s="2">
        <v>888</v>
      </c>
      <c r="I133" t="s">
        <v>24</v>
      </c>
      <c r="J133" t="s">
        <v>21</v>
      </c>
      <c r="M133" s="2">
        <v>2566.3200000000002</v>
      </c>
      <c r="N133">
        <v>8</v>
      </c>
      <c r="O133">
        <v>2015</v>
      </c>
      <c r="P133">
        <v>7</v>
      </c>
      <c r="Q133">
        <v>2015</v>
      </c>
    </row>
    <row r="134" spans="1:17" x14ac:dyDescent="0.25">
      <c r="A134" t="s">
        <v>17</v>
      </c>
      <c r="B134" t="s">
        <v>171</v>
      </c>
      <c r="C134">
        <v>0</v>
      </c>
      <c r="D134" t="s">
        <v>54</v>
      </c>
      <c r="E134" t="s">
        <v>21</v>
      </c>
      <c r="F134" t="s">
        <v>28</v>
      </c>
      <c r="G134" t="s">
        <v>23</v>
      </c>
      <c r="H134" s="2">
        <v>-1576</v>
      </c>
      <c r="I134" t="s">
        <v>24</v>
      </c>
      <c r="J134" t="s">
        <v>21</v>
      </c>
      <c r="M134" s="2">
        <v>-4137.47</v>
      </c>
      <c r="N134">
        <v>5</v>
      </c>
      <c r="O134">
        <v>2015</v>
      </c>
      <c r="P134">
        <v>4</v>
      </c>
      <c r="Q134">
        <v>2015</v>
      </c>
    </row>
    <row r="135" spans="1:17" x14ac:dyDescent="0.25">
      <c r="A135" t="s">
        <v>17</v>
      </c>
      <c r="B135" t="s">
        <v>171</v>
      </c>
      <c r="C135">
        <v>0</v>
      </c>
      <c r="D135" t="s">
        <v>54</v>
      </c>
      <c r="E135" t="s">
        <v>21</v>
      </c>
      <c r="F135" t="s">
        <v>29</v>
      </c>
      <c r="G135" t="s">
        <v>23</v>
      </c>
      <c r="H135" s="2">
        <v>-1576</v>
      </c>
      <c r="I135" t="s">
        <v>24</v>
      </c>
      <c r="J135" t="s">
        <v>21</v>
      </c>
      <c r="M135" s="2">
        <v>-3723.73</v>
      </c>
      <c r="N135">
        <v>5</v>
      </c>
      <c r="O135">
        <v>2015</v>
      </c>
      <c r="P135">
        <v>4</v>
      </c>
      <c r="Q135">
        <v>2015</v>
      </c>
    </row>
    <row r="136" spans="1:17" x14ac:dyDescent="0.25">
      <c r="A136" t="s">
        <v>17</v>
      </c>
      <c r="B136" t="s">
        <v>171</v>
      </c>
      <c r="C136">
        <v>0</v>
      </c>
      <c r="D136" t="s">
        <v>54</v>
      </c>
      <c r="E136" t="s">
        <v>21</v>
      </c>
      <c r="F136" t="s">
        <v>30</v>
      </c>
      <c r="G136" t="s">
        <v>23</v>
      </c>
      <c r="H136" s="2">
        <v>-635</v>
      </c>
      <c r="I136" t="s">
        <v>24</v>
      </c>
      <c r="J136" t="s">
        <v>21</v>
      </c>
      <c r="M136" s="2">
        <v>-1333.65</v>
      </c>
      <c r="N136">
        <v>5</v>
      </c>
      <c r="O136">
        <v>2015</v>
      </c>
      <c r="P136">
        <v>4</v>
      </c>
      <c r="Q136">
        <v>2015</v>
      </c>
    </row>
    <row r="137" spans="1:17" x14ac:dyDescent="0.25">
      <c r="A137" t="s">
        <v>17</v>
      </c>
      <c r="B137" t="s">
        <v>171</v>
      </c>
      <c r="C137">
        <v>0</v>
      </c>
      <c r="D137" t="s">
        <v>54</v>
      </c>
      <c r="E137" t="s">
        <v>21</v>
      </c>
      <c r="F137" t="s">
        <v>22</v>
      </c>
      <c r="G137" t="s">
        <v>23</v>
      </c>
      <c r="H137" s="2">
        <v>-607</v>
      </c>
      <c r="I137" t="s">
        <v>24</v>
      </c>
      <c r="J137" t="s">
        <v>21</v>
      </c>
      <c r="M137" s="2">
        <v>-1693.23</v>
      </c>
      <c r="N137">
        <v>7</v>
      </c>
      <c r="O137">
        <v>2015</v>
      </c>
      <c r="P137">
        <v>6</v>
      </c>
      <c r="Q137">
        <v>2015</v>
      </c>
    </row>
    <row r="138" spans="1:17" x14ac:dyDescent="0.25">
      <c r="A138" t="s">
        <v>17</v>
      </c>
      <c r="B138" t="s">
        <v>164</v>
      </c>
      <c r="C138">
        <v>0</v>
      </c>
      <c r="D138" t="s">
        <v>45</v>
      </c>
      <c r="E138" t="s">
        <v>21</v>
      </c>
      <c r="F138" t="s">
        <v>22</v>
      </c>
      <c r="G138" s="2" t="s">
        <v>23</v>
      </c>
      <c r="H138" s="2">
        <v>120</v>
      </c>
      <c r="I138" t="s">
        <v>24</v>
      </c>
      <c r="J138" t="s">
        <v>21</v>
      </c>
      <c r="K138" s="2"/>
      <c r="L138" s="2"/>
      <c r="M138" s="2">
        <v>388.88</v>
      </c>
      <c r="N138">
        <v>10</v>
      </c>
      <c r="O138">
        <v>2014</v>
      </c>
      <c r="P138">
        <v>9</v>
      </c>
      <c r="Q138">
        <v>2014</v>
      </c>
    </row>
    <row r="139" spans="1:17" x14ac:dyDescent="0.25">
      <c r="A139" t="s">
        <v>17</v>
      </c>
      <c r="B139" t="s">
        <v>164</v>
      </c>
      <c r="C139">
        <v>0</v>
      </c>
      <c r="D139" t="s">
        <v>44</v>
      </c>
      <c r="E139" t="s">
        <v>21</v>
      </c>
      <c r="F139" t="s">
        <v>22</v>
      </c>
      <c r="G139" s="2" t="s">
        <v>23</v>
      </c>
      <c r="H139" s="2">
        <v>27</v>
      </c>
      <c r="I139" t="s">
        <v>24</v>
      </c>
      <c r="J139" t="s">
        <v>21</v>
      </c>
      <c r="K139" s="2"/>
      <c r="L139" s="2"/>
      <c r="M139" s="2">
        <v>104.38</v>
      </c>
      <c r="N139">
        <v>11</v>
      </c>
      <c r="O139">
        <v>2014</v>
      </c>
      <c r="P139">
        <v>10</v>
      </c>
      <c r="Q139">
        <v>2014</v>
      </c>
    </row>
    <row r="140" spans="1:17" x14ac:dyDescent="0.25">
      <c r="A140" t="s">
        <v>17</v>
      </c>
      <c r="B140" t="s">
        <v>164</v>
      </c>
      <c r="C140">
        <v>0</v>
      </c>
      <c r="D140" t="s">
        <v>45</v>
      </c>
      <c r="E140" t="s">
        <v>21</v>
      </c>
      <c r="F140" t="s">
        <v>22</v>
      </c>
      <c r="G140" s="2" t="s">
        <v>23</v>
      </c>
      <c r="H140" s="2">
        <v>163</v>
      </c>
      <c r="I140" t="s">
        <v>24</v>
      </c>
      <c r="J140" t="s">
        <v>21</v>
      </c>
      <c r="K140" s="2"/>
      <c r="L140" s="2"/>
      <c r="M140" s="2">
        <v>498.29</v>
      </c>
      <c r="N140">
        <v>11</v>
      </c>
      <c r="O140">
        <v>2014</v>
      </c>
      <c r="P140">
        <v>10</v>
      </c>
      <c r="Q140">
        <v>2014</v>
      </c>
    </row>
    <row r="141" spans="1:17" x14ac:dyDescent="0.25">
      <c r="A141" t="s">
        <v>17</v>
      </c>
      <c r="B141" t="s">
        <v>164</v>
      </c>
      <c r="C141">
        <v>0</v>
      </c>
      <c r="D141" t="s">
        <v>45</v>
      </c>
      <c r="E141" t="s">
        <v>21</v>
      </c>
      <c r="F141" t="s">
        <v>28</v>
      </c>
      <c r="G141" t="s">
        <v>23</v>
      </c>
      <c r="H141" s="2">
        <v>-383</v>
      </c>
      <c r="I141" t="s">
        <v>24</v>
      </c>
      <c r="J141" t="s">
        <v>21</v>
      </c>
      <c r="M141" s="2">
        <v>-830.96</v>
      </c>
      <c r="N141">
        <v>5</v>
      </c>
      <c r="O141">
        <v>2015</v>
      </c>
      <c r="P141">
        <v>4</v>
      </c>
      <c r="Q141">
        <v>2015</v>
      </c>
    </row>
    <row r="142" spans="1:17" x14ac:dyDescent="0.25">
      <c r="A142" t="s">
        <v>17</v>
      </c>
      <c r="B142" t="s">
        <v>164</v>
      </c>
      <c r="C142">
        <v>0</v>
      </c>
      <c r="D142" t="s">
        <v>45</v>
      </c>
      <c r="E142" t="s">
        <v>21</v>
      </c>
      <c r="F142" t="s">
        <v>29</v>
      </c>
      <c r="G142" t="s">
        <v>23</v>
      </c>
      <c r="H142" s="2">
        <v>-383</v>
      </c>
      <c r="I142" t="s">
        <v>24</v>
      </c>
      <c r="J142" t="s">
        <v>21</v>
      </c>
      <c r="M142" s="2">
        <v>-747.86</v>
      </c>
      <c r="N142">
        <v>5</v>
      </c>
      <c r="O142">
        <v>2015</v>
      </c>
      <c r="P142">
        <v>4</v>
      </c>
      <c r="Q142">
        <v>2015</v>
      </c>
    </row>
    <row r="143" spans="1:17" x14ac:dyDescent="0.25">
      <c r="A143" t="s">
        <v>17</v>
      </c>
      <c r="B143" t="s">
        <v>164</v>
      </c>
      <c r="C143">
        <v>0</v>
      </c>
      <c r="D143" t="s">
        <v>45</v>
      </c>
      <c r="E143" t="s">
        <v>21</v>
      </c>
      <c r="F143" t="s">
        <v>30</v>
      </c>
      <c r="G143" t="s">
        <v>23</v>
      </c>
      <c r="H143" s="2">
        <v>-2046</v>
      </c>
      <c r="I143" t="s">
        <v>24</v>
      </c>
      <c r="J143" t="s">
        <v>21</v>
      </c>
      <c r="M143" s="2">
        <v>-3551.2</v>
      </c>
      <c r="N143">
        <v>5</v>
      </c>
      <c r="O143">
        <v>2015</v>
      </c>
      <c r="P143">
        <v>4</v>
      </c>
      <c r="Q143">
        <v>2015</v>
      </c>
    </row>
    <row r="144" spans="1:17" x14ac:dyDescent="0.25">
      <c r="A144" t="s">
        <v>17</v>
      </c>
      <c r="B144" t="s">
        <v>164</v>
      </c>
      <c r="C144">
        <v>0</v>
      </c>
      <c r="D144" t="s">
        <v>45</v>
      </c>
      <c r="E144" t="s">
        <v>21</v>
      </c>
      <c r="F144" t="s">
        <v>28</v>
      </c>
      <c r="G144" t="s">
        <v>23</v>
      </c>
      <c r="H144" s="2">
        <v>-245</v>
      </c>
      <c r="I144" t="s">
        <v>24</v>
      </c>
      <c r="J144" t="s">
        <v>21</v>
      </c>
      <c r="M144" s="2">
        <v>-518.71</v>
      </c>
      <c r="N144">
        <v>6</v>
      </c>
      <c r="O144">
        <v>2015</v>
      </c>
      <c r="P144">
        <v>5</v>
      </c>
      <c r="Q144">
        <v>2015</v>
      </c>
    </row>
    <row r="145" spans="1:17" x14ac:dyDescent="0.25">
      <c r="A145" t="s">
        <v>17</v>
      </c>
      <c r="B145" t="s">
        <v>164</v>
      </c>
      <c r="C145">
        <v>0</v>
      </c>
      <c r="D145" t="s">
        <v>45</v>
      </c>
      <c r="E145" t="s">
        <v>21</v>
      </c>
      <c r="F145" t="s">
        <v>29</v>
      </c>
      <c r="G145" t="s">
        <v>23</v>
      </c>
      <c r="H145" s="2">
        <v>-245</v>
      </c>
      <c r="I145" t="s">
        <v>24</v>
      </c>
      <c r="J145" t="s">
        <v>21</v>
      </c>
      <c r="M145" s="2">
        <v>-466.84</v>
      </c>
      <c r="N145">
        <v>6</v>
      </c>
      <c r="O145">
        <v>2015</v>
      </c>
      <c r="P145">
        <v>5</v>
      </c>
      <c r="Q145">
        <v>2015</v>
      </c>
    </row>
    <row r="146" spans="1:17" x14ac:dyDescent="0.25">
      <c r="A146" t="s">
        <v>17</v>
      </c>
      <c r="B146" t="s">
        <v>164</v>
      </c>
      <c r="C146">
        <v>0</v>
      </c>
      <c r="D146" t="s">
        <v>45</v>
      </c>
      <c r="E146" t="s">
        <v>21</v>
      </c>
      <c r="F146" t="s">
        <v>30</v>
      </c>
      <c r="G146" t="s">
        <v>23</v>
      </c>
      <c r="H146" s="2">
        <v>-1206</v>
      </c>
      <c r="I146" t="s">
        <v>24</v>
      </c>
      <c r="J146" t="s">
        <v>21</v>
      </c>
      <c r="M146" s="2">
        <v>-2042.67</v>
      </c>
      <c r="N146">
        <v>6</v>
      </c>
      <c r="O146">
        <v>2015</v>
      </c>
      <c r="P146">
        <v>5</v>
      </c>
      <c r="Q146">
        <v>2015</v>
      </c>
    </row>
    <row r="147" spans="1:17" x14ac:dyDescent="0.25">
      <c r="A147" t="s">
        <v>17</v>
      </c>
      <c r="B147" t="s">
        <v>164</v>
      </c>
      <c r="C147">
        <v>0</v>
      </c>
      <c r="D147" t="s">
        <v>97</v>
      </c>
      <c r="E147" t="s">
        <v>21</v>
      </c>
      <c r="F147" t="s">
        <v>28</v>
      </c>
      <c r="G147" t="s">
        <v>23</v>
      </c>
      <c r="H147" s="2">
        <v>838</v>
      </c>
      <c r="I147" t="s">
        <v>24</v>
      </c>
      <c r="J147" t="s">
        <v>21</v>
      </c>
      <c r="M147" s="2">
        <v>2414.2800000000002</v>
      </c>
      <c r="N147">
        <v>6</v>
      </c>
      <c r="O147">
        <v>2015</v>
      </c>
      <c r="P147">
        <v>5</v>
      </c>
      <c r="Q147">
        <v>2015</v>
      </c>
    </row>
    <row r="148" spans="1:17" x14ac:dyDescent="0.25">
      <c r="A148" t="s">
        <v>17</v>
      </c>
      <c r="B148" t="s">
        <v>164</v>
      </c>
      <c r="C148">
        <v>0</v>
      </c>
      <c r="D148" t="s">
        <v>97</v>
      </c>
      <c r="E148" t="s">
        <v>21</v>
      </c>
      <c r="F148" t="s">
        <v>29</v>
      </c>
      <c r="G148" t="s">
        <v>23</v>
      </c>
      <c r="H148" s="2">
        <v>951</v>
      </c>
      <c r="I148" t="s">
        <v>24</v>
      </c>
      <c r="J148" t="s">
        <v>21</v>
      </c>
      <c r="M148" s="2">
        <v>2520.15</v>
      </c>
      <c r="N148">
        <v>6</v>
      </c>
      <c r="O148">
        <v>2015</v>
      </c>
      <c r="P148">
        <v>5</v>
      </c>
      <c r="Q148">
        <v>2015</v>
      </c>
    </row>
    <row r="149" spans="1:17" x14ac:dyDescent="0.25">
      <c r="A149" t="s">
        <v>17</v>
      </c>
      <c r="B149" t="s">
        <v>164</v>
      </c>
      <c r="C149">
        <v>0</v>
      </c>
      <c r="D149" t="s">
        <v>45</v>
      </c>
      <c r="E149" t="s">
        <v>21</v>
      </c>
      <c r="F149" t="s">
        <v>28</v>
      </c>
      <c r="G149" t="s">
        <v>23</v>
      </c>
      <c r="H149" s="2">
        <v>-185</v>
      </c>
      <c r="I149" t="s">
        <v>24</v>
      </c>
      <c r="J149" t="s">
        <v>21</v>
      </c>
      <c r="M149" s="2">
        <v>-358.42</v>
      </c>
      <c r="N149">
        <v>7</v>
      </c>
      <c r="O149">
        <v>2015</v>
      </c>
      <c r="P149">
        <v>6</v>
      </c>
      <c r="Q149">
        <v>2015</v>
      </c>
    </row>
    <row r="150" spans="1:17" x14ac:dyDescent="0.25">
      <c r="A150" t="s">
        <v>17</v>
      </c>
      <c r="B150" t="s">
        <v>164</v>
      </c>
      <c r="C150">
        <v>0</v>
      </c>
      <c r="D150" t="s">
        <v>45</v>
      </c>
      <c r="E150" t="s">
        <v>21</v>
      </c>
      <c r="F150" t="s">
        <v>29</v>
      </c>
      <c r="G150" t="s">
        <v>23</v>
      </c>
      <c r="H150" s="2">
        <v>-12</v>
      </c>
      <c r="I150" t="s">
        <v>24</v>
      </c>
      <c r="J150" t="s">
        <v>21</v>
      </c>
      <c r="M150" s="2">
        <v>-20.92</v>
      </c>
      <c r="N150">
        <v>7</v>
      </c>
      <c r="O150">
        <v>2015</v>
      </c>
      <c r="P150">
        <v>6</v>
      </c>
      <c r="Q150">
        <v>2015</v>
      </c>
    </row>
    <row r="151" spans="1:17" x14ac:dyDescent="0.25">
      <c r="A151" t="s">
        <v>17</v>
      </c>
      <c r="B151" t="s">
        <v>164</v>
      </c>
      <c r="C151">
        <v>0</v>
      </c>
      <c r="D151" t="s">
        <v>44</v>
      </c>
      <c r="E151" t="s">
        <v>21</v>
      </c>
      <c r="F151" t="s">
        <v>28</v>
      </c>
      <c r="G151" t="s">
        <v>23</v>
      </c>
      <c r="H151" s="2">
        <v>-498</v>
      </c>
      <c r="I151" t="s">
        <v>24</v>
      </c>
      <c r="J151" t="s">
        <v>21</v>
      </c>
      <c r="M151" s="2">
        <v>-1439.22</v>
      </c>
      <c r="N151">
        <v>8</v>
      </c>
      <c r="O151">
        <v>2015</v>
      </c>
      <c r="P151">
        <v>7</v>
      </c>
      <c r="Q151">
        <v>2015</v>
      </c>
    </row>
    <row r="152" spans="1:17" x14ac:dyDescent="0.25">
      <c r="A152" t="s">
        <v>17</v>
      </c>
      <c r="B152" t="s">
        <v>164</v>
      </c>
      <c r="C152">
        <v>0</v>
      </c>
      <c r="D152" t="s">
        <v>44</v>
      </c>
      <c r="E152" t="s">
        <v>21</v>
      </c>
      <c r="F152" t="s">
        <v>29</v>
      </c>
      <c r="G152" t="s">
        <v>23</v>
      </c>
      <c r="H152" s="2">
        <v>-42</v>
      </c>
      <c r="I152" t="s">
        <v>24</v>
      </c>
      <c r="J152" t="s">
        <v>21</v>
      </c>
      <c r="M152" s="2">
        <v>-109.24</v>
      </c>
      <c r="N152">
        <v>8</v>
      </c>
      <c r="O152">
        <v>2015</v>
      </c>
      <c r="P152">
        <v>7</v>
      </c>
      <c r="Q152">
        <v>2015</v>
      </c>
    </row>
    <row r="153" spans="1:17" x14ac:dyDescent="0.25">
      <c r="A153" t="s">
        <v>17</v>
      </c>
      <c r="B153" t="s">
        <v>164</v>
      </c>
      <c r="C153">
        <v>0</v>
      </c>
      <c r="D153" t="s">
        <v>44</v>
      </c>
      <c r="E153" t="s">
        <v>21</v>
      </c>
      <c r="F153" t="s">
        <v>22</v>
      </c>
      <c r="G153" t="s">
        <v>23</v>
      </c>
      <c r="H153" s="2">
        <v>-50</v>
      </c>
      <c r="I153" t="s">
        <v>24</v>
      </c>
      <c r="J153" t="s">
        <v>21</v>
      </c>
      <c r="M153" s="2">
        <v>-135.6</v>
      </c>
      <c r="N153">
        <v>9</v>
      </c>
      <c r="O153">
        <v>2015</v>
      </c>
      <c r="P153">
        <v>8</v>
      </c>
      <c r="Q153">
        <v>2015</v>
      </c>
    </row>
    <row r="154" spans="1:17" x14ac:dyDescent="0.25">
      <c r="A154" t="s">
        <v>17</v>
      </c>
      <c r="B154" t="s">
        <v>164</v>
      </c>
      <c r="C154">
        <v>0</v>
      </c>
      <c r="D154" t="s">
        <v>45</v>
      </c>
      <c r="E154" t="s">
        <v>21</v>
      </c>
      <c r="F154" t="s">
        <v>28</v>
      </c>
      <c r="G154" t="s">
        <v>23</v>
      </c>
      <c r="H154" s="2">
        <v>-119</v>
      </c>
      <c r="I154" t="s">
        <v>24</v>
      </c>
      <c r="J154" t="s">
        <v>21</v>
      </c>
      <c r="M154" s="2">
        <v>-235.33</v>
      </c>
      <c r="N154">
        <v>9</v>
      </c>
      <c r="O154">
        <v>2015</v>
      </c>
      <c r="P154">
        <v>8</v>
      </c>
      <c r="Q154">
        <v>2015</v>
      </c>
    </row>
    <row r="155" spans="1:17" x14ac:dyDescent="0.25">
      <c r="A155" t="s">
        <v>17</v>
      </c>
      <c r="B155" t="s">
        <v>164</v>
      </c>
      <c r="C155">
        <v>0</v>
      </c>
      <c r="D155" t="s">
        <v>45</v>
      </c>
      <c r="E155" t="s">
        <v>21</v>
      </c>
      <c r="F155" t="s">
        <v>29</v>
      </c>
      <c r="G155" t="s">
        <v>23</v>
      </c>
      <c r="H155" s="2">
        <v>-9</v>
      </c>
      <c r="I155" t="s">
        <v>24</v>
      </c>
      <c r="J155" t="s">
        <v>21</v>
      </c>
      <c r="M155" s="2">
        <v>-16.02</v>
      </c>
      <c r="N155">
        <v>9</v>
      </c>
      <c r="O155">
        <v>2015</v>
      </c>
      <c r="P155">
        <v>8</v>
      </c>
      <c r="Q155">
        <v>2015</v>
      </c>
    </row>
    <row r="156" spans="1:17" x14ac:dyDescent="0.25">
      <c r="A156" t="s">
        <v>17</v>
      </c>
      <c r="B156" t="s">
        <v>164</v>
      </c>
      <c r="C156">
        <v>0</v>
      </c>
      <c r="D156" t="s">
        <v>97</v>
      </c>
      <c r="E156" t="s">
        <v>21</v>
      </c>
      <c r="F156" t="s">
        <v>28</v>
      </c>
      <c r="G156" t="s">
        <v>23</v>
      </c>
      <c r="H156" s="2">
        <v>-59</v>
      </c>
      <c r="I156" t="s">
        <v>24</v>
      </c>
      <c r="J156" t="s">
        <v>21</v>
      </c>
      <c r="M156" s="2">
        <v>-160.01</v>
      </c>
      <c r="N156">
        <v>9</v>
      </c>
      <c r="O156">
        <v>2015</v>
      </c>
      <c r="P156">
        <v>8</v>
      </c>
      <c r="Q156">
        <v>2015</v>
      </c>
    </row>
    <row r="157" spans="1:17" x14ac:dyDescent="0.25">
      <c r="A157" t="s">
        <v>17</v>
      </c>
      <c r="B157" t="s">
        <v>164</v>
      </c>
      <c r="C157">
        <v>0</v>
      </c>
      <c r="D157" t="s">
        <v>97</v>
      </c>
      <c r="E157" t="s">
        <v>21</v>
      </c>
      <c r="F157" t="s">
        <v>29</v>
      </c>
      <c r="G157" t="s">
        <v>23</v>
      </c>
      <c r="H157" s="2">
        <v>-56</v>
      </c>
      <c r="I157" t="s">
        <v>24</v>
      </c>
      <c r="J157" t="s">
        <v>21</v>
      </c>
      <c r="M157" s="2">
        <v>-13.67</v>
      </c>
      <c r="N157">
        <v>9</v>
      </c>
      <c r="O157">
        <v>2015</v>
      </c>
      <c r="P157">
        <v>8</v>
      </c>
      <c r="Q157">
        <v>2015</v>
      </c>
    </row>
    <row r="158" spans="1:17" x14ac:dyDescent="0.25">
      <c r="A158" t="s">
        <v>17</v>
      </c>
      <c r="B158" t="s">
        <v>164</v>
      </c>
      <c r="C158" t="s">
        <v>96</v>
      </c>
      <c r="D158" t="s">
        <v>45</v>
      </c>
      <c r="E158" t="s">
        <v>21</v>
      </c>
      <c r="F158" t="s">
        <v>22</v>
      </c>
      <c r="G158" t="s">
        <v>23</v>
      </c>
      <c r="H158" s="2">
        <v>-447</v>
      </c>
      <c r="I158" t="s">
        <v>24</v>
      </c>
      <c r="J158" t="s">
        <v>21</v>
      </c>
      <c r="M158" s="2">
        <v>-1951.24</v>
      </c>
      <c r="N158" t="s">
        <v>92</v>
      </c>
      <c r="O158" t="s">
        <v>93</v>
      </c>
      <c r="P158">
        <v>2</v>
      </c>
      <c r="Q158">
        <v>2015</v>
      </c>
    </row>
    <row r="159" spans="1:17" x14ac:dyDescent="0.25">
      <c r="A159" t="s">
        <v>17</v>
      </c>
      <c r="B159" t="s">
        <v>164</v>
      </c>
      <c r="C159" t="s">
        <v>96</v>
      </c>
      <c r="D159" t="s">
        <v>45</v>
      </c>
      <c r="E159" t="s">
        <v>21</v>
      </c>
      <c r="F159" t="s">
        <v>22</v>
      </c>
      <c r="G159" t="s">
        <v>23</v>
      </c>
      <c r="H159" s="2">
        <v>394</v>
      </c>
      <c r="I159" t="s">
        <v>24</v>
      </c>
      <c r="J159" t="s">
        <v>21</v>
      </c>
      <c r="M159" s="2">
        <v>1320.53</v>
      </c>
      <c r="N159" t="s">
        <v>94</v>
      </c>
      <c r="O159" t="s">
        <v>93</v>
      </c>
      <c r="P159">
        <v>3</v>
      </c>
      <c r="Q159">
        <v>2015</v>
      </c>
    </row>
    <row r="160" spans="1:17" x14ac:dyDescent="0.25">
      <c r="A160" t="s">
        <v>17</v>
      </c>
      <c r="B160" t="s">
        <v>169</v>
      </c>
      <c r="C160">
        <v>0</v>
      </c>
      <c r="D160" t="s">
        <v>50</v>
      </c>
      <c r="E160" t="s">
        <v>21</v>
      </c>
      <c r="F160" t="s">
        <v>22</v>
      </c>
      <c r="G160" s="2" t="s">
        <v>23</v>
      </c>
      <c r="H160" s="2">
        <v>417</v>
      </c>
      <c r="I160" t="s">
        <v>24</v>
      </c>
      <c r="J160" t="s">
        <v>21</v>
      </c>
      <c r="K160" s="2"/>
      <c r="L160" s="2"/>
      <c r="M160" s="2">
        <v>1688.56</v>
      </c>
      <c r="N160">
        <v>10</v>
      </c>
      <c r="O160">
        <v>2014</v>
      </c>
      <c r="P160">
        <v>9</v>
      </c>
      <c r="Q160">
        <v>2014</v>
      </c>
    </row>
    <row r="161" spans="1:17" x14ac:dyDescent="0.25">
      <c r="A161" t="s">
        <v>17</v>
      </c>
      <c r="B161" t="s">
        <v>169</v>
      </c>
      <c r="C161">
        <v>0</v>
      </c>
      <c r="D161" t="s">
        <v>50</v>
      </c>
      <c r="E161" t="s">
        <v>21</v>
      </c>
      <c r="F161" t="s">
        <v>22</v>
      </c>
      <c r="G161" s="2" t="s">
        <v>23</v>
      </c>
      <c r="H161" s="2">
        <v>-1167</v>
      </c>
      <c r="I161" t="s">
        <v>24</v>
      </c>
      <c r="J161" t="s">
        <v>21</v>
      </c>
      <c r="K161" s="2"/>
      <c r="L161" s="2"/>
      <c r="M161" s="2">
        <v>-4531.58</v>
      </c>
      <c r="N161">
        <v>11</v>
      </c>
      <c r="O161">
        <v>2014</v>
      </c>
      <c r="P161">
        <v>10</v>
      </c>
      <c r="Q161">
        <v>2014</v>
      </c>
    </row>
    <row r="162" spans="1:17" x14ac:dyDescent="0.25">
      <c r="A162" t="s">
        <v>17</v>
      </c>
      <c r="B162" t="s">
        <v>169</v>
      </c>
      <c r="C162">
        <v>0</v>
      </c>
      <c r="D162" t="s">
        <v>50</v>
      </c>
      <c r="E162" t="s">
        <v>21</v>
      </c>
      <c r="F162" t="s">
        <v>28</v>
      </c>
      <c r="G162" s="2" t="s">
        <v>23</v>
      </c>
      <c r="H162" s="2">
        <v>-1682</v>
      </c>
      <c r="I162" t="s">
        <v>24</v>
      </c>
      <c r="J162" t="s">
        <v>21</v>
      </c>
      <c r="K162" s="2"/>
      <c r="L162" s="2"/>
      <c r="M162" s="2">
        <v>-6994.43</v>
      </c>
      <c r="N162">
        <v>12</v>
      </c>
      <c r="O162">
        <v>2014</v>
      </c>
      <c r="P162">
        <v>11</v>
      </c>
      <c r="Q162">
        <v>2014</v>
      </c>
    </row>
    <row r="163" spans="1:17" x14ac:dyDescent="0.25">
      <c r="A163" t="s">
        <v>17</v>
      </c>
      <c r="B163" t="s">
        <v>169</v>
      </c>
      <c r="C163">
        <v>0</v>
      </c>
      <c r="D163" t="s">
        <v>50</v>
      </c>
      <c r="E163" t="s">
        <v>21</v>
      </c>
      <c r="F163" t="s">
        <v>29</v>
      </c>
      <c r="G163" s="2" t="s">
        <v>23</v>
      </c>
      <c r="H163" s="2">
        <v>-1682</v>
      </c>
      <c r="I163" t="s">
        <v>24</v>
      </c>
      <c r="J163" t="s">
        <v>21</v>
      </c>
      <c r="K163" s="2"/>
      <c r="L163" s="2"/>
      <c r="M163" s="2">
        <v>-6294.99</v>
      </c>
      <c r="N163">
        <v>12</v>
      </c>
      <c r="O163">
        <v>2014</v>
      </c>
      <c r="P163">
        <v>11</v>
      </c>
      <c r="Q163">
        <v>2014</v>
      </c>
    </row>
    <row r="164" spans="1:17" x14ac:dyDescent="0.25">
      <c r="A164" t="s">
        <v>17</v>
      </c>
      <c r="B164" t="s">
        <v>169</v>
      </c>
      <c r="C164">
        <v>0</v>
      </c>
      <c r="D164" t="s">
        <v>50</v>
      </c>
      <c r="E164" t="s">
        <v>21</v>
      </c>
      <c r="F164" t="s">
        <v>30</v>
      </c>
      <c r="G164" s="2" t="s">
        <v>23</v>
      </c>
      <c r="H164" s="2">
        <v>-2511</v>
      </c>
      <c r="I164" t="s">
        <v>24</v>
      </c>
      <c r="J164" t="s">
        <v>21</v>
      </c>
      <c r="K164" s="2"/>
      <c r="L164" s="2"/>
      <c r="M164" s="2">
        <v>-8353.39</v>
      </c>
      <c r="N164">
        <v>12</v>
      </c>
      <c r="O164">
        <v>2014</v>
      </c>
      <c r="P164">
        <v>11</v>
      </c>
      <c r="Q164">
        <v>2014</v>
      </c>
    </row>
    <row r="165" spans="1:17" x14ac:dyDescent="0.25">
      <c r="A165" t="s">
        <v>17</v>
      </c>
      <c r="B165" t="s">
        <v>169</v>
      </c>
      <c r="C165">
        <v>0</v>
      </c>
      <c r="D165" t="s">
        <v>50</v>
      </c>
      <c r="E165" t="s">
        <v>21</v>
      </c>
      <c r="F165" t="s">
        <v>22</v>
      </c>
      <c r="G165" t="s">
        <v>23</v>
      </c>
      <c r="H165" s="2">
        <v>273</v>
      </c>
      <c r="I165" t="s">
        <v>24</v>
      </c>
      <c r="J165" t="s">
        <v>21</v>
      </c>
      <c r="M165" s="2">
        <v>740.38</v>
      </c>
      <c r="N165">
        <v>9</v>
      </c>
      <c r="O165">
        <v>2015</v>
      </c>
      <c r="P165">
        <v>8</v>
      </c>
      <c r="Q165">
        <v>2015</v>
      </c>
    </row>
    <row r="166" spans="1:17" x14ac:dyDescent="0.25">
      <c r="A166" t="s">
        <v>17</v>
      </c>
      <c r="B166" t="s">
        <v>169</v>
      </c>
      <c r="C166" t="s">
        <v>96</v>
      </c>
      <c r="D166" t="s">
        <v>50</v>
      </c>
      <c r="E166" t="s">
        <v>21</v>
      </c>
      <c r="F166" t="s">
        <v>22</v>
      </c>
      <c r="G166" t="s">
        <v>23</v>
      </c>
      <c r="H166" s="2">
        <v>-867</v>
      </c>
      <c r="I166" t="s">
        <v>24</v>
      </c>
      <c r="J166" t="s">
        <v>21</v>
      </c>
      <c r="M166" s="2">
        <v>-2535.4499999999998</v>
      </c>
      <c r="N166" t="s">
        <v>92</v>
      </c>
      <c r="O166" t="s">
        <v>93</v>
      </c>
      <c r="P166">
        <v>2</v>
      </c>
      <c r="Q166">
        <v>2015</v>
      </c>
    </row>
    <row r="167" spans="1:17" x14ac:dyDescent="0.25">
      <c r="A167" t="s">
        <v>17</v>
      </c>
      <c r="B167" t="s">
        <v>173</v>
      </c>
      <c r="C167">
        <v>0</v>
      </c>
      <c r="D167" t="s">
        <v>58</v>
      </c>
      <c r="E167" t="s">
        <v>21</v>
      </c>
      <c r="F167" t="s">
        <v>28</v>
      </c>
      <c r="G167" s="2" t="s">
        <v>23</v>
      </c>
      <c r="H167" s="2">
        <v>11953</v>
      </c>
      <c r="I167" t="s">
        <v>24</v>
      </c>
      <c r="J167" t="s">
        <v>21</v>
      </c>
      <c r="K167" s="2"/>
      <c r="L167" s="2"/>
      <c r="M167" s="2">
        <v>48188.52</v>
      </c>
      <c r="N167">
        <v>10</v>
      </c>
      <c r="O167">
        <v>2014</v>
      </c>
      <c r="P167">
        <v>9</v>
      </c>
      <c r="Q167">
        <v>2014</v>
      </c>
    </row>
    <row r="168" spans="1:17" x14ac:dyDescent="0.25">
      <c r="A168" t="s">
        <v>17</v>
      </c>
      <c r="B168" t="s">
        <v>173</v>
      </c>
      <c r="C168">
        <v>0</v>
      </c>
      <c r="D168" t="s">
        <v>58</v>
      </c>
      <c r="E168" t="s">
        <v>21</v>
      </c>
      <c r="F168" t="s">
        <v>29</v>
      </c>
      <c r="G168" s="2" t="s">
        <v>23</v>
      </c>
      <c r="H168" s="2">
        <v>11953</v>
      </c>
      <c r="I168" t="s">
        <v>24</v>
      </c>
      <c r="J168" t="s">
        <v>21</v>
      </c>
      <c r="K168" s="2"/>
      <c r="L168" s="2"/>
      <c r="M168" s="2">
        <v>53007.97</v>
      </c>
      <c r="N168">
        <v>10</v>
      </c>
      <c r="O168">
        <v>2014</v>
      </c>
      <c r="P168">
        <v>9</v>
      </c>
      <c r="Q168">
        <v>2014</v>
      </c>
    </row>
    <row r="169" spans="1:17" x14ac:dyDescent="0.25">
      <c r="A169" t="s">
        <v>17</v>
      </c>
      <c r="B169" t="s">
        <v>173</v>
      </c>
      <c r="C169">
        <v>0</v>
      </c>
      <c r="D169" t="s">
        <v>58</v>
      </c>
      <c r="E169" t="s">
        <v>21</v>
      </c>
      <c r="F169" t="s">
        <v>30</v>
      </c>
      <c r="G169" s="2" t="s">
        <v>23</v>
      </c>
      <c r="H169" s="2">
        <v>3544</v>
      </c>
      <c r="I169" t="s">
        <v>24</v>
      </c>
      <c r="J169" t="s">
        <v>21</v>
      </c>
      <c r="K169" s="2"/>
      <c r="L169" s="2"/>
      <c r="M169" s="2">
        <v>16430.689999999999</v>
      </c>
      <c r="N169">
        <v>10</v>
      </c>
      <c r="O169">
        <v>2014</v>
      </c>
      <c r="P169">
        <v>9</v>
      </c>
      <c r="Q169">
        <v>2014</v>
      </c>
    </row>
    <row r="170" spans="1:17" x14ac:dyDescent="0.25">
      <c r="A170" t="s">
        <v>17</v>
      </c>
      <c r="B170" t="s">
        <v>173</v>
      </c>
      <c r="C170">
        <v>0</v>
      </c>
      <c r="D170" t="s">
        <v>58</v>
      </c>
      <c r="E170" t="s">
        <v>21</v>
      </c>
      <c r="F170" t="s">
        <v>28</v>
      </c>
      <c r="G170" t="s">
        <v>23</v>
      </c>
      <c r="H170" s="2">
        <v>-13229</v>
      </c>
      <c r="I170" t="s">
        <v>24</v>
      </c>
      <c r="J170" t="s">
        <v>21</v>
      </c>
      <c r="M170" s="2">
        <v>-37823.03</v>
      </c>
      <c r="N170">
        <v>6</v>
      </c>
      <c r="O170">
        <v>2015</v>
      </c>
      <c r="P170">
        <v>5</v>
      </c>
      <c r="Q170">
        <v>2015</v>
      </c>
    </row>
    <row r="171" spans="1:17" x14ac:dyDescent="0.25">
      <c r="A171" t="s">
        <v>17</v>
      </c>
      <c r="B171" t="s">
        <v>173</v>
      </c>
      <c r="C171">
        <v>0</v>
      </c>
      <c r="D171" t="s">
        <v>58</v>
      </c>
      <c r="E171" t="s">
        <v>21</v>
      </c>
      <c r="F171" t="s">
        <v>29</v>
      </c>
      <c r="G171" t="s">
        <v>23</v>
      </c>
      <c r="H171" s="2">
        <v>-13229</v>
      </c>
      <c r="I171" t="s">
        <v>24</v>
      </c>
      <c r="J171" t="s">
        <v>21</v>
      </c>
      <c r="M171" s="2">
        <v>-34040.86</v>
      </c>
      <c r="N171">
        <v>6</v>
      </c>
      <c r="O171">
        <v>2015</v>
      </c>
      <c r="P171">
        <v>5</v>
      </c>
      <c r="Q171">
        <v>2015</v>
      </c>
    </row>
    <row r="172" spans="1:17" x14ac:dyDescent="0.25">
      <c r="A172" t="s">
        <v>17</v>
      </c>
      <c r="B172" t="s">
        <v>173</v>
      </c>
      <c r="C172">
        <v>0</v>
      </c>
      <c r="D172" t="s">
        <v>58</v>
      </c>
      <c r="E172" t="s">
        <v>21</v>
      </c>
      <c r="F172" t="s">
        <v>30</v>
      </c>
      <c r="G172" t="s">
        <v>23</v>
      </c>
      <c r="H172" s="2">
        <v>-30204</v>
      </c>
      <c r="I172" t="s">
        <v>24</v>
      </c>
      <c r="J172" t="s">
        <v>21</v>
      </c>
      <c r="M172" s="2">
        <v>-69082.59</v>
      </c>
      <c r="N172">
        <v>6</v>
      </c>
      <c r="O172">
        <v>2015</v>
      </c>
      <c r="P172">
        <v>5</v>
      </c>
      <c r="Q172">
        <v>2015</v>
      </c>
    </row>
    <row r="173" spans="1:17" x14ac:dyDescent="0.25">
      <c r="A173" t="s">
        <v>17</v>
      </c>
      <c r="B173" t="s">
        <v>59</v>
      </c>
      <c r="C173">
        <v>0</v>
      </c>
      <c r="D173" t="s">
        <v>60</v>
      </c>
      <c r="E173" t="s">
        <v>21</v>
      </c>
      <c r="F173" t="s">
        <v>28</v>
      </c>
      <c r="G173" s="2" t="s">
        <v>23</v>
      </c>
      <c r="H173" s="2">
        <v>-44</v>
      </c>
      <c r="I173" t="s">
        <v>24</v>
      </c>
      <c r="J173" t="s">
        <v>21</v>
      </c>
      <c r="K173" s="2"/>
      <c r="L173" s="2"/>
      <c r="M173" s="2">
        <v>-170.86</v>
      </c>
      <c r="N173">
        <v>11</v>
      </c>
      <c r="O173">
        <v>2014</v>
      </c>
      <c r="P173">
        <v>10</v>
      </c>
      <c r="Q173">
        <v>2014</v>
      </c>
    </row>
    <row r="174" spans="1:17" x14ac:dyDescent="0.25">
      <c r="A174" t="s">
        <v>17</v>
      </c>
      <c r="B174" t="s">
        <v>59</v>
      </c>
      <c r="C174">
        <v>0</v>
      </c>
      <c r="D174" t="s">
        <v>60</v>
      </c>
      <c r="E174" t="s">
        <v>21</v>
      </c>
      <c r="F174" t="s">
        <v>29</v>
      </c>
      <c r="G174" s="2" t="s">
        <v>23</v>
      </c>
      <c r="H174" s="2">
        <v>-44</v>
      </c>
      <c r="I174" t="s">
        <v>24</v>
      </c>
      <c r="J174" t="s">
        <v>21</v>
      </c>
      <c r="K174" s="2"/>
      <c r="L174" s="2"/>
      <c r="M174" s="2">
        <v>-153.77000000000001</v>
      </c>
      <c r="N174">
        <v>11</v>
      </c>
      <c r="O174">
        <v>2014</v>
      </c>
      <c r="P174">
        <v>10</v>
      </c>
      <c r="Q174">
        <v>2014</v>
      </c>
    </row>
    <row r="175" spans="1:17" x14ac:dyDescent="0.25">
      <c r="A175" t="s">
        <v>17</v>
      </c>
      <c r="B175" t="s">
        <v>59</v>
      </c>
      <c r="C175">
        <v>0</v>
      </c>
      <c r="D175" t="s">
        <v>60</v>
      </c>
      <c r="E175" t="s">
        <v>21</v>
      </c>
      <c r="F175" t="s">
        <v>30</v>
      </c>
      <c r="G175" s="2" t="s">
        <v>23</v>
      </c>
      <c r="H175" s="2">
        <v>-47</v>
      </c>
      <c r="I175" t="s">
        <v>24</v>
      </c>
      <c r="J175" t="s">
        <v>21</v>
      </c>
      <c r="K175" s="2"/>
      <c r="L175" s="2"/>
      <c r="M175" s="2">
        <v>-146</v>
      </c>
      <c r="N175">
        <v>11</v>
      </c>
      <c r="O175">
        <v>2014</v>
      </c>
      <c r="P175">
        <v>10</v>
      </c>
      <c r="Q175">
        <v>2014</v>
      </c>
    </row>
    <row r="176" spans="1:17" x14ac:dyDescent="0.25">
      <c r="A176" t="s">
        <v>17</v>
      </c>
      <c r="B176" t="s">
        <v>59</v>
      </c>
      <c r="C176">
        <v>0</v>
      </c>
      <c r="D176" t="s">
        <v>60</v>
      </c>
      <c r="E176" t="s">
        <v>21</v>
      </c>
      <c r="F176" t="s">
        <v>28</v>
      </c>
      <c r="G176" s="2" t="s">
        <v>23</v>
      </c>
      <c r="H176" s="2">
        <v>49</v>
      </c>
      <c r="I176" t="s">
        <v>24</v>
      </c>
      <c r="J176" t="s">
        <v>21</v>
      </c>
      <c r="K176" s="2"/>
      <c r="L176" s="2"/>
      <c r="M176" s="2">
        <v>203.76</v>
      </c>
      <c r="N176">
        <v>12</v>
      </c>
      <c r="O176">
        <v>2014</v>
      </c>
      <c r="P176">
        <v>11</v>
      </c>
      <c r="Q176">
        <v>2014</v>
      </c>
    </row>
    <row r="177" spans="1:17" x14ac:dyDescent="0.25">
      <c r="A177" t="s">
        <v>17</v>
      </c>
      <c r="B177" t="s">
        <v>59</v>
      </c>
      <c r="C177">
        <v>0</v>
      </c>
      <c r="D177" t="s">
        <v>60</v>
      </c>
      <c r="E177" t="s">
        <v>21</v>
      </c>
      <c r="F177" t="s">
        <v>29</v>
      </c>
      <c r="G177" s="2" t="s">
        <v>23</v>
      </c>
      <c r="H177" s="2">
        <v>49</v>
      </c>
      <c r="I177" t="s">
        <v>24</v>
      </c>
      <c r="J177" t="s">
        <v>21</v>
      </c>
      <c r="K177" s="2"/>
      <c r="L177" s="2"/>
      <c r="M177" s="2">
        <v>224.14</v>
      </c>
      <c r="N177">
        <v>12</v>
      </c>
      <c r="O177">
        <v>2014</v>
      </c>
      <c r="P177">
        <v>11</v>
      </c>
      <c r="Q177">
        <v>2014</v>
      </c>
    </row>
    <row r="178" spans="1:17" x14ac:dyDescent="0.25">
      <c r="A178" t="s">
        <v>17</v>
      </c>
      <c r="B178" t="s">
        <v>59</v>
      </c>
      <c r="C178">
        <v>0</v>
      </c>
      <c r="D178" t="s">
        <v>60</v>
      </c>
      <c r="E178" t="s">
        <v>21</v>
      </c>
      <c r="F178" t="s">
        <v>30</v>
      </c>
      <c r="G178" s="2" t="s">
        <v>23</v>
      </c>
      <c r="H178" s="2">
        <v>191</v>
      </c>
      <c r="I178" t="s">
        <v>24</v>
      </c>
      <c r="J178" t="s">
        <v>21</v>
      </c>
      <c r="K178" s="2"/>
      <c r="L178" s="2"/>
      <c r="M178" s="2">
        <v>953.11</v>
      </c>
      <c r="N178">
        <v>12</v>
      </c>
      <c r="O178">
        <v>2014</v>
      </c>
      <c r="P178">
        <v>11</v>
      </c>
      <c r="Q178">
        <v>2014</v>
      </c>
    </row>
    <row r="179" spans="1:17" x14ac:dyDescent="0.25">
      <c r="A179" t="s">
        <v>17</v>
      </c>
      <c r="B179" t="s">
        <v>59</v>
      </c>
      <c r="C179">
        <v>0</v>
      </c>
      <c r="D179" t="s">
        <v>60</v>
      </c>
      <c r="E179" t="s">
        <v>21</v>
      </c>
      <c r="F179" t="s">
        <v>22</v>
      </c>
      <c r="G179" t="s">
        <v>23</v>
      </c>
      <c r="H179" s="2">
        <v>50</v>
      </c>
      <c r="I179" t="s">
        <v>24</v>
      </c>
      <c r="J179" t="s">
        <v>21</v>
      </c>
      <c r="M179" s="2">
        <v>131.84</v>
      </c>
      <c r="N179">
        <v>5</v>
      </c>
      <c r="O179">
        <v>2015</v>
      </c>
      <c r="P179">
        <v>4</v>
      </c>
      <c r="Q179">
        <v>2015</v>
      </c>
    </row>
    <row r="180" spans="1:17" x14ac:dyDescent="0.25">
      <c r="A180" t="s">
        <v>17</v>
      </c>
      <c r="B180" t="s">
        <v>59</v>
      </c>
      <c r="C180">
        <v>0</v>
      </c>
      <c r="D180" t="s">
        <v>60</v>
      </c>
      <c r="E180" t="s">
        <v>21</v>
      </c>
      <c r="F180" t="s">
        <v>22</v>
      </c>
      <c r="G180" t="s">
        <v>23</v>
      </c>
      <c r="H180" s="2">
        <v>7</v>
      </c>
      <c r="I180" t="s">
        <v>24</v>
      </c>
      <c r="J180" t="s">
        <v>21</v>
      </c>
      <c r="M180" s="2">
        <v>20.100000000000001</v>
      </c>
      <c r="N180">
        <v>6</v>
      </c>
      <c r="O180">
        <v>2015</v>
      </c>
      <c r="P180">
        <v>5</v>
      </c>
      <c r="Q180">
        <v>2015</v>
      </c>
    </row>
    <row r="181" spans="1:17" x14ac:dyDescent="0.25">
      <c r="A181" t="s">
        <v>17</v>
      </c>
      <c r="B181" t="s">
        <v>59</v>
      </c>
      <c r="C181">
        <v>0</v>
      </c>
      <c r="D181" t="s">
        <v>60</v>
      </c>
      <c r="E181" t="s">
        <v>21</v>
      </c>
      <c r="F181" t="s">
        <v>30</v>
      </c>
      <c r="G181" t="s">
        <v>23</v>
      </c>
      <c r="H181" s="2">
        <v>441</v>
      </c>
      <c r="I181" t="s">
        <v>24</v>
      </c>
      <c r="J181" t="s">
        <v>21</v>
      </c>
      <c r="M181" s="2">
        <v>1473.82</v>
      </c>
      <c r="N181">
        <v>7</v>
      </c>
      <c r="O181">
        <v>2015</v>
      </c>
      <c r="P181">
        <v>6</v>
      </c>
      <c r="Q181">
        <v>2015</v>
      </c>
    </row>
    <row r="182" spans="1:17" x14ac:dyDescent="0.25">
      <c r="A182" t="s">
        <v>17</v>
      </c>
      <c r="B182" t="s">
        <v>59</v>
      </c>
      <c r="C182">
        <v>0</v>
      </c>
      <c r="D182" t="s">
        <v>60</v>
      </c>
      <c r="E182" t="s">
        <v>21</v>
      </c>
      <c r="F182" t="s">
        <v>28</v>
      </c>
      <c r="G182" t="s">
        <v>23</v>
      </c>
      <c r="H182" s="2">
        <v>19</v>
      </c>
      <c r="I182" t="s">
        <v>24</v>
      </c>
      <c r="J182" t="s">
        <v>21</v>
      </c>
      <c r="M182" s="2">
        <v>52.92</v>
      </c>
      <c r="N182">
        <v>7</v>
      </c>
      <c r="O182">
        <v>2015</v>
      </c>
      <c r="P182">
        <v>6</v>
      </c>
      <c r="Q182">
        <v>2015</v>
      </c>
    </row>
    <row r="183" spans="1:17" x14ac:dyDescent="0.25">
      <c r="A183" t="s">
        <v>17</v>
      </c>
      <c r="B183" t="s">
        <v>59</v>
      </c>
      <c r="C183">
        <v>0</v>
      </c>
      <c r="D183" t="s">
        <v>60</v>
      </c>
      <c r="E183" t="s">
        <v>21</v>
      </c>
      <c r="F183" t="s">
        <v>29</v>
      </c>
      <c r="G183" t="s">
        <v>23</v>
      </c>
      <c r="H183" s="2">
        <v>19</v>
      </c>
      <c r="I183" t="s">
        <v>24</v>
      </c>
      <c r="J183" t="s">
        <v>21</v>
      </c>
      <c r="M183" s="2">
        <v>58.21</v>
      </c>
      <c r="N183">
        <v>7</v>
      </c>
      <c r="O183">
        <v>2015</v>
      </c>
      <c r="P183">
        <v>6</v>
      </c>
      <c r="Q183">
        <v>2015</v>
      </c>
    </row>
    <row r="184" spans="1:17" x14ac:dyDescent="0.25">
      <c r="A184" t="s">
        <v>17</v>
      </c>
      <c r="B184" t="s">
        <v>59</v>
      </c>
      <c r="C184">
        <v>0</v>
      </c>
      <c r="D184" t="s">
        <v>60</v>
      </c>
      <c r="E184" t="s">
        <v>21</v>
      </c>
      <c r="F184" t="s">
        <v>28</v>
      </c>
      <c r="G184" t="s">
        <v>23</v>
      </c>
      <c r="H184" s="2">
        <v>41</v>
      </c>
      <c r="I184" t="s">
        <v>24</v>
      </c>
      <c r="J184" t="s">
        <v>21</v>
      </c>
      <c r="M184" s="2">
        <v>118.37</v>
      </c>
      <c r="N184">
        <v>8</v>
      </c>
      <c r="O184">
        <v>2015</v>
      </c>
      <c r="P184">
        <v>7</v>
      </c>
      <c r="Q184">
        <v>2015</v>
      </c>
    </row>
    <row r="185" spans="1:17" x14ac:dyDescent="0.25">
      <c r="A185" t="s">
        <v>17</v>
      </c>
      <c r="B185" t="s">
        <v>59</v>
      </c>
      <c r="C185">
        <v>0</v>
      </c>
      <c r="D185" t="s">
        <v>60</v>
      </c>
      <c r="E185" t="s">
        <v>21</v>
      </c>
      <c r="F185" t="s">
        <v>29</v>
      </c>
      <c r="G185" t="s">
        <v>23</v>
      </c>
      <c r="H185" s="2">
        <v>3</v>
      </c>
      <c r="I185" t="s">
        <v>24</v>
      </c>
      <c r="J185" t="s">
        <v>21</v>
      </c>
      <c r="M185" s="2">
        <v>9.5299999999999994</v>
      </c>
      <c r="N185">
        <v>8</v>
      </c>
      <c r="O185">
        <v>2015</v>
      </c>
      <c r="P185">
        <v>7</v>
      </c>
      <c r="Q185">
        <v>2015</v>
      </c>
    </row>
    <row r="186" spans="1:17" x14ac:dyDescent="0.25">
      <c r="A186" t="s">
        <v>17</v>
      </c>
      <c r="B186" t="s">
        <v>59</v>
      </c>
      <c r="C186">
        <v>0</v>
      </c>
      <c r="D186" t="s">
        <v>60</v>
      </c>
      <c r="E186" t="s">
        <v>21</v>
      </c>
      <c r="F186" t="s">
        <v>28</v>
      </c>
      <c r="G186" t="s">
        <v>23</v>
      </c>
      <c r="H186" s="2">
        <v>29</v>
      </c>
      <c r="I186" t="s">
        <v>24</v>
      </c>
      <c r="J186" t="s">
        <v>21</v>
      </c>
      <c r="M186" s="2">
        <v>78.650000000000006</v>
      </c>
      <c r="N186">
        <v>9</v>
      </c>
      <c r="O186">
        <v>2015</v>
      </c>
      <c r="P186">
        <v>8</v>
      </c>
      <c r="Q186">
        <v>2015</v>
      </c>
    </row>
    <row r="187" spans="1:17" x14ac:dyDescent="0.25">
      <c r="A187" t="s">
        <v>17</v>
      </c>
      <c r="B187" t="s">
        <v>59</v>
      </c>
      <c r="C187">
        <v>0</v>
      </c>
      <c r="D187" t="s">
        <v>60</v>
      </c>
      <c r="E187" t="s">
        <v>21</v>
      </c>
      <c r="F187" t="s">
        <v>29</v>
      </c>
      <c r="G187" t="s">
        <v>23</v>
      </c>
      <c r="H187" s="2">
        <v>28</v>
      </c>
      <c r="I187" t="s">
        <v>24</v>
      </c>
      <c r="J187" t="s">
        <v>21</v>
      </c>
      <c r="M187" s="2">
        <v>83.53</v>
      </c>
      <c r="N187">
        <v>9</v>
      </c>
      <c r="O187">
        <v>2015</v>
      </c>
      <c r="P187">
        <v>8</v>
      </c>
      <c r="Q187">
        <v>2015</v>
      </c>
    </row>
    <row r="188" spans="1:17" x14ac:dyDescent="0.25">
      <c r="A188" t="s">
        <v>17</v>
      </c>
      <c r="B188" t="s">
        <v>59</v>
      </c>
      <c r="C188" t="s">
        <v>96</v>
      </c>
      <c r="D188" t="s">
        <v>60</v>
      </c>
      <c r="E188" t="s">
        <v>21</v>
      </c>
      <c r="F188" t="s">
        <v>28</v>
      </c>
      <c r="G188" t="s">
        <v>23</v>
      </c>
      <c r="H188" s="2">
        <v>39</v>
      </c>
      <c r="I188" t="s">
        <v>24</v>
      </c>
      <c r="J188" t="s">
        <v>21</v>
      </c>
      <c r="M188" s="2">
        <v>119.18</v>
      </c>
      <c r="N188" t="s">
        <v>95</v>
      </c>
      <c r="O188" t="s">
        <v>93</v>
      </c>
      <c r="P188">
        <v>1</v>
      </c>
      <c r="Q188">
        <v>2015</v>
      </c>
    </row>
    <row r="189" spans="1:17" x14ac:dyDescent="0.25">
      <c r="A189" t="s">
        <v>17</v>
      </c>
      <c r="B189" t="s">
        <v>59</v>
      </c>
      <c r="C189" t="s">
        <v>96</v>
      </c>
      <c r="D189" t="s">
        <v>60</v>
      </c>
      <c r="E189" t="s">
        <v>21</v>
      </c>
      <c r="F189" t="s">
        <v>29</v>
      </c>
      <c r="G189" t="s">
        <v>23</v>
      </c>
      <c r="H189" s="2">
        <v>39</v>
      </c>
      <c r="I189" t="s">
        <v>24</v>
      </c>
      <c r="J189" t="s">
        <v>21</v>
      </c>
      <c r="M189" s="2">
        <v>131.1</v>
      </c>
      <c r="N189" t="s">
        <v>95</v>
      </c>
      <c r="O189" t="s">
        <v>93</v>
      </c>
      <c r="P189">
        <v>1</v>
      </c>
      <c r="Q189">
        <v>2015</v>
      </c>
    </row>
    <row r="190" spans="1:17" x14ac:dyDescent="0.25">
      <c r="A190" t="s">
        <v>17</v>
      </c>
      <c r="B190" t="s">
        <v>59</v>
      </c>
      <c r="C190" t="s">
        <v>96</v>
      </c>
      <c r="D190" t="s">
        <v>60</v>
      </c>
      <c r="E190" t="s">
        <v>21</v>
      </c>
      <c r="F190" t="s">
        <v>30</v>
      </c>
      <c r="G190" t="s">
        <v>23</v>
      </c>
      <c r="H190" s="2">
        <v>729</v>
      </c>
      <c r="I190" t="s">
        <v>24</v>
      </c>
      <c r="J190" t="s">
        <v>21</v>
      </c>
      <c r="M190" s="2">
        <v>2673.39</v>
      </c>
      <c r="N190" t="s">
        <v>95</v>
      </c>
      <c r="O190" t="s">
        <v>93</v>
      </c>
      <c r="P190">
        <v>1</v>
      </c>
      <c r="Q190">
        <v>2015</v>
      </c>
    </row>
    <row r="191" spans="1:17" x14ac:dyDescent="0.25">
      <c r="A191" t="s">
        <v>17</v>
      </c>
      <c r="B191" t="s">
        <v>59</v>
      </c>
      <c r="C191" t="s">
        <v>96</v>
      </c>
      <c r="D191" t="s">
        <v>60</v>
      </c>
      <c r="E191" t="s">
        <v>21</v>
      </c>
      <c r="F191" t="s">
        <v>28</v>
      </c>
      <c r="G191" t="s">
        <v>23</v>
      </c>
      <c r="H191" s="2">
        <v>73</v>
      </c>
      <c r="I191" t="s">
        <v>24</v>
      </c>
      <c r="J191" t="s">
        <v>21</v>
      </c>
      <c r="M191" s="2">
        <v>213.48</v>
      </c>
      <c r="N191" t="s">
        <v>92</v>
      </c>
      <c r="O191" t="s">
        <v>93</v>
      </c>
      <c r="P191">
        <v>2</v>
      </c>
      <c r="Q191">
        <v>2015</v>
      </c>
    </row>
    <row r="192" spans="1:17" x14ac:dyDescent="0.25">
      <c r="A192" t="s">
        <v>17</v>
      </c>
      <c r="B192" t="s">
        <v>59</v>
      </c>
      <c r="C192" t="s">
        <v>96</v>
      </c>
      <c r="D192" t="s">
        <v>60</v>
      </c>
      <c r="E192" t="s">
        <v>21</v>
      </c>
      <c r="F192" t="s">
        <v>29</v>
      </c>
      <c r="G192" t="s">
        <v>23</v>
      </c>
      <c r="H192" s="2">
        <v>73</v>
      </c>
      <c r="I192" t="s">
        <v>24</v>
      </c>
      <c r="J192" t="s">
        <v>21</v>
      </c>
      <c r="M192" s="2">
        <v>234.83</v>
      </c>
      <c r="N192" t="s">
        <v>92</v>
      </c>
      <c r="O192" t="s">
        <v>93</v>
      </c>
      <c r="P192">
        <v>2</v>
      </c>
      <c r="Q192">
        <v>2015</v>
      </c>
    </row>
    <row r="193" spans="1:17" x14ac:dyDescent="0.25">
      <c r="A193" t="s">
        <v>17</v>
      </c>
      <c r="B193" t="s">
        <v>59</v>
      </c>
      <c r="C193" t="s">
        <v>96</v>
      </c>
      <c r="D193" t="s">
        <v>60</v>
      </c>
      <c r="E193" t="s">
        <v>21</v>
      </c>
      <c r="F193" t="s">
        <v>30</v>
      </c>
      <c r="G193" t="s">
        <v>23</v>
      </c>
      <c r="H193" s="2">
        <v>200</v>
      </c>
      <c r="I193" t="s">
        <v>24</v>
      </c>
      <c r="J193" t="s">
        <v>21</v>
      </c>
      <c r="M193" s="2">
        <v>701.86</v>
      </c>
      <c r="N193" t="s">
        <v>92</v>
      </c>
      <c r="O193" t="s">
        <v>93</v>
      </c>
      <c r="P193">
        <v>2</v>
      </c>
      <c r="Q193">
        <v>2015</v>
      </c>
    </row>
    <row r="194" spans="1:17" x14ac:dyDescent="0.25">
      <c r="A194" t="s">
        <v>17</v>
      </c>
      <c r="B194" t="s">
        <v>175</v>
      </c>
      <c r="C194">
        <v>0</v>
      </c>
      <c r="D194" t="s">
        <v>65</v>
      </c>
      <c r="E194" t="s">
        <v>21</v>
      </c>
      <c r="F194" t="s">
        <v>22</v>
      </c>
      <c r="G194" s="2" t="s">
        <v>23</v>
      </c>
      <c r="H194" s="2">
        <v>-1080</v>
      </c>
      <c r="I194" t="s">
        <v>24</v>
      </c>
      <c r="J194" t="s">
        <v>21</v>
      </c>
      <c r="K194" s="2"/>
      <c r="L194" s="2"/>
      <c r="M194" s="2">
        <v>-4472.28</v>
      </c>
      <c r="N194">
        <v>12</v>
      </c>
      <c r="O194">
        <v>2014</v>
      </c>
      <c r="P194">
        <v>11</v>
      </c>
      <c r="Q194">
        <v>2014</v>
      </c>
    </row>
    <row r="195" spans="1:17" x14ac:dyDescent="0.25">
      <c r="A195" t="s">
        <v>17</v>
      </c>
      <c r="B195" t="s">
        <v>175</v>
      </c>
      <c r="C195">
        <v>0</v>
      </c>
      <c r="D195" t="s">
        <v>65</v>
      </c>
      <c r="E195" t="s">
        <v>21</v>
      </c>
      <c r="F195" t="s">
        <v>22</v>
      </c>
      <c r="G195" s="2" t="s">
        <v>23</v>
      </c>
      <c r="H195" s="2">
        <v>-2890</v>
      </c>
      <c r="I195" t="s">
        <v>24</v>
      </c>
      <c r="J195" t="s">
        <v>21</v>
      </c>
      <c r="K195" s="2"/>
      <c r="L195" s="2"/>
      <c r="M195" s="2">
        <v>-10118.469999999999</v>
      </c>
      <c r="N195">
        <v>1</v>
      </c>
      <c r="O195">
        <v>2015</v>
      </c>
      <c r="P195">
        <v>12</v>
      </c>
      <c r="Q195">
        <v>2014</v>
      </c>
    </row>
    <row r="196" spans="1:17" x14ac:dyDescent="0.25">
      <c r="A196" t="s">
        <v>17</v>
      </c>
      <c r="B196" t="s">
        <v>175</v>
      </c>
      <c r="C196">
        <v>0</v>
      </c>
      <c r="D196" t="s">
        <v>65</v>
      </c>
      <c r="E196" t="s">
        <v>21</v>
      </c>
      <c r="F196" t="s">
        <v>22</v>
      </c>
      <c r="G196" t="s">
        <v>23</v>
      </c>
      <c r="H196" s="2">
        <v>-1607</v>
      </c>
      <c r="I196" t="s">
        <v>24</v>
      </c>
      <c r="J196" t="s">
        <v>21</v>
      </c>
      <c r="M196" s="2">
        <v>-4218.8599999999997</v>
      </c>
      <c r="N196">
        <v>5</v>
      </c>
      <c r="O196">
        <v>2015</v>
      </c>
      <c r="P196">
        <v>4</v>
      </c>
      <c r="Q196">
        <v>2015</v>
      </c>
    </row>
    <row r="197" spans="1:17" x14ac:dyDescent="0.25">
      <c r="A197" t="s">
        <v>17</v>
      </c>
      <c r="B197" t="s">
        <v>175</v>
      </c>
      <c r="C197">
        <v>0</v>
      </c>
      <c r="D197" t="s">
        <v>65</v>
      </c>
      <c r="E197" t="s">
        <v>21</v>
      </c>
      <c r="F197" t="s">
        <v>22</v>
      </c>
      <c r="G197" t="s">
        <v>23</v>
      </c>
      <c r="H197" s="2">
        <v>-1200</v>
      </c>
      <c r="I197" t="s">
        <v>24</v>
      </c>
      <c r="J197" t="s">
        <v>21</v>
      </c>
      <c r="M197" s="2">
        <v>-3347.4</v>
      </c>
      <c r="N197">
        <v>7</v>
      </c>
      <c r="O197">
        <v>2015</v>
      </c>
      <c r="P197">
        <v>6</v>
      </c>
      <c r="Q197">
        <v>2015</v>
      </c>
    </row>
    <row r="198" spans="1:17" x14ac:dyDescent="0.25">
      <c r="A198" t="s">
        <v>17</v>
      </c>
      <c r="B198" t="s">
        <v>175</v>
      </c>
      <c r="C198">
        <v>0</v>
      </c>
      <c r="D198" t="s">
        <v>65</v>
      </c>
      <c r="E198" t="s">
        <v>21</v>
      </c>
      <c r="F198" t="s">
        <v>22</v>
      </c>
      <c r="G198" t="s">
        <v>23</v>
      </c>
      <c r="H198" s="2">
        <v>-185</v>
      </c>
      <c r="I198" t="s">
        <v>24</v>
      </c>
      <c r="J198" t="s">
        <v>21</v>
      </c>
      <c r="M198" s="2">
        <v>-501.72</v>
      </c>
      <c r="N198">
        <v>9</v>
      </c>
      <c r="O198">
        <v>2015</v>
      </c>
      <c r="P198">
        <v>8</v>
      </c>
      <c r="Q198">
        <v>2015</v>
      </c>
    </row>
    <row r="199" spans="1:17" x14ac:dyDescent="0.25">
      <c r="A199" t="s">
        <v>17</v>
      </c>
      <c r="B199" t="s">
        <v>175</v>
      </c>
      <c r="C199" t="s">
        <v>96</v>
      </c>
      <c r="D199" t="s">
        <v>65</v>
      </c>
      <c r="E199" t="s">
        <v>21</v>
      </c>
      <c r="F199" t="s">
        <v>22</v>
      </c>
      <c r="G199" t="s">
        <v>23</v>
      </c>
      <c r="H199" s="2">
        <v>-1364</v>
      </c>
      <c r="I199" t="s">
        <v>24</v>
      </c>
      <c r="J199" t="s">
        <v>21</v>
      </c>
      <c r="M199" s="2">
        <v>-4150.5200000000004</v>
      </c>
      <c r="N199" t="s">
        <v>95</v>
      </c>
      <c r="O199" t="s">
        <v>93</v>
      </c>
      <c r="P199">
        <v>1</v>
      </c>
      <c r="Q199">
        <v>2015</v>
      </c>
    </row>
    <row r="200" spans="1:17" x14ac:dyDescent="0.25">
      <c r="A200" t="s">
        <v>17</v>
      </c>
      <c r="B200" t="s">
        <v>175</v>
      </c>
      <c r="C200" t="s">
        <v>96</v>
      </c>
      <c r="D200" t="s">
        <v>65</v>
      </c>
      <c r="E200" t="s">
        <v>21</v>
      </c>
      <c r="F200" t="s">
        <v>22</v>
      </c>
      <c r="G200" t="s">
        <v>23</v>
      </c>
      <c r="H200" s="2">
        <v>-79</v>
      </c>
      <c r="I200" t="s">
        <v>24</v>
      </c>
      <c r="J200" t="s">
        <v>21</v>
      </c>
      <c r="M200" s="2">
        <v>-230.04</v>
      </c>
      <c r="N200" t="s">
        <v>92</v>
      </c>
      <c r="O200" t="s">
        <v>93</v>
      </c>
      <c r="P200">
        <v>2</v>
      </c>
      <c r="Q200">
        <v>2015</v>
      </c>
    </row>
    <row r="201" spans="1:17" x14ac:dyDescent="0.25">
      <c r="A201" t="s">
        <v>17</v>
      </c>
      <c r="B201" t="s">
        <v>175</v>
      </c>
      <c r="C201" t="s">
        <v>96</v>
      </c>
      <c r="D201" t="s">
        <v>65</v>
      </c>
      <c r="E201" t="s">
        <v>21</v>
      </c>
      <c r="F201" t="s">
        <v>22</v>
      </c>
      <c r="G201" t="s">
        <v>23</v>
      </c>
      <c r="H201" s="2">
        <v>-2932</v>
      </c>
      <c r="I201" t="s">
        <v>24</v>
      </c>
      <c r="J201" t="s">
        <v>21</v>
      </c>
      <c r="M201" s="2">
        <v>-8346.82</v>
      </c>
      <c r="N201" t="s">
        <v>94</v>
      </c>
      <c r="O201" t="s">
        <v>93</v>
      </c>
      <c r="P201">
        <v>3</v>
      </c>
      <c r="Q201">
        <v>2015</v>
      </c>
    </row>
    <row r="202" spans="1:17" x14ac:dyDescent="0.25">
      <c r="A202" t="s">
        <v>17</v>
      </c>
      <c r="B202" t="s">
        <v>163</v>
      </c>
      <c r="C202">
        <v>0</v>
      </c>
      <c r="D202" t="s">
        <v>42</v>
      </c>
      <c r="E202" t="s">
        <v>21</v>
      </c>
      <c r="F202" t="s">
        <v>28</v>
      </c>
      <c r="G202" s="2" t="s">
        <v>23</v>
      </c>
      <c r="H202" s="2">
        <v>511</v>
      </c>
      <c r="I202" t="s">
        <v>24</v>
      </c>
      <c r="J202" t="s">
        <v>21</v>
      </c>
      <c r="K202" s="2"/>
      <c r="L202" s="2"/>
      <c r="M202" s="2">
        <v>2065.5100000000002</v>
      </c>
      <c r="N202">
        <v>10</v>
      </c>
      <c r="O202">
        <v>2014</v>
      </c>
      <c r="P202">
        <v>9</v>
      </c>
      <c r="Q202">
        <v>2014</v>
      </c>
    </row>
    <row r="203" spans="1:17" x14ac:dyDescent="0.25">
      <c r="A203" t="s">
        <v>17</v>
      </c>
      <c r="B203" t="s">
        <v>163</v>
      </c>
      <c r="C203">
        <v>0</v>
      </c>
      <c r="D203" t="s">
        <v>42</v>
      </c>
      <c r="E203" t="s">
        <v>21</v>
      </c>
      <c r="F203" t="s">
        <v>29</v>
      </c>
      <c r="G203" s="2" t="s">
        <v>23</v>
      </c>
      <c r="H203" s="2">
        <v>25</v>
      </c>
      <c r="I203" t="s">
        <v>24</v>
      </c>
      <c r="J203" t="s">
        <v>21</v>
      </c>
      <c r="K203" s="2"/>
      <c r="L203" s="2"/>
      <c r="M203" s="2">
        <v>111.16</v>
      </c>
      <c r="N203">
        <v>10</v>
      </c>
      <c r="O203">
        <v>2014</v>
      </c>
      <c r="P203">
        <v>9</v>
      </c>
      <c r="Q203">
        <v>2014</v>
      </c>
    </row>
    <row r="204" spans="1:17" x14ac:dyDescent="0.25">
      <c r="A204" t="s">
        <v>17</v>
      </c>
      <c r="B204" t="s">
        <v>163</v>
      </c>
      <c r="C204">
        <v>0</v>
      </c>
      <c r="D204" t="s">
        <v>42</v>
      </c>
      <c r="E204" t="s">
        <v>21</v>
      </c>
      <c r="F204" t="s">
        <v>22</v>
      </c>
      <c r="G204" s="2" t="s">
        <v>23</v>
      </c>
      <c r="H204" s="2">
        <v>151</v>
      </c>
      <c r="I204" t="s">
        <v>24</v>
      </c>
      <c r="J204" t="s">
        <v>21</v>
      </c>
      <c r="K204" s="2"/>
      <c r="L204" s="2"/>
      <c r="M204" s="2">
        <v>585.35</v>
      </c>
      <c r="N204">
        <v>11</v>
      </c>
      <c r="O204">
        <v>2014</v>
      </c>
      <c r="P204">
        <v>10</v>
      </c>
      <c r="Q204">
        <v>2014</v>
      </c>
    </row>
    <row r="205" spans="1:17" x14ac:dyDescent="0.25">
      <c r="A205" t="s">
        <v>17</v>
      </c>
      <c r="B205" t="s">
        <v>163</v>
      </c>
      <c r="C205">
        <v>0</v>
      </c>
      <c r="D205" t="s">
        <v>42</v>
      </c>
      <c r="E205" t="s">
        <v>21</v>
      </c>
      <c r="F205" t="s">
        <v>28</v>
      </c>
      <c r="G205" s="2" t="s">
        <v>23</v>
      </c>
      <c r="H205" s="2">
        <v>582</v>
      </c>
      <c r="I205" t="s">
        <v>24</v>
      </c>
      <c r="J205" t="s">
        <v>21</v>
      </c>
      <c r="K205" s="2"/>
      <c r="L205" s="2"/>
      <c r="M205" s="2">
        <v>2427.23</v>
      </c>
      <c r="N205">
        <v>12</v>
      </c>
      <c r="O205">
        <v>2014</v>
      </c>
      <c r="P205">
        <v>11</v>
      </c>
      <c r="Q205">
        <v>2014</v>
      </c>
    </row>
    <row r="206" spans="1:17" x14ac:dyDescent="0.25">
      <c r="A206" t="s">
        <v>17</v>
      </c>
      <c r="B206" t="s">
        <v>163</v>
      </c>
      <c r="C206">
        <v>0</v>
      </c>
      <c r="D206" t="s">
        <v>42</v>
      </c>
      <c r="E206" t="s">
        <v>21</v>
      </c>
      <c r="F206" t="s">
        <v>29</v>
      </c>
      <c r="G206" s="2" t="s">
        <v>23</v>
      </c>
      <c r="H206" s="2">
        <v>582</v>
      </c>
      <c r="I206" t="s">
        <v>24</v>
      </c>
      <c r="J206" t="s">
        <v>21</v>
      </c>
      <c r="K206" s="2"/>
      <c r="L206" s="2"/>
      <c r="M206" s="2">
        <v>2669.95</v>
      </c>
      <c r="N206">
        <v>12</v>
      </c>
      <c r="O206">
        <v>2014</v>
      </c>
      <c r="P206">
        <v>11</v>
      </c>
      <c r="Q206">
        <v>2014</v>
      </c>
    </row>
    <row r="207" spans="1:17" x14ac:dyDescent="0.25">
      <c r="A207" t="s">
        <v>17</v>
      </c>
      <c r="B207" t="s">
        <v>163</v>
      </c>
      <c r="C207">
        <v>0</v>
      </c>
      <c r="D207" t="s">
        <v>42</v>
      </c>
      <c r="E207" t="s">
        <v>21</v>
      </c>
      <c r="F207" t="s">
        <v>30</v>
      </c>
      <c r="G207" s="2" t="s">
        <v>23</v>
      </c>
      <c r="H207" s="2">
        <v>2124</v>
      </c>
      <c r="I207" t="s">
        <v>24</v>
      </c>
      <c r="J207" t="s">
        <v>21</v>
      </c>
      <c r="K207" s="2"/>
      <c r="L207" s="2"/>
      <c r="M207" s="2">
        <v>10629.77</v>
      </c>
      <c r="N207">
        <v>12</v>
      </c>
      <c r="O207">
        <v>2014</v>
      </c>
      <c r="P207">
        <v>11</v>
      </c>
      <c r="Q207">
        <v>2014</v>
      </c>
    </row>
    <row r="208" spans="1:17" x14ac:dyDescent="0.25">
      <c r="A208" t="s">
        <v>17</v>
      </c>
      <c r="B208" t="s">
        <v>163</v>
      </c>
      <c r="C208">
        <v>0</v>
      </c>
      <c r="D208" t="s">
        <v>42</v>
      </c>
      <c r="E208" t="s">
        <v>21</v>
      </c>
      <c r="F208" t="s">
        <v>28</v>
      </c>
      <c r="G208" t="s">
        <v>23</v>
      </c>
      <c r="H208" s="2">
        <v>984</v>
      </c>
      <c r="I208" t="s">
        <v>24</v>
      </c>
      <c r="J208" t="s">
        <v>21</v>
      </c>
      <c r="M208" s="2">
        <v>2603.4699999999998</v>
      </c>
      <c r="N208">
        <v>5</v>
      </c>
      <c r="O208">
        <v>2015</v>
      </c>
      <c r="P208">
        <v>4</v>
      </c>
      <c r="Q208">
        <v>2015</v>
      </c>
    </row>
    <row r="209" spans="1:17" x14ac:dyDescent="0.25">
      <c r="A209" t="s">
        <v>17</v>
      </c>
      <c r="B209" t="s">
        <v>163</v>
      </c>
      <c r="C209">
        <v>0</v>
      </c>
      <c r="D209" t="s">
        <v>42</v>
      </c>
      <c r="E209" t="s">
        <v>21</v>
      </c>
      <c r="F209" t="s">
        <v>29</v>
      </c>
      <c r="G209" t="s">
        <v>23</v>
      </c>
      <c r="H209" s="2">
        <v>573</v>
      </c>
      <c r="I209" t="s">
        <v>24</v>
      </c>
      <c r="J209" t="s">
        <v>21</v>
      </c>
      <c r="M209" s="2">
        <v>1667.65</v>
      </c>
      <c r="N209">
        <v>5</v>
      </c>
      <c r="O209">
        <v>2015</v>
      </c>
      <c r="P209">
        <v>4</v>
      </c>
      <c r="Q209">
        <v>2015</v>
      </c>
    </row>
    <row r="210" spans="1:17" x14ac:dyDescent="0.25">
      <c r="A210" t="s">
        <v>17</v>
      </c>
      <c r="B210" t="s">
        <v>163</v>
      </c>
      <c r="C210">
        <v>0</v>
      </c>
      <c r="D210" t="s">
        <v>89</v>
      </c>
      <c r="E210" t="s">
        <v>21</v>
      </c>
      <c r="F210" t="s">
        <v>28</v>
      </c>
      <c r="G210" t="s">
        <v>23</v>
      </c>
      <c r="H210" s="2">
        <v>-980</v>
      </c>
      <c r="I210" t="s">
        <v>24</v>
      </c>
      <c r="J210" t="s">
        <v>21</v>
      </c>
      <c r="M210" s="2">
        <v>-2592.88</v>
      </c>
      <c r="N210">
        <v>5</v>
      </c>
      <c r="O210">
        <v>2015</v>
      </c>
      <c r="P210">
        <v>4</v>
      </c>
      <c r="Q210">
        <v>2015</v>
      </c>
    </row>
    <row r="211" spans="1:17" x14ac:dyDescent="0.25">
      <c r="A211" t="s">
        <v>17</v>
      </c>
      <c r="B211" t="s">
        <v>163</v>
      </c>
      <c r="C211">
        <v>0</v>
      </c>
      <c r="D211" t="s">
        <v>89</v>
      </c>
      <c r="E211" t="s">
        <v>21</v>
      </c>
      <c r="F211" t="s">
        <v>29</v>
      </c>
      <c r="G211" t="s">
        <v>23</v>
      </c>
      <c r="H211" s="2">
        <v>-980</v>
      </c>
      <c r="I211" t="s">
        <v>24</v>
      </c>
      <c r="J211" t="s">
        <v>21</v>
      </c>
      <c r="M211" s="2">
        <v>-2333.6</v>
      </c>
      <c r="N211">
        <v>5</v>
      </c>
      <c r="O211">
        <v>2015</v>
      </c>
      <c r="P211">
        <v>4</v>
      </c>
      <c r="Q211">
        <v>2015</v>
      </c>
    </row>
    <row r="212" spans="1:17" x14ac:dyDescent="0.25">
      <c r="A212" t="s">
        <v>17</v>
      </c>
      <c r="B212" t="s">
        <v>163</v>
      </c>
      <c r="C212">
        <v>0</v>
      </c>
      <c r="D212" t="s">
        <v>89</v>
      </c>
      <c r="E212" t="s">
        <v>21</v>
      </c>
      <c r="F212" t="s">
        <v>30</v>
      </c>
      <c r="G212" t="s">
        <v>23</v>
      </c>
      <c r="H212" s="2">
        <v>-139</v>
      </c>
      <c r="I212" t="s">
        <v>24</v>
      </c>
      <c r="J212" t="s">
        <v>21</v>
      </c>
      <c r="M212" s="2">
        <v>-294.20999999999998</v>
      </c>
      <c r="N212">
        <v>5</v>
      </c>
      <c r="O212">
        <v>2015</v>
      </c>
      <c r="P212">
        <v>4</v>
      </c>
      <c r="Q212">
        <v>2015</v>
      </c>
    </row>
    <row r="213" spans="1:17" x14ac:dyDescent="0.25">
      <c r="A213" t="s">
        <v>17</v>
      </c>
      <c r="B213" t="s">
        <v>163</v>
      </c>
      <c r="C213">
        <v>0</v>
      </c>
      <c r="D213" t="s">
        <v>89</v>
      </c>
      <c r="E213" t="s">
        <v>21</v>
      </c>
      <c r="F213" t="s">
        <v>22</v>
      </c>
      <c r="G213" t="s">
        <v>23</v>
      </c>
      <c r="H213" s="2">
        <v>-719</v>
      </c>
      <c r="I213" t="s">
        <v>24</v>
      </c>
      <c r="J213" t="s">
        <v>21</v>
      </c>
      <c r="M213" s="2">
        <v>-2071.44</v>
      </c>
      <c r="N213">
        <v>6</v>
      </c>
      <c r="O213">
        <v>2015</v>
      </c>
      <c r="P213">
        <v>5</v>
      </c>
      <c r="Q213">
        <v>2015</v>
      </c>
    </row>
    <row r="214" spans="1:17" x14ac:dyDescent="0.25">
      <c r="A214" t="s">
        <v>17</v>
      </c>
      <c r="B214" t="s">
        <v>163</v>
      </c>
      <c r="C214">
        <v>0</v>
      </c>
      <c r="D214" t="s">
        <v>42</v>
      </c>
      <c r="E214" t="s">
        <v>21</v>
      </c>
      <c r="F214" t="s">
        <v>22</v>
      </c>
      <c r="G214" t="s">
        <v>23</v>
      </c>
      <c r="H214" s="2">
        <v>-498</v>
      </c>
      <c r="I214" t="s">
        <v>24</v>
      </c>
      <c r="J214" t="s">
        <v>21</v>
      </c>
      <c r="M214" s="2">
        <v>-1402.57</v>
      </c>
      <c r="N214">
        <v>7</v>
      </c>
      <c r="O214">
        <v>2015</v>
      </c>
      <c r="P214">
        <v>6</v>
      </c>
      <c r="Q214">
        <v>2015</v>
      </c>
    </row>
    <row r="215" spans="1:17" x14ac:dyDescent="0.25">
      <c r="A215" t="s">
        <v>17</v>
      </c>
      <c r="B215" t="s">
        <v>163</v>
      </c>
      <c r="C215">
        <v>0</v>
      </c>
      <c r="D215" t="s">
        <v>42</v>
      </c>
      <c r="E215" t="s">
        <v>21</v>
      </c>
      <c r="F215" t="s">
        <v>22</v>
      </c>
      <c r="G215" t="s">
        <v>23</v>
      </c>
      <c r="H215" s="2">
        <v>352</v>
      </c>
      <c r="I215" t="s">
        <v>24</v>
      </c>
      <c r="J215" t="s">
        <v>21</v>
      </c>
      <c r="M215" s="2">
        <v>954.62</v>
      </c>
      <c r="N215">
        <v>9</v>
      </c>
      <c r="O215">
        <v>2015</v>
      </c>
      <c r="P215">
        <v>8</v>
      </c>
      <c r="Q215">
        <v>2015</v>
      </c>
    </row>
    <row r="216" spans="1:17" x14ac:dyDescent="0.25">
      <c r="A216" t="s">
        <v>17</v>
      </c>
      <c r="B216" t="s">
        <v>163</v>
      </c>
      <c r="C216" t="s">
        <v>96</v>
      </c>
      <c r="D216" t="s">
        <v>42</v>
      </c>
      <c r="E216" t="s">
        <v>21</v>
      </c>
      <c r="F216" t="s">
        <v>22</v>
      </c>
      <c r="G216" t="s">
        <v>23</v>
      </c>
      <c r="H216" s="2">
        <v>662</v>
      </c>
      <c r="I216" t="s">
        <v>24</v>
      </c>
      <c r="J216" t="s">
        <v>21</v>
      </c>
      <c r="M216" s="2">
        <v>1942.31</v>
      </c>
      <c r="N216" t="s">
        <v>92</v>
      </c>
      <c r="O216" t="s">
        <v>93</v>
      </c>
      <c r="P216">
        <v>2</v>
      </c>
      <c r="Q216">
        <v>2015</v>
      </c>
    </row>
    <row r="217" spans="1:17" x14ac:dyDescent="0.25">
      <c r="A217" t="s">
        <v>17</v>
      </c>
      <c r="B217" t="s">
        <v>163</v>
      </c>
      <c r="C217" t="s">
        <v>96</v>
      </c>
      <c r="D217" t="s">
        <v>42</v>
      </c>
      <c r="E217" t="s">
        <v>21</v>
      </c>
      <c r="F217" t="s">
        <v>22</v>
      </c>
      <c r="G217" t="s">
        <v>23</v>
      </c>
      <c r="H217" s="2">
        <v>603</v>
      </c>
      <c r="I217" t="s">
        <v>24</v>
      </c>
      <c r="J217" t="s">
        <v>21</v>
      </c>
      <c r="M217" s="2">
        <v>1729.77</v>
      </c>
      <c r="N217" t="s">
        <v>94</v>
      </c>
      <c r="O217" t="s">
        <v>93</v>
      </c>
      <c r="P217">
        <v>3</v>
      </c>
      <c r="Q217">
        <v>2015</v>
      </c>
    </row>
    <row r="218" spans="1:17" x14ac:dyDescent="0.25">
      <c r="A218" t="s">
        <v>17</v>
      </c>
      <c r="B218" t="s">
        <v>179</v>
      </c>
      <c r="C218">
        <v>0</v>
      </c>
      <c r="D218" t="s">
        <v>74</v>
      </c>
      <c r="E218" t="s">
        <v>21</v>
      </c>
      <c r="F218" t="s">
        <v>28</v>
      </c>
      <c r="G218" t="s">
        <v>23</v>
      </c>
      <c r="H218" s="2">
        <v>37</v>
      </c>
      <c r="I218" t="s">
        <v>24</v>
      </c>
      <c r="J218" t="s">
        <v>21</v>
      </c>
      <c r="M218" s="2">
        <v>71.67</v>
      </c>
      <c r="N218">
        <v>8</v>
      </c>
      <c r="O218">
        <v>2015</v>
      </c>
      <c r="P218">
        <v>7</v>
      </c>
      <c r="Q218">
        <v>2015</v>
      </c>
    </row>
    <row r="219" spans="1:17" x14ac:dyDescent="0.25">
      <c r="A219" t="s">
        <v>17</v>
      </c>
      <c r="B219" t="s">
        <v>179</v>
      </c>
      <c r="C219">
        <v>0</v>
      </c>
      <c r="D219" t="s">
        <v>74</v>
      </c>
      <c r="E219" t="s">
        <v>21</v>
      </c>
      <c r="F219" t="s">
        <v>29</v>
      </c>
      <c r="G219" t="s">
        <v>23</v>
      </c>
      <c r="H219" s="2">
        <v>37</v>
      </c>
      <c r="I219" t="s">
        <v>24</v>
      </c>
      <c r="J219" t="s">
        <v>21</v>
      </c>
      <c r="M219" s="2">
        <v>78.84</v>
      </c>
      <c r="N219">
        <v>8</v>
      </c>
      <c r="O219">
        <v>2015</v>
      </c>
      <c r="P219">
        <v>7</v>
      </c>
      <c r="Q219">
        <v>2015</v>
      </c>
    </row>
    <row r="220" spans="1:17" x14ac:dyDescent="0.25">
      <c r="A220" t="s">
        <v>17</v>
      </c>
      <c r="B220" t="s">
        <v>179</v>
      </c>
      <c r="C220">
        <v>0</v>
      </c>
      <c r="D220" t="s">
        <v>74</v>
      </c>
      <c r="E220" t="s">
        <v>21</v>
      </c>
      <c r="F220" t="s">
        <v>30</v>
      </c>
      <c r="G220" t="s">
        <v>23</v>
      </c>
      <c r="H220" s="2">
        <v>3</v>
      </c>
      <c r="I220" t="s">
        <v>24</v>
      </c>
      <c r="J220" t="s">
        <v>21</v>
      </c>
      <c r="M220" s="2">
        <v>6.97</v>
      </c>
      <c r="N220">
        <v>8</v>
      </c>
      <c r="O220">
        <v>2015</v>
      </c>
      <c r="P220">
        <v>7</v>
      </c>
      <c r="Q220">
        <v>2015</v>
      </c>
    </row>
    <row r="221" spans="1:17" x14ac:dyDescent="0.25">
      <c r="A221" t="s">
        <v>17</v>
      </c>
      <c r="B221" t="s">
        <v>179</v>
      </c>
      <c r="C221">
        <v>0</v>
      </c>
      <c r="D221" t="s">
        <v>74</v>
      </c>
      <c r="E221" t="s">
        <v>21</v>
      </c>
      <c r="F221" t="s">
        <v>22</v>
      </c>
      <c r="G221" t="s">
        <v>23</v>
      </c>
      <c r="H221" s="2">
        <v>-1</v>
      </c>
      <c r="I221" t="s">
        <v>24</v>
      </c>
      <c r="J221" t="s">
        <v>21</v>
      </c>
      <c r="M221" s="2">
        <v>-1.98</v>
      </c>
      <c r="N221">
        <v>9</v>
      </c>
      <c r="O221">
        <v>2015</v>
      </c>
      <c r="P221">
        <v>8</v>
      </c>
      <c r="Q221">
        <v>2015</v>
      </c>
    </row>
    <row r="222" spans="1:17" x14ac:dyDescent="0.25">
      <c r="A222" t="s">
        <v>17</v>
      </c>
      <c r="B222" t="s">
        <v>166</v>
      </c>
      <c r="C222">
        <v>0</v>
      </c>
      <c r="D222" t="s">
        <v>79</v>
      </c>
      <c r="E222" t="s">
        <v>21</v>
      </c>
      <c r="F222" t="s">
        <v>22</v>
      </c>
      <c r="G222" s="2" t="s">
        <v>23</v>
      </c>
      <c r="H222" s="2">
        <v>36</v>
      </c>
      <c r="I222" t="s">
        <v>24</v>
      </c>
      <c r="J222" t="s">
        <v>21</v>
      </c>
      <c r="K222" s="2"/>
      <c r="L222" s="2"/>
      <c r="M222" s="2">
        <v>145.13</v>
      </c>
      <c r="N222">
        <v>10</v>
      </c>
      <c r="O222">
        <v>2014</v>
      </c>
      <c r="P222">
        <v>9</v>
      </c>
      <c r="Q222">
        <v>2014</v>
      </c>
    </row>
    <row r="223" spans="1:17" x14ac:dyDescent="0.25">
      <c r="A223" t="s">
        <v>17</v>
      </c>
      <c r="B223" t="s">
        <v>166</v>
      </c>
      <c r="C223">
        <v>0</v>
      </c>
      <c r="D223" t="s">
        <v>80</v>
      </c>
      <c r="E223" t="s">
        <v>21</v>
      </c>
      <c r="F223" t="s">
        <v>22</v>
      </c>
      <c r="G223" s="2" t="s">
        <v>23</v>
      </c>
      <c r="H223" s="2">
        <v>10</v>
      </c>
      <c r="I223" t="s">
        <v>24</v>
      </c>
      <c r="J223" t="s">
        <v>21</v>
      </c>
      <c r="K223" s="2"/>
      <c r="L223" s="2"/>
      <c r="M223" s="2">
        <v>40.49</v>
      </c>
      <c r="N223">
        <v>10</v>
      </c>
      <c r="O223">
        <v>2014</v>
      </c>
      <c r="P223">
        <v>9</v>
      </c>
      <c r="Q223">
        <v>2014</v>
      </c>
    </row>
    <row r="224" spans="1:17" x14ac:dyDescent="0.25">
      <c r="A224" t="s">
        <v>17</v>
      </c>
      <c r="B224" t="s">
        <v>166</v>
      </c>
      <c r="C224">
        <v>0</v>
      </c>
      <c r="D224" t="s">
        <v>78</v>
      </c>
      <c r="E224" t="s">
        <v>21</v>
      </c>
      <c r="F224" t="s">
        <v>22</v>
      </c>
      <c r="G224" s="2" t="s">
        <v>23</v>
      </c>
      <c r="H224" s="2">
        <v>225</v>
      </c>
      <c r="I224" t="s">
        <v>24</v>
      </c>
      <c r="J224" t="s">
        <v>21</v>
      </c>
      <c r="K224" s="2"/>
      <c r="L224" s="2"/>
      <c r="M224" s="2">
        <v>869.87</v>
      </c>
      <c r="N224">
        <v>11</v>
      </c>
      <c r="O224">
        <v>2014</v>
      </c>
      <c r="P224">
        <v>10</v>
      </c>
      <c r="Q224">
        <v>2014</v>
      </c>
    </row>
    <row r="225" spans="1:17" x14ac:dyDescent="0.25">
      <c r="A225" t="s">
        <v>17</v>
      </c>
      <c r="B225" t="s">
        <v>166</v>
      </c>
      <c r="C225">
        <v>0</v>
      </c>
      <c r="D225" t="s">
        <v>79</v>
      </c>
      <c r="E225" t="s">
        <v>21</v>
      </c>
      <c r="F225" t="s">
        <v>22</v>
      </c>
      <c r="G225" s="2" t="s">
        <v>23</v>
      </c>
      <c r="H225" s="2">
        <v>49</v>
      </c>
      <c r="I225" t="s">
        <v>24</v>
      </c>
      <c r="J225" t="s">
        <v>21</v>
      </c>
      <c r="K225" s="2"/>
      <c r="L225" s="2"/>
      <c r="M225" s="2">
        <v>189.44</v>
      </c>
      <c r="N225">
        <v>11</v>
      </c>
      <c r="O225">
        <v>2014</v>
      </c>
      <c r="P225">
        <v>10</v>
      </c>
      <c r="Q225">
        <v>2014</v>
      </c>
    </row>
    <row r="226" spans="1:17" x14ac:dyDescent="0.25">
      <c r="A226" t="s">
        <v>17</v>
      </c>
      <c r="B226" t="s">
        <v>166</v>
      </c>
      <c r="C226">
        <v>0</v>
      </c>
      <c r="D226" t="s">
        <v>81</v>
      </c>
      <c r="E226" t="s">
        <v>21</v>
      </c>
      <c r="F226" t="s">
        <v>22</v>
      </c>
      <c r="G226" s="2" t="s">
        <v>23</v>
      </c>
      <c r="H226" s="2">
        <v>350</v>
      </c>
      <c r="I226" t="s">
        <v>24</v>
      </c>
      <c r="J226" t="s">
        <v>21</v>
      </c>
      <c r="K226" s="2"/>
      <c r="L226" s="2"/>
      <c r="M226" s="2">
        <v>1069.95</v>
      </c>
      <c r="N226">
        <v>11</v>
      </c>
      <c r="O226">
        <v>2014</v>
      </c>
      <c r="P226">
        <v>10</v>
      </c>
      <c r="Q226">
        <v>2014</v>
      </c>
    </row>
    <row r="227" spans="1:17" x14ac:dyDescent="0.25">
      <c r="A227" t="s">
        <v>17</v>
      </c>
      <c r="B227" t="s">
        <v>166</v>
      </c>
      <c r="C227">
        <v>0</v>
      </c>
      <c r="D227" t="s">
        <v>78</v>
      </c>
      <c r="E227" t="s">
        <v>21</v>
      </c>
      <c r="F227" t="s">
        <v>28</v>
      </c>
      <c r="G227" s="2" t="s">
        <v>23</v>
      </c>
      <c r="H227" s="2">
        <v>666</v>
      </c>
      <c r="I227" t="s">
        <v>24</v>
      </c>
      <c r="J227" t="s">
        <v>21</v>
      </c>
      <c r="K227" s="2"/>
      <c r="L227" s="2"/>
      <c r="M227" s="2">
        <v>2331.8000000000002</v>
      </c>
      <c r="N227">
        <v>1</v>
      </c>
      <c r="O227">
        <v>2015</v>
      </c>
      <c r="P227">
        <v>12</v>
      </c>
      <c r="Q227">
        <v>2014</v>
      </c>
    </row>
    <row r="228" spans="1:17" x14ac:dyDescent="0.25">
      <c r="A228" t="s">
        <v>17</v>
      </c>
      <c r="B228" t="s">
        <v>166</v>
      </c>
      <c r="C228">
        <v>0</v>
      </c>
      <c r="D228" t="s">
        <v>78</v>
      </c>
      <c r="E228" t="s">
        <v>21</v>
      </c>
      <c r="F228" t="s">
        <v>29</v>
      </c>
      <c r="G228" s="2" t="s">
        <v>23</v>
      </c>
      <c r="H228" s="2">
        <v>74</v>
      </c>
      <c r="I228" t="s">
        <v>24</v>
      </c>
      <c r="J228" t="s">
        <v>21</v>
      </c>
      <c r="K228" s="2"/>
      <c r="L228" s="2"/>
      <c r="M228" s="2">
        <v>285</v>
      </c>
      <c r="N228">
        <v>1</v>
      </c>
      <c r="O228">
        <v>2015</v>
      </c>
      <c r="P228">
        <v>12</v>
      </c>
      <c r="Q228">
        <v>2014</v>
      </c>
    </row>
    <row r="229" spans="1:17" x14ac:dyDescent="0.25">
      <c r="A229" t="s">
        <v>17</v>
      </c>
      <c r="B229" t="s">
        <v>166</v>
      </c>
      <c r="C229">
        <v>0</v>
      </c>
      <c r="D229" t="s">
        <v>81</v>
      </c>
      <c r="E229" t="s">
        <v>21</v>
      </c>
      <c r="F229" t="s">
        <v>28</v>
      </c>
      <c r="G229" s="2" t="s">
        <v>23</v>
      </c>
      <c r="H229" s="2">
        <v>2520</v>
      </c>
      <c r="I229" t="s">
        <v>24</v>
      </c>
      <c r="J229" t="s">
        <v>21</v>
      </c>
      <c r="K229" s="2"/>
      <c r="L229" s="2"/>
      <c r="M229" s="2">
        <v>8803.6200000000008</v>
      </c>
      <c r="N229">
        <v>1</v>
      </c>
      <c r="O229">
        <v>2015</v>
      </c>
      <c r="P229">
        <v>12</v>
      </c>
      <c r="Q229">
        <v>2014</v>
      </c>
    </row>
    <row r="230" spans="1:17" x14ac:dyDescent="0.25">
      <c r="A230" t="s">
        <v>17</v>
      </c>
      <c r="B230" t="s">
        <v>166</v>
      </c>
      <c r="C230">
        <v>0</v>
      </c>
      <c r="D230" t="s">
        <v>81</v>
      </c>
      <c r="E230" t="s">
        <v>21</v>
      </c>
      <c r="F230" t="s">
        <v>29</v>
      </c>
      <c r="G230" s="2" t="s">
        <v>23</v>
      </c>
      <c r="H230" s="2">
        <v>1094</v>
      </c>
      <c r="I230" t="s">
        <v>24</v>
      </c>
      <c r="J230" t="s">
        <v>21</v>
      </c>
      <c r="K230" s="2"/>
      <c r="L230" s="2"/>
      <c r="M230" s="2">
        <v>4204.08</v>
      </c>
      <c r="N230">
        <v>1</v>
      </c>
      <c r="O230">
        <v>2015</v>
      </c>
      <c r="P230">
        <v>12</v>
      </c>
      <c r="Q230">
        <v>2014</v>
      </c>
    </row>
    <row r="231" spans="1:17" x14ac:dyDescent="0.25">
      <c r="A231" t="s">
        <v>17</v>
      </c>
      <c r="B231" t="s">
        <v>166</v>
      </c>
      <c r="C231">
        <v>0</v>
      </c>
      <c r="D231" t="s">
        <v>79</v>
      </c>
      <c r="E231" t="s">
        <v>21</v>
      </c>
      <c r="F231" t="s">
        <v>22</v>
      </c>
      <c r="G231" t="s">
        <v>23</v>
      </c>
      <c r="H231" s="2">
        <v>10</v>
      </c>
      <c r="I231" t="s">
        <v>24</v>
      </c>
      <c r="J231" t="s">
        <v>21</v>
      </c>
      <c r="M231" s="2">
        <v>26.25</v>
      </c>
      <c r="N231">
        <v>5</v>
      </c>
      <c r="O231">
        <v>2015</v>
      </c>
      <c r="P231">
        <v>4</v>
      </c>
      <c r="Q231">
        <v>2015</v>
      </c>
    </row>
    <row r="232" spans="1:17" x14ac:dyDescent="0.25">
      <c r="A232" t="s">
        <v>17</v>
      </c>
      <c r="B232" t="s">
        <v>166</v>
      </c>
      <c r="C232">
        <v>0</v>
      </c>
      <c r="D232" t="s">
        <v>80</v>
      </c>
      <c r="E232" t="s">
        <v>21</v>
      </c>
      <c r="F232" t="s">
        <v>22</v>
      </c>
      <c r="G232" t="s">
        <v>23</v>
      </c>
      <c r="H232" s="2">
        <v>-68</v>
      </c>
      <c r="I232" t="s">
        <v>24</v>
      </c>
      <c r="J232" t="s">
        <v>21</v>
      </c>
      <c r="M232" s="2">
        <v>-179.3</v>
      </c>
      <c r="N232">
        <v>5</v>
      </c>
      <c r="O232">
        <v>2015</v>
      </c>
      <c r="P232">
        <v>4</v>
      </c>
      <c r="Q232">
        <v>2015</v>
      </c>
    </row>
    <row r="233" spans="1:17" x14ac:dyDescent="0.25">
      <c r="A233" t="s">
        <v>17</v>
      </c>
      <c r="B233" t="s">
        <v>166</v>
      </c>
      <c r="C233">
        <v>0</v>
      </c>
      <c r="D233" t="s">
        <v>81</v>
      </c>
      <c r="E233" t="s">
        <v>21</v>
      </c>
      <c r="F233" t="s">
        <v>28</v>
      </c>
      <c r="G233" t="s">
        <v>23</v>
      </c>
      <c r="H233" s="2">
        <v>2431</v>
      </c>
      <c r="I233" t="s">
        <v>24</v>
      </c>
      <c r="J233" t="s">
        <v>21</v>
      </c>
      <c r="M233" s="2">
        <v>5274.3</v>
      </c>
      <c r="N233">
        <v>5</v>
      </c>
      <c r="O233">
        <v>2015</v>
      </c>
      <c r="P233">
        <v>4</v>
      </c>
      <c r="Q233">
        <v>2015</v>
      </c>
    </row>
    <row r="234" spans="1:17" x14ac:dyDescent="0.25">
      <c r="A234" t="s">
        <v>17</v>
      </c>
      <c r="B234" t="s">
        <v>166</v>
      </c>
      <c r="C234">
        <v>0</v>
      </c>
      <c r="D234" t="s">
        <v>81</v>
      </c>
      <c r="E234" t="s">
        <v>21</v>
      </c>
      <c r="F234" t="s">
        <v>29</v>
      </c>
      <c r="G234" t="s">
        <v>23</v>
      </c>
      <c r="H234" s="2">
        <v>2431</v>
      </c>
      <c r="I234" t="s">
        <v>24</v>
      </c>
      <c r="J234" t="s">
        <v>21</v>
      </c>
      <c r="M234" s="2">
        <v>5801.73</v>
      </c>
      <c r="N234">
        <v>5</v>
      </c>
      <c r="O234">
        <v>2015</v>
      </c>
      <c r="P234">
        <v>4</v>
      </c>
      <c r="Q234">
        <v>2015</v>
      </c>
    </row>
    <row r="235" spans="1:17" x14ac:dyDescent="0.25">
      <c r="A235" t="s">
        <v>17</v>
      </c>
      <c r="B235" t="s">
        <v>166</v>
      </c>
      <c r="C235">
        <v>0</v>
      </c>
      <c r="D235" t="s">
        <v>81</v>
      </c>
      <c r="E235" t="s">
        <v>21</v>
      </c>
      <c r="F235" t="s">
        <v>30</v>
      </c>
      <c r="G235" t="s">
        <v>23</v>
      </c>
      <c r="H235" s="2">
        <v>1361</v>
      </c>
      <c r="I235" t="s">
        <v>24</v>
      </c>
      <c r="J235" t="s">
        <v>21</v>
      </c>
      <c r="M235" s="2">
        <v>3543.39</v>
      </c>
      <c r="N235">
        <v>5</v>
      </c>
      <c r="O235">
        <v>2015</v>
      </c>
      <c r="P235">
        <v>4</v>
      </c>
      <c r="Q235">
        <v>2015</v>
      </c>
    </row>
    <row r="236" spans="1:17" x14ac:dyDescent="0.25">
      <c r="A236" t="s">
        <v>17</v>
      </c>
      <c r="B236" t="s">
        <v>166</v>
      </c>
      <c r="C236">
        <v>0</v>
      </c>
      <c r="D236" t="s">
        <v>78</v>
      </c>
      <c r="E236" t="s">
        <v>21</v>
      </c>
      <c r="F236" t="s">
        <v>28</v>
      </c>
      <c r="G236" t="s">
        <v>23</v>
      </c>
      <c r="H236" s="2">
        <v>-139</v>
      </c>
      <c r="I236" t="s">
        <v>24</v>
      </c>
      <c r="J236" t="s">
        <v>21</v>
      </c>
      <c r="M236" s="2">
        <v>-397.41</v>
      </c>
      <c r="N236">
        <v>6</v>
      </c>
      <c r="O236">
        <v>2015</v>
      </c>
      <c r="P236">
        <v>5</v>
      </c>
      <c r="Q236">
        <v>2015</v>
      </c>
    </row>
    <row r="237" spans="1:17" x14ac:dyDescent="0.25">
      <c r="A237" t="s">
        <v>17</v>
      </c>
      <c r="B237" t="s">
        <v>166</v>
      </c>
      <c r="C237">
        <v>0</v>
      </c>
      <c r="D237" t="s">
        <v>78</v>
      </c>
      <c r="E237" t="s">
        <v>21</v>
      </c>
      <c r="F237" t="s">
        <v>29</v>
      </c>
      <c r="G237" t="s">
        <v>23</v>
      </c>
      <c r="H237" s="2">
        <v>-139</v>
      </c>
      <c r="I237" t="s">
        <v>24</v>
      </c>
      <c r="J237" t="s">
        <v>21</v>
      </c>
      <c r="M237" s="2">
        <v>-357.67</v>
      </c>
      <c r="N237">
        <v>6</v>
      </c>
      <c r="O237">
        <v>2015</v>
      </c>
      <c r="P237">
        <v>5</v>
      </c>
      <c r="Q237">
        <v>2015</v>
      </c>
    </row>
    <row r="238" spans="1:17" x14ac:dyDescent="0.25">
      <c r="A238" t="s">
        <v>17</v>
      </c>
      <c r="B238" t="s">
        <v>166</v>
      </c>
      <c r="C238">
        <v>0</v>
      </c>
      <c r="D238" t="s">
        <v>78</v>
      </c>
      <c r="E238" t="s">
        <v>21</v>
      </c>
      <c r="F238" t="s">
        <v>30</v>
      </c>
      <c r="G238" t="s">
        <v>23</v>
      </c>
      <c r="H238" s="2">
        <v>-919</v>
      </c>
      <c r="I238" t="s">
        <v>24</v>
      </c>
      <c r="J238" t="s">
        <v>21</v>
      </c>
      <c r="M238" s="2">
        <v>-2102.0100000000002</v>
      </c>
      <c r="N238">
        <v>6</v>
      </c>
      <c r="O238">
        <v>2015</v>
      </c>
      <c r="P238">
        <v>5</v>
      </c>
      <c r="Q238">
        <v>2015</v>
      </c>
    </row>
    <row r="239" spans="1:17" x14ac:dyDescent="0.25">
      <c r="A239" t="s">
        <v>17</v>
      </c>
      <c r="B239" t="s">
        <v>166</v>
      </c>
      <c r="C239">
        <v>0</v>
      </c>
      <c r="D239" t="s">
        <v>79</v>
      </c>
      <c r="E239" t="s">
        <v>21</v>
      </c>
      <c r="F239" t="s">
        <v>29</v>
      </c>
      <c r="G239" t="s">
        <v>23</v>
      </c>
      <c r="H239" s="2">
        <v>195</v>
      </c>
      <c r="I239" t="s">
        <v>24</v>
      </c>
      <c r="J239" t="s">
        <v>21</v>
      </c>
      <c r="M239" s="2">
        <v>613.28</v>
      </c>
      <c r="N239">
        <v>6</v>
      </c>
      <c r="O239">
        <v>2015</v>
      </c>
      <c r="P239">
        <v>5</v>
      </c>
      <c r="Q239">
        <v>2015</v>
      </c>
    </row>
    <row r="240" spans="1:17" x14ac:dyDescent="0.25">
      <c r="A240" t="s">
        <v>17</v>
      </c>
      <c r="B240" t="s">
        <v>166</v>
      </c>
      <c r="C240">
        <v>0</v>
      </c>
      <c r="D240" t="s">
        <v>79</v>
      </c>
      <c r="E240" t="s">
        <v>21</v>
      </c>
      <c r="F240" t="s">
        <v>30</v>
      </c>
      <c r="G240" t="s">
        <v>23</v>
      </c>
      <c r="H240" s="2">
        <v>113</v>
      </c>
      <c r="I240" t="s">
        <v>24</v>
      </c>
      <c r="J240" t="s">
        <v>21</v>
      </c>
      <c r="M240" s="2">
        <v>387.69</v>
      </c>
      <c r="N240">
        <v>6</v>
      </c>
      <c r="O240">
        <v>2015</v>
      </c>
      <c r="P240">
        <v>5</v>
      </c>
      <c r="Q240">
        <v>2015</v>
      </c>
    </row>
    <row r="241" spans="1:17" x14ac:dyDescent="0.25">
      <c r="A241" t="s">
        <v>17</v>
      </c>
      <c r="B241" t="s">
        <v>166</v>
      </c>
      <c r="C241">
        <v>0</v>
      </c>
      <c r="D241" t="s">
        <v>79</v>
      </c>
      <c r="E241" t="s">
        <v>21</v>
      </c>
      <c r="F241" t="s">
        <v>28</v>
      </c>
      <c r="G241" t="s">
        <v>23</v>
      </c>
      <c r="H241" s="2">
        <v>195</v>
      </c>
      <c r="I241" t="s">
        <v>24</v>
      </c>
      <c r="J241" t="s">
        <v>21</v>
      </c>
      <c r="M241" s="2">
        <v>557.52</v>
      </c>
      <c r="N241">
        <v>6</v>
      </c>
      <c r="O241">
        <v>2015</v>
      </c>
      <c r="P241">
        <v>5</v>
      </c>
      <c r="Q241">
        <v>2015</v>
      </c>
    </row>
    <row r="242" spans="1:17" x14ac:dyDescent="0.25">
      <c r="A242" t="s">
        <v>17</v>
      </c>
      <c r="B242" t="s">
        <v>166</v>
      </c>
      <c r="C242">
        <v>0</v>
      </c>
      <c r="D242" t="s">
        <v>80</v>
      </c>
      <c r="E242" t="s">
        <v>21</v>
      </c>
      <c r="F242" t="s">
        <v>22</v>
      </c>
      <c r="G242" t="s">
        <v>23</v>
      </c>
      <c r="H242" s="2">
        <v>-88</v>
      </c>
      <c r="I242" t="s">
        <v>24</v>
      </c>
      <c r="J242" t="s">
        <v>21</v>
      </c>
      <c r="M242" s="2">
        <v>-252.69</v>
      </c>
      <c r="N242">
        <v>6</v>
      </c>
      <c r="O242">
        <v>2015</v>
      </c>
      <c r="P242">
        <v>5</v>
      </c>
      <c r="Q242">
        <v>2015</v>
      </c>
    </row>
    <row r="243" spans="1:17" x14ac:dyDescent="0.25">
      <c r="A243" t="s">
        <v>17</v>
      </c>
      <c r="B243" t="s">
        <v>166</v>
      </c>
      <c r="C243">
        <v>0</v>
      </c>
      <c r="D243" t="s">
        <v>78</v>
      </c>
      <c r="E243" t="s">
        <v>21</v>
      </c>
      <c r="F243" t="s">
        <v>28</v>
      </c>
      <c r="G243" t="s">
        <v>23</v>
      </c>
      <c r="H243" s="2">
        <v>-46</v>
      </c>
      <c r="I243" t="s">
        <v>24</v>
      </c>
      <c r="J243" t="s">
        <v>21</v>
      </c>
      <c r="M243" s="2">
        <v>-128.32</v>
      </c>
      <c r="N243">
        <v>7</v>
      </c>
      <c r="O243">
        <v>2015</v>
      </c>
      <c r="P243">
        <v>6</v>
      </c>
      <c r="Q243">
        <v>2015</v>
      </c>
    </row>
    <row r="244" spans="1:17" x14ac:dyDescent="0.25">
      <c r="A244" t="s">
        <v>17</v>
      </c>
      <c r="B244" t="s">
        <v>166</v>
      </c>
      <c r="C244">
        <v>0</v>
      </c>
      <c r="D244" t="s">
        <v>78</v>
      </c>
      <c r="E244" t="s">
        <v>21</v>
      </c>
      <c r="F244" t="s">
        <v>29</v>
      </c>
      <c r="G244" t="s">
        <v>23</v>
      </c>
      <c r="H244" s="2">
        <v>-46</v>
      </c>
      <c r="I244" t="s">
        <v>24</v>
      </c>
      <c r="J244" t="s">
        <v>21</v>
      </c>
      <c r="M244" s="2">
        <v>-115.49</v>
      </c>
      <c r="N244">
        <v>7</v>
      </c>
      <c r="O244">
        <v>2015</v>
      </c>
      <c r="P244">
        <v>6</v>
      </c>
      <c r="Q244">
        <v>2015</v>
      </c>
    </row>
    <row r="245" spans="1:17" x14ac:dyDescent="0.25">
      <c r="A245" t="s">
        <v>17</v>
      </c>
      <c r="B245" t="s">
        <v>166</v>
      </c>
      <c r="C245">
        <v>0</v>
      </c>
      <c r="D245" t="s">
        <v>78</v>
      </c>
      <c r="E245" t="s">
        <v>21</v>
      </c>
      <c r="F245" t="s">
        <v>30</v>
      </c>
      <c r="G245" t="s">
        <v>23</v>
      </c>
      <c r="H245" s="2">
        <v>-559</v>
      </c>
      <c r="I245" t="s">
        <v>24</v>
      </c>
      <c r="J245" t="s">
        <v>21</v>
      </c>
      <c r="M245" s="2">
        <v>-1247.46</v>
      </c>
      <c r="N245">
        <v>7</v>
      </c>
      <c r="O245">
        <v>2015</v>
      </c>
      <c r="P245">
        <v>6</v>
      </c>
      <c r="Q245">
        <v>2015</v>
      </c>
    </row>
    <row r="246" spans="1:17" x14ac:dyDescent="0.25">
      <c r="A246" t="s">
        <v>17</v>
      </c>
      <c r="B246" t="s">
        <v>166</v>
      </c>
      <c r="C246">
        <v>0</v>
      </c>
      <c r="D246" t="s">
        <v>80</v>
      </c>
      <c r="E246" t="s">
        <v>21</v>
      </c>
      <c r="F246" t="s">
        <v>28</v>
      </c>
      <c r="G246" t="s">
        <v>23</v>
      </c>
      <c r="H246" s="2">
        <v>0</v>
      </c>
      <c r="I246" t="s">
        <v>24</v>
      </c>
      <c r="J246" t="s">
        <v>21</v>
      </c>
      <c r="M246" s="2">
        <v>0</v>
      </c>
      <c r="N246">
        <v>7</v>
      </c>
      <c r="O246">
        <v>2015</v>
      </c>
      <c r="P246">
        <v>6</v>
      </c>
      <c r="Q246">
        <v>2015</v>
      </c>
    </row>
    <row r="247" spans="1:17" x14ac:dyDescent="0.25">
      <c r="A247" t="s">
        <v>17</v>
      </c>
      <c r="B247" t="s">
        <v>166</v>
      </c>
      <c r="C247">
        <v>0</v>
      </c>
      <c r="D247" t="s">
        <v>80</v>
      </c>
      <c r="E247" t="s">
        <v>21</v>
      </c>
      <c r="F247" t="s">
        <v>29</v>
      </c>
      <c r="G247" t="s">
        <v>23</v>
      </c>
      <c r="H247" s="2">
        <v>0</v>
      </c>
      <c r="I247" t="s">
        <v>24</v>
      </c>
      <c r="J247" t="s">
        <v>21</v>
      </c>
      <c r="M247" s="2">
        <v>0</v>
      </c>
      <c r="N247">
        <v>7</v>
      </c>
      <c r="O247">
        <v>2015</v>
      </c>
      <c r="P247">
        <v>6</v>
      </c>
      <c r="Q247">
        <v>2015</v>
      </c>
    </row>
    <row r="248" spans="1:17" x14ac:dyDescent="0.25">
      <c r="A248" t="s">
        <v>17</v>
      </c>
      <c r="B248" t="s">
        <v>166</v>
      </c>
      <c r="C248">
        <v>0</v>
      </c>
      <c r="D248" t="s">
        <v>80</v>
      </c>
      <c r="E248" t="s">
        <v>21</v>
      </c>
      <c r="F248" t="s">
        <v>30</v>
      </c>
      <c r="G248" t="s">
        <v>23</v>
      </c>
      <c r="H248" s="2">
        <v>-199</v>
      </c>
      <c r="I248" t="s">
        <v>24</v>
      </c>
      <c r="J248" t="s">
        <v>21</v>
      </c>
      <c r="M248" s="2">
        <v>-443.37</v>
      </c>
      <c r="N248">
        <v>7</v>
      </c>
      <c r="O248">
        <v>2015</v>
      </c>
      <c r="P248">
        <v>6</v>
      </c>
      <c r="Q248">
        <v>2015</v>
      </c>
    </row>
    <row r="249" spans="1:17" x14ac:dyDescent="0.25">
      <c r="A249" t="s">
        <v>17</v>
      </c>
      <c r="B249" t="s">
        <v>166</v>
      </c>
      <c r="C249">
        <v>0</v>
      </c>
      <c r="D249" t="s">
        <v>81</v>
      </c>
      <c r="E249" t="s">
        <v>21</v>
      </c>
      <c r="F249" t="s">
        <v>22</v>
      </c>
      <c r="G249" t="s">
        <v>23</v>
      </c>
      <c r="H249" s="2">
        <v>113</v>
      </c>
      <c r="I249" t="s">
        <v>24</v>
      </c>
      <c r="J249" t="s">
        <v>21</v>
      </c>
      <c r="M249" s="2">
        <v>218.93</v>
      </c>
      <c r="N249">
        <v>7</v>
      </c>
      <c r="O249">
        <v>2015</v>
      </c>
      <c r="P249">
        <v>6</v>
      </c>
      <c r="Q249">
        <v>2015</v>
      </c>
    </row>
    <row r="250" spans="1:17" x14ac:dyDescent="0.25">
      <c r="A250" t="s">
        <v>17</v>
      </c>
      <c r="B250" t="s">
        <v>166</v>
      </c>
      <c r="C250">
        <v>0</v>
      </c>
      <c r="D250" t="s">
        <v>78</v>
      </c>
      <c r="E250" t="s">
        <v>21</v>
      </c>
      <c r="F250" t="s">
        <v>22</v>
      </c>
      <c r="G250" t="s">
        <v>23</v>
      </c>
      <c r="H250" s="2">
        <v>-6</v>
      </c>
      <c r="I250" t="s">
        <v>24</v>
      </c>
      <c r="J250" t="s">
        <v>21</v>
      </c>
      <c r="M250" s="2">
        <v>-16.27</v>
      </c>
      <c r="N250">
        <v>9</v>
      </c>
      <c r="O250">
        <v>2015</v>
      </c>
      <c r="P250">
        <v>8</v>
      </c>
      <c r="Q250">
        <v>2015</v>
      </c>
    </row>
    <row r="251" spans="1:17" x14ac:dyDescent="0.25">
      <c r="A251" t="s">
        <v>17</v>
      </c>
      <c r="B251" t="s">
        <v>166</v>
      </c>
      <c r="C251" t="s">
        <v>96</v>
      </c>
      <c r="D251" t="s">
        <v>78</v>
      </c>
      <c r="E251" t="s">
        <v>21</v>
      </c>
      <c r="F251" t="s">
        <v>22</v>
      </c>
      <c r="G251" t="s">
        <v>23</v>
      </c>
      <c r="H251" s="2">
        <v>346</v>
      </c>
      <c r="I251" t="s">
        <v>24</v>
      </c>
      <c r="J251" t="s">
        <v>21</v>
      </c>
      <c r="M251" s="2">
        <v>1052.8399999999999</v>
      </c>
      <c r="N251" t="s">
        <v>95</v>
      </c>
      <c r="O251" t="s">
        <v>93</v>
      </c>
      <c r="P251">
        <v>1</v>
      </c>
      <c r="Q251">
        <v>2015</v>
      </c>
    </row>
    <row r="252" spans="1:17" x14ac:dyDescent="0.25">
      <c r="A252" t="s">
        <v>17</v>
      </c>
      <c r="B252" t="s">
        <v>166</v>
      </c>
      <c r="C252" t="s">
        <v>96</v>
      </c>
      <c r="D252" t="s">
        <v>81</v>
      </c>
      <c r="E252" t="s">
        <v>21</v>
      </c>
      <c r="F252" t="s">
        <v>28</v>
      </c>
      <c r="G252" t="s">
        <v>23</v>
      </c>
      <c r="H252" s="2">
        <v>3058</v>
      </c>
      <c r="I252" t="s">
        <v>24</v>
      </c>
      <c r="J252" t="s">
        <v>21</v>
      </c>
      <c r="M252" s="2">
        <v>11395.94</v>
      </c>
      <c r="N252" t="s">
        <v>95</v>
      </c>
      <c r="O252" t="s">
        <v>93</v>
      </c>
      <c r="P252">
        <v>1</v>
      </c>
      <c r="Q252">
        <v>2015</v>
      </c>
    </row>
    <row r="253" spans="1:17" x14ac:dyDescent="0.25">
      <c r="A253" t="s">
        <v>17</v>
      </c>
      <c r="B253" t="s">
        <v>166</v>
      </c>
      <c r="C253" t="s">
        <v>96</v>
      </c>
      <c r="D253" t="s">
        <v>81</v>
      </c>
      <c r="E253" t="s">
        <v>21</v>
      </c>
      <c r="F253" t="s">
        <v>29</v>
      </c>
      <c r="G253" t="s">
        <v>23</v>
      </c>
      <c r="H253" s="2">
        <v>3058</v>
      </c>
      <c r="I253" t="s">
        <v>24</v>
      </c>
      <c r="J253" t="s">
        <v>21</v>
      </c>
      <c r="M253" s="2">
        <v>12535.54</v>
      </c>
      <c r="N253" t="s">
        <v>95</v>
      </c>
      <c r="O253" t="s">
        <v>93</v>
      </c>
      <c r="P253">
        <v>1</v>
      </c>
      <c r="Q253">
        <v>2015</v>
      </c>
    </row>
    <row r="254" spans="1:17" x14ac:dyDescent="0.25">
      <c r="A254" t="s">
        <v>17</v>
      </c>
      <c r="B254" t="s">
        <v>166</v>
      </c>
      <c r="C254" t="s">
        <v>96</v>
      </c>
      <c r="D254" t="s">
        <v>81</v>
      </c>
      <c r="E254" t="s">
        <v>21</v>
      </c>
      <c r="F254" t="s">
        <v>30</v>
      </c>
      <c r="G254" t="s">
        <v>23</v>
      </c>
      <c r="H254" s="2">
        <v>2865</v>
      </c>
      <c r="I254" t="s">
        <v>24</v>
      </c>
      <c r="J254" t="s">
        <v>21</v>
      </c>
      <c r="M254" s="2">
        <v>12812.05</v>
      </c>
      <c r="N254" t="s">
        <v>95</v>
      </c>
      <c r="O254" t="s">
        <v>93</v>
      </c>
      <c r="P254">
        <v>1</v>
      </c>
      <c r="Q254">
        <v>2015</v>
      </c>
    </row>
    <row r="255" spans="1:17" x14ac:dyDescent="0.25">
      <c r="A255" t="s">
        <v>17</v>
      </c>
      <c r="B255" t="s">
        <v>166</v>
      </c>
      <c r="C255" t="s">
        <v>96</v>
      </c>
      <c r="D255" t="s">
        <v>78</v>
      </c>
      <c r="E255" t="s">
        <v>21</v>
      </c>
      <c r="F255" t="s">
        <v>22</v>
      </c>
      <c r="G255" t="s">
        <v>23</v>
      </c>
      <c r="H255" s="2">
        <v>184</v>
      </c>
      <c r="I255" t="s">
        <v>24</v>
      </c>
      <c r="J255" t="s">
        <v>21</v>
      </c>
      <c r="M255" s="2">
        <v>535.79</v>
      </c>
      <c r="N255" t="s">
        <v>92</v>
      </c>
      <c r="O255" t="s">
        <v>93</v>
      </c>
      <c r="P255">
        <v>2</v>
      </c>
      <c r="Q255">
        <v>2015</v>
      </c>
    </row>
    <row r="256" spans="1:17" x14ac:dyDescent="0.25">
      <c r="A256" t="s">
        <v>17</v>
      </c>
      <c r="B256" t="s">
        <v>166</v>
      </c>
      <c r="C256" t="s">
        <v>96</v>
      </c>
      <c r="D256" t="s">
        <v>79</v>
      </c>
      <c r="E256" t="s">
        <v>21</v>
      </c>
      <c r="F256" t="s">
        <v>22</v>
      </c>
      <c r="G256" t="s">
        <v>23</v>
      </c>
      <c r="H256" s="2">
        <v>43</v>
      </c>
      <c r="I256" t="s">
        <v>24</v>
      </c>
      <c r="J256" t="s">
        <v>21</v>
      </c>
      <c r="M256" s="2">
        <v>125.21</v>
      </c>
      <c r="N256" t="s">
        <v>92</v>
      </c>
      <c r="O256" t="s">
        <v>93</v>
      </c>
      <c r="P256">
        <v>2</v>
      </c>
      <c r="Q256">
        <v>2015</v>
      </c>
    </row>
    <row r="257" spans="1:17" x14ac:dyDescent="0.25">
      <c r="A257" t="s">
        <v>17</v>
      </c>
      <c r="B257" t="s">
        <v>168</v>
      </c>
      <c r="C257">
        <v>0</v>
      </c>
      <c r="D257" t="s">
        <v>47</v>
      </c>
      <c r="E257" t="s">
        <v>21</v>
      </c>
      <c r="F257" t="s">
        <v>22</v>
      </c>
      <c r="G257" s="2" t="s">
        <v>23</v>
      </c>
      <c r="H257" s="2">
        <v>-2479</v>
      </c>
      <c r="I257" t="s">
        <v>24</v>
      </c>
      <c r="J257" t="s">
        <v>21</v>
      </c>
      <c r="K257" s="2"/>
      <c r="L257" s="2"/>
      <c r="M257" s="2">
        <v>-9994.09</v>
      </c>
      <c r="N257">
        <v>10</v>
      </c>
      <c r="O257">
        <v>2014</v>
      </c>
      <c r="P257">
        <v>9</v>
      </c>
      <c r="Q257">
        <v>2014</v>
      </c>
    </row>
    <row r="258" spans="1:17" x14ac:dyDescent="0.25">
      <c r="A258" t="s">
        <v>17</v>
      </c>
      <c r="B258" t="s">
        <v>168</v>
      </c>
      <c r="C258">
        <v>0</v>
      </c>
      <c r="D258" t="s">
        <v>47</v>
      </c>
      <c r="E258" t="s">
        <v>21</v>
      </c>
      <c r="F258" t="s">
        <v>22</v>
      </c>
      <c r="G258" s="2" t="s">
        <v>23</v>
      </c>
      <c r="H258" s="2">
        <v>324</v>
      </c>
      <c r="I258" t="s">
        <v>24</v>
      </c>
      <c r="J258" t="s">
        <v>21</v>
      </c>
      <c r="K258" s="2"/>
      <c r="L258" s="2"/>
      <c r="M258" s="2">
        <v>1134.3900000000001</v>
      </c>
      <c r="N258">
        <v>1</v>
      </c>
      <c r="O258">
        <v>2015</v>
      </c>
      <c r="P258">
        <v>12</v>
      </c>
      <c r="Q258">
        <v>2014</v>
      </c>
    </row>
    <row r="259" spans="1:17" x14ac:dyDescent="0.25">
      <c r="A259" t="s">
        <v>17</v>
      </c>
      <c r="B259" t="s">
        <v>168</v>
      </c>
      <c r="C259">
        <v>0</v>
      </c>
      <c r="D259" t="s">
        <v>47</v>
      </c>
      <c r="E259" t="s">
        <v>21</v>
      </c>
      <c r="F259" t="s">
        <v>22</v>
      </c>
      <c r="G259" t="s">
        <v>23</v>
      </c>
      <c r="H259" s="2">
        <v>73</v>
      </c>
      <c r="I259" t="s">
        <v>24</v>
      </c>
      <c r="J259" t="s">
        <v>21</v>
      </c>
      <c r="M259" s="2">
        <v>191.65</v>
      </c>
      <c r="N259">
        <v>5</v>
      </c>
      <c r="O259">
        <v>2015</v>
      </c>
      <c r="P259">
        <v>4</v>
      </c>
      <c r="Q259">
        <v>2015</v>
      </c>
    </row>
    <row r="260" spans="1:17" x14ac:dyDescent="0.25">
      <c r="A260" t="s">
        <v>17</v>
      </c>
      <c r="B260" t="s">
        <v>168</v>
      </c>
      <c r="C260">
        <v>0</v>
      </c>
      <c r="D260" t="s">
        <v>47</v>
      </c>
      <c r="E260" t="s">
        <v>21</v>
      </c>
      <c r="F260" t="s">
        <v>22</v>
      </c>
      <c r="G260" t="s">
        <v>23</v>
      </c>
      <c r="H260" s="2">
        <v>-778</v>
      </c>
      <c r="I260" t="s">
        <v>24</v>
      </c>
      <c r="J260" t="s">
        <v>21</v>
      </c>
      <c r="M260" s="2">
        <v>-2170.23</v>
      </c>
      <c r="N260">
        <v>7</v>
      </c>
      <c r="O260">
        <v>2015</v>
      </c>
      <c r="P260">
        <v>6</v>
      </c>
      <c r="Q260">
        <v>2015</v>
      </c>
    </row>
    <row r="261" spans="1:17" x14ac:dyDescent="0.25">
      <c r="A261" t="s">
        <v>17</v>
      </c>
      <c r="B261" t="s">
        <v>168</v>
      </c>
      <c r="C261">
        <v>0</v>
      </c>
      <c r="D261" t="s">
        <v>47</v>
      </c>
      <c r="E261" t="s">
        <v>21</v>
      </c>
      <c r="F261" t="s">
        <v>22</v>
      </c>
      <c r="G261" t="s">
        <v>23</v>
      </c>
      <c r="H261" s="2">
        <v>957</v>
      </c>
      <c r="I261" t="s">
        <v>24</v>
      </c>
      <c r="J261" t="s">
        <v>21</v>
      </c>
      <c r="M261" s="2">
        <v>2765.73</v>
      </c>
      <c r="N261">
        <v>8</v>
      </c>
      <c r="O261">
        <v>2015</v>
      </c>
      <c r="P261">
        <v>7</v>
      </c>
      <c r="Q261">
        <v>2015</v>
      </c>
    </row>
    <row r="262" spans="1:17" x14ac:dyDescent="0.25">
      <c r="A262" t="s">
        <v>17</v>
      </c>
      <c r="B262" t="s">
        <v>168</v>
      </c>
      <c r="C262">
        <v>0</v>
      </c>
      <c r="D262" t="s">
        <v>47</v>
      </c>
      <c r="E262" t="s">
        <v>21</v>
      </c>
      <c r="F262" t="s">
        <v>22</v>
      </c>
      <c r="G262" t="s">
        <v>23</v>
      </c>
      <c r="H262" s="2">
        <v>1129</v>
      </c>
      <c r="I262" t="s">
        <v>24</v>
      </c>
      <c r="J262" t="s">
        <v>21</v>
      </c>
      <c r="M262" s="2">
        <v>3061.85</v>
      </c>
      <c r="N262">
        <v>9</v>
      </c>
      <c r="O262">
        <v>2015</v>
      </c>
      <c r="P262">
        <v>8</v>
      </c>
      <c r="Q262">
        <v>2015</v>
      </c>
    </row>
    <row r="263" spans="1:17" x14ac:dyDescent="0.25">
      <c r="A263" t="s">
        <v>17</v>
      </c>
      <c r="B263" t="s">
        <v>168</v>
      </c>
      <c r="C263" t="s">
        <v>96</v>
      </c>
      <c r="D263" t="s">
        <v>47</v>
      </c>
      <c r="E263" t="s">
        <v>21</v>
      </c>
      <c r="F263" t="s">
        <v>22</v>
      </c>
      <c r="G263" t="s">
        <v>23</v>
      </c>
      <c r="H263" s="2">
        <v>25</v>
      </c>
      <c r="I263" t="s">
        <v>24</v>
      </c>
      <c r="J263" t="s">
        <v>21</v>
      </c>
      <c r="M263" s="2">
        <v>76.069999999999993</v>
      </c>
      <c r="N263" t="s">
        <v>95</v>
      </c>
      <c r="O263" t="s">
        <v>93</v>
      </c>
      <c r="P263">
        <v>1</v>
      </c>
      <c r="Q263">
        <v>2015</v>
      </c>
    </row>
    <row r="264" spans="1:17" x14ac:dyDescent="0.25">
      <c r="A264" t="s">
        <v>17</v>
      </c>
      <c r="B264" t="s">
        <v>168</v>
      </c>
      <c r="C264" t="s">
        <v>96</v>
      </c>
      <c r="D264" t="s">
        <v>47</v>
      </c>
      <c r="E264" t="s">
        <v>21</v>
      </c>
      <c r="F264" t="s">
        <v>22</v>
      </c>
      <c r="G264" t="s">
        <v>23</v>
      </c>
      <c r="H264" s="2">
        <v>555</v>
      </c>
      <c r="I264" t="s">
        <v>24</v>
      </c>
      <c r="J264" t="s">
        <v>21</v>
      </c>
      <c r="M264" s="2">
        <v>1579.97</v>
      </c>
      <c r="N264" t="s">
        <v>94</v>
      </c>
      <c r="O264" t="s">
        <v>93</v>
      </c>
      <c r="P264">
        <v>3</v>
      </c>
      <c r="Q264">
        <v>2015</v>
      </c>
    </row>
    <row r="265" spans="1:17" x14ac:dyDescent="0.25">
      <c r="A265" t="s">
        <v>17</v>
      </c>
      <c r="B265" t="s">
        <v>170</v>
      </c>
      <c r="C265">
        <v>0</v>
      </c>
      <c r="D265" t="s">
        <v>52</v>
      </c>
      <c r="E265" t="s">
        <v>21</v>
      </c>
      <c r="F265" t="s">
        <v>28</v>
      </c>
      <c r="G265" s="2" t="s">
        <v>23</v>
      </c>
      <c r="H265" s="2">
        <v>-151</v>
      </c>
      <c r="I265" t="s">
        <v>24</v>
      </c>
      <c r="J265" t="s">
        <v>21</v>
      </c>
      <c r="K265" s="2"/>
      <c r="L265" s="2"/>
      <c r="M265" s="2">
        <v>-583.78</v>
      </c>
      <c r="N265">
        <v>11</v>
      </c>
      <c r="O265">
        <v>2014</v>
      </c>
      <c r="P265">
        <v>10</v>
      </c>
      <c r="Q265">
        <v>2014</v>
      </c>
    </row>
    <row r="266" spans="1:17" x14ac:dyDescent="0.25">
      <c r="A266" t="s">
        <v>17</v>
      </c>
      <c r="B266" t="s">
        <v>170</v>
      </c>
      <c r="C266">
        <v>0</v>
      </c>
      <c r="D266" t="s">
        <v>52</v>
      </c>
      <c r="E266" t="s">
        <v>21</v>
      </c>
      <c r="F266" t="s">
        <v>29</v>
      </c>
      <c r="G266" s="2" t="s">
        <v>23</v>
      </c>
      <c r="H266" s="2">
        <v>-57</v>
      </c>
      <c r="I266" t="s">
        <v>24</v>
      </c>
      <c r="J266" t="s">
        <v>21</v>
      </c>
      <c r="K266" s="2"/>
      <c r="L266" s="2"/>
      <c r="M266" s="2">
        <v>-198.33</v>
      </c>
      <c r="N266">
        <v>11</v>
      </c>
      <c r="O266">
        <v>2014</v>
      </c>
      <c r="P266">
        <v>10</v>
      </c>
      <c r="Q266">
        <v>2014</v>
      </c>
    </row>
    <row r="267" spans="1:17" x14ac:dyDescent="0.25">
      <c r="A267" t="s">
        <v>17</v>
      </c>
      <c r="B267" t="s">
        <v>170</v>
      </c>
      <c r="C267">
        <v>0</v>
      </c>
      <c r="D267" t="s">
        <v>52</v>
      </c>
      <c r="E267" t="s">
        <v>21</v>
      </c>
      <c r="F267" t="s">
        <v>22</v>
      </c>
      <c r="G267" s="2" t="s">
        <v>23</v>
      </c>
      <c r="H267" s="2">
        <v>-107</v>
      </c>
      <c r="I267" t="s">
        <v>24</v>
      </c>
      <c r="J267" t="s">
        <v>21</v>
      </c>
      <c r="K267" s="2"/>
      <c r="L267" s="2"/>
      <c r="M267" s="2">
        <v>-374.63</v>
      </c>
      <c r="N267">
        <v>1</v>
      </c>
      <c r="O267">
        <v>2015</v>
      </c>
      <c r="P267">
        <v>12</v>
      </c>
      <c r="Q267">
        <v>2014</v>
      </c>
    </row>
    <row r="268" spans="1:17" x14ac:dyDescent="0.25">
      <c r="A268" t="s">
        <v>17</v>
      </c>
      <c r="B268" t="s">
        <v>170</v>
      </c>
      <c r="C268">
        <v>0</v>
      </c>
      <c r="D268" t="s">
        <v>52</v>
      </c>
      <c r="E268" t="s">
        <v>21</v>
      </c>
      <c r="F268" t="s">
        <v>22</v>
      </c>
      <c r="G268" t="s">
        <v>23</v>
      </c>
      <c r="H268" s="2">
        <v>-6</v>
      </c>
      <c r="I268" t="s">
        <v>24</v>
      </c>
      <c r="J268" t="s">
        <v>21</v>
      </c>
      <c r="M268" s="2">
        <v>-15.75</v>
      </c>
      <c r="N268">
        <v>5</v>
      </c>
      <c r="O268">
        <v>2015</v>
      </c>
      <c r="P268">
        <v>4</v>
      </c>
      <c r="Q268">
        <v>2015</v>
      </c>
    </row>
    <row r="269" spans="1:17" x14ac:dyDescent="0.25">
      <c r="A269" t="s">
        <v>17</v>
      </c>
      <c r="B269" t="s">
        <v>170</v>
      </c>
      <c r="C269">
        <v>0</v>
      </c>
      <c r="D269" t="s">
        <v>52</v>
      </c>
      <c r="E269" t="s">
        <v>21</v>
      </c>
      <c r="F269" t="s">
        <v>22</v>
      </c>
      <c r="G269" t="s">
        <v>23</v>
      </c>
      <c r="H269" s="2">
        <v>-16</v>
      </c>
      <c r="I269" t="s">
        <v>24</v>
      </c>
      <c r="J269" t="s">
        <v>21</v>
      </c>
      <c r="M269" s="2">
        <v>-46.24</v>
      </c>
      <c r="N269">
        <v>8</v>
      </c>
      <c r="O269">
        <v>2015</v>
      </c>
      <c r="P269">
        <v>7</v>
      </c>
      <c r="Q269">
        <v>2015</v>
      </c>
    </row>
  </sheetData>
  <printOptions horizontalCentered="1"/>
  <pageMargins left="0.7" right="0.7" top="0.75" bottom="0.75" header="0.3" footer="0.3"/>
  <pageSetup scale="50" orientation="landscape" r:id="rId1"/>
  <headerFooter>
    <oddHeader>&amp;C&amp;12&amp;A&amp;R&amp;12CASE NO. 2015-00343
ATTACHMENT 1
TO STAFF DR NO. 3-01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workbookViewId="0"/>
  </sheetViews>
  <sheetFormatPr defaultRowHeight="15" x14ac:dyDescent="0.25"/>
  <cols>
    <col min="1" max="1" width="14.5703125" bestFit="1" customWidth="1"/>
    <col min="2" max="2" width="12.7109375" bestFit="1" customWidth="1"/>
    <col min="3" max="3" width="13.42578125" bestFit="1" customWidth="1"/>
    <col min="4" max="4" width="21.5703125" bestFit="1" customWidth="1"/>
    <col min="5" max="5" width="8.42578125" bestFit="1" customWidth="1"/>
  </cols>
  <sheetData>
    <row r="1" spans="1:5" ht="14.65" x14ac:dyDescent="0.35">
      <c r="A1" s="5" t="s">
        <v>1</v>
      </c>
      <c r="B1" s="5" t="s">
        <v>3</v>
      </c>
      <c r="C1" s="5" t="s">
        <v>86</v>
      </c>
      <c r="D1" s="5" t="s">
        <v>182</v>
      </c>
      <c r="E1" s="5" t="s">
        <v>128</v>
      </c>
    </row>
    <row r="2" spans="1:5" ht="14.65" x14ac:dyDescent="0.35">
      <c r="A2" t="s">
        <v>18</v>
      </c>
      <c r="B2" t="s">
        <v>35</v>
      </c>
      <c r="C2" t="s">
        <v>100</v>
      </c>
      <c r="D2" t="s">
        <v>105</v>
      </c>
      <c r="E2" t="s">
        <v>131</v>
      </c>
    </row>
    <row r="3" spans="1:5" x14ac:dyDescent="0.25">
      <c r="A3" t="s">
        <v>18</v>
      </c>
      <c r="B3" t="s">
        <v>37</v>
      </c>
      <c r="C3" t="s">
        <v>100</v>
      </c>
      <c r="D3" t="s">
        <v>105</v>
      </c>
      <c r="E3" t="s">
        <v>131</v>
      </c>
    </row>
    <row r="4" spans="1:5" x14ac:dyDescent="0.25">
      <c r="A4" t="s">
        <v>18</v>
      </c>
      <c r="B4" t="s">
        <v>38</v>
      </c>
      <c r="C4" t="s">
        <v>100</v>
      </c>
      <c r="D4" t="s">
        <v>105</v>
      </c>
      <c r="E4" t="s">
        <v>131</v>
      </c>
    </row>
    <row r="5" spans="1:5" x14ac:dyDescent="0.25">
      <c r="A5" t="s">
        <v>18</v>
      </c>
      <c r="B5" t="s">
        <v>39</v>
      </c>
      <c r="C5" t="s">
        <v>100</v>
      </c>
      <c r="D5" t="s">
        <v>105</v>
      </c>
      <c r="E5" t="s">
        <v>131</v>
      </c>
    </row>
    <row r="6" spans="1:5" x14ac:dyDescent="0.25">
      <c r="A6" t="s">
        <v>18</v>
      </c>
      <c r="B6" t="s">
        <v>40</v>
      </c>
      <c r="C6" t="s">
        <v>101</v>
      </c>
      <c r="D6" t="s">
        <v>107</v>
      </c>
      <c r="E6" t="s">
        <v>129</v>
      </c>
    </row>
    <row r="7" spans="1:5" x14ac:dyDescent="0.25">
      <c r="A7" t="s">
        <v>180</v>
      </c>
      <c r="B7" t="s">
        <v>63</v>
      </c>
      <c r="C7" t="s">
        <v>90</v>
      </c>
      <c r="D7" t="s">
        <v>105</v>
      </c>
      <c r="E7" t="s">
        <v>131</v>
      </c>
    </row>
    <row r="8" spans="1:5" x14ac:dyDescent="0.25">
      <c r="A8" t="s">
        <v>55</v>
      </c>
      <c r="B8" t="s">
        <v>56</v>
      </c>
      <c r="C8" t="s">
        <v>103</v>
      </c>
      <c r="D8" t="s">
        <v>181</v>
      </c>
      <c r="E8" t="s">
        <v>131</v>
      </c>
    </row>
    <row r="9" spans="1:5" x14ac:dyDescent="0.25">
      <c r="A9" t="s">
        <v>71</v>
      </c>
      <c r="B9" t="s">
        <v>72</v>
      </c>
      <c r="C9" t="s">
        <v>99</v>
      </c>
      <c r="D9" t="s">
        <v>107</v>
      </c>
      <c r="E9" t="s">
        <v>129</v>
      </c>
    </row>
    <row r="10" spans="1:5" x14ac:dyDescent="0.25">
      <c r="A10" t="s">
        <v>61</v>
      </c>
      <c r="B10" t="s">
        <v>62</v>
      </c>
      <c r="C10" t="s">
        <v>102</v>
      </c>
      <c r="D10" t="s">
        <v>105</v>
      </c>
      <c r="E10" t="s">
        <v>131</v>
      </c>
    </row>
    <row r="11" spans="1:5" x14ac:dyDescent="0.25">
      <c r="A11" t="s">
        <v>19</v>
      </c>
      <c r="B11" t="s">
        <v>20</v>
      </c>
      <c r="C11" t="s">
        <v>100</v>
      </c>
      <c r="D11" t="s">
        <v>105</v>
      </c>
      <c r="E11" t="s">
        <v>131</v>
      </c>
    </row>
    <row r="12" spans="1:5" x14ac:dyDescent="0.25">
      <c r="A12" t="s">
        <v>19</v>
      </c>
      <c r="B12" t="s">
        <v>25</v>
      </c>
      <c r="C12" t="s">
        <v>100</v>
      </c>
      <c r="D12" t="s">
        <v>105</v>
      </c>
      <c r="E12" t="s">
        <v>131</v>
      </c>
    </row>
    <row r="13" spans="1:5" x14ac:dyDescent="0.25">
      <c r="A13" t="s">
        <v>69</v>
      </c>
      <c r="B13" t="s">
        <v>70</v>
      </c>
      <c r="C13" t="s">
        <v>102</v>
      </c>
      <c r="D13" t="s">
        <v>107</v>
      </c>
      <c r="E13" t="s">
        <v>129</v>
      </c>
    </row>
    <row r="14" spans="1:5" x14ac:dyDescent="0.25">
      <c r="A14" t="s">
        <v>82</v>
      </c>
      <c r="B14" t="s">
        <v>83</v>
      </c>
      <c r="C14" t="s">
        <v>100</v>
      </c>
      <c r="D14" t="s">
        <v>105</v>
      </c>
      <c r="E14" t="s">
        <v>131</v>
      </c>
    </row>
    <row r="15" spans="1:5" x14ac:dyDescent="0.25">
      <c r="A15" t="s">
        <v>82</v>
      </c>
      <c r="B15" t="s">
        <v>84</v>
      </c>
      <c r="C15" t="s">
        <v>100</v>
      </c>
      <c r="D15" t="s">
        <v>105</v>
      </c>
      <c r="E15" t="s">
        <v>131</v>
      </c>
    </row>
    <row r="16" spans="1:5" x14ac:dyDescent="0.25">
      <c r="A16" t="s">
        <v>67</v>
      </c>
      <c r="B16" t="s">
        <v>68</v>
      </c>
      <c r="C16" t="s">
        <v>98</v>
      </c>
      <c r="D16" t="s">
        <v>181</v>
      </c>
      <c r="E16" t="s">
        <v>131</v>
      </c>
    </row>
    <row r="17" spans="1:5" x14ac:dyDescent="0.25">
      <c r="A17" t="s">
        <v>76</v>
      </c>
      <c r="B17" t="s">
        <v>77</v>
      </c>
      <c r="C17" t="s">
        <v>100</v>
      </c>
      <c r="D17" t="s">
        <v>105</v>
      </c>
      <c r="E17" t="s">
        <v>131</v>
      </c>
    </row>
    <row r="18" spans="1:5" x14ac:dyDescent="0.25">
      <c r="A18" t="s">
        <v>26</v>
      </c>
      <c r="B18" t="s">
        <v>27</v>
      </c>
      <c r="C18" t="s">
        <v>100</v>
      </c>
      <c r="D18" t="s">
        <v>105</v>
      </c>
      <c r="E18" t="s">
        <v>131</v>
      </c>
    </row>
    <row r="19" spans="1:5" x14ac:dyDescent="0.25">
      <c r="A19" t="s">
        <v>26</v>
      </c>
      <c r="B19" t="s">
        <v>31</v>
      </c>
      <c r="C19" t="s">
        <v>100</v>
      </c>
      <c r="D19" t="s">
        <v>105</v>
      </c>
      <c r="E19" t="s">
        <v>131</v>
      </c>
    </row>
    <row r="20" spans="1:5" x14ac:dyDescent="0.25">
      <c r="A20" t="s">
        <v>26</v>
      </c>
      <c r="B20" t="s">
        <v>32</v>
      </c>
      <c r="C20" t="s">
        <v>100</v>
      </c>
      <c r="D20" t="s">
        <v>105</v>
      </c>
      <c r="E20" t="s">
        <v>131</v>
      </c>
    </row>
    <row r="21" spans="1:5" x14ac:dyDescent="0.25">
      <c r="A21" t="s">
        <v>26</v>
      </c>
      <c r="B21" t="s">
        <v>33</v>
      </c>
      <c r="C21" t="s">
        <v>101</v>
      </c>
      <c r="D21" t="s">
        <v>107</v>
      </c>
      <c r="E21" t="s">
        <v>129</v>
      </c>
    </row>
    <row r="22" spans="1:5" x14ac:dyDescent="0.25">
      <c r="A22" t="s">
        <v>26</v>
      </c>
      <c r="B22" t="s">
        <v>34</v>
      </c>
      <c r="C22" t="s">
        <v>100</v>
      </c>
      <c r="D22" t="s">
        <v>105</v>
      </c>
      <c r="E22" t="s">
        <v>131</v>
      </c>
    </row>
    <row r="23" spans="1:5" x14ac:dyDescent="0.25">
      <c r="A23" t="s">
        <v>66</v>
      </c>
      <c r="B23" t="s">
        <v>75</v>
      </c>
      <c r="C23" t="s">
        <v>100</v>
      </c>
      <c r="D23" t="s">
        <v>105</v>
      </c>
      <c r="E23" t="s">
        <v>131</v>
      </c>
    </row>
    <row r="24" spans="1:5" x14ac:dyDescent="0.25">
      <c r="A24" t="s">
        <v>53</v>
      </c>
      <c r="B24" t="s">
        <v>54</v>
      </c>
      <c r="C24" t="s">
        <v>104</v>
      </c>
      <c r="D24" t="s">
        <v>105</v>
      </c>
      <c r="E24" t="s">
        <v>131</v>
      </c>
    </row>
    <row r="25" spans="1:5" x14ac:dyDescent="0.25">
      <c r="A25" t="s">
        <v>43</v>
      </c>
      <c r="B25" t="s">
        <v>44</v>
      </c>
      <c r="C25" t="s">
        <v>100</v>
      </c>
      <c r="D25" t="s">
        <v>105</v>
      </c>
      <c r="E25" t="s">
        <v>131</v>
      </c>
    </row>
    <row r="26" spans="1:5" x14ac:dyDescent="0.25">
      <c r="A26" t="s">
        <v>43</v>
      </c>
      <c r="B26" t="s">
        <v>45</v>
      </c>
      <c r="C26" t="s">
        <v>101</v>
      </c>
      <c r="D26" t="s">
        <v>107</v>
      </c>
      <c r="E26" t="s">
        <v>129</v>
      </c>
    </row>
    <row r="27" spans="1:5" x14ac:dyDescent="0.25">
      <c r="A27" t="s">
        <v>43</v>
      </c>
      <c r="B27" t="s">
        <v>97</v>
      </c>
      <c r="C27" t="s">
        <v>100</v>
      </c>
      <c r="D27" t="s">
        <v>105</v>
      </c>
      <c r="E27" t="s">
        <v>131</v>
      </c>
    </row>
    <row r="28" spans="1:5" x14ac:dyDescent="0.25">
      <c r="A28" t="s">
        <v>49</v>
      </c>
      <c r="B28" t="s">
        <v>50</v>
      </c>
      <c r="C28" t="s">
        <v>98</v>
      </c>
      <c r="D28" t="s">
        <v>105</v>
      </c>
      <c r="E28" t="s">
        <v>131</v>
      </c>
    </row>
    <row r="29" spans="1:5" x14ac:dyDescent="0.25">
      <c r="A29" t="s">
        <v>57</v>
      </c>
      <c r="B29" t="s">
        <v>58</v>
      </c>
      <c r="C29" t="s">
        <v>98</v>
      </c>
      <c r="D29" t="s">
        <v>105</v>
      </c>
      <c r="E29" t="s">
        <v>131</v>
      </c>
    </row>
    <row r="30" spans="1:5" x14ac:dyDescent="0.25">
      <c r="A30" t="s">
        <v>59</v>
      </c>
      <c r="B30" t="s">
        <v>60</v>
      </c>
      <c r="C30" t="s">
        <v>102</v>
      </c>
      <c r="D30" t="s">
        <v>105</v>
      </c>
      <c r="E30" t="s">
        <v>131</v>
      </c>
    </row>
    <row r="31" spans="1:5" x14ac:dyDescent="0.25">
      <c r="A31" t="s">
        <v>64</v>
      </c>
      <c r="B31" t="s">
        <v>65</v>
      </c>
      <c r="C31" t="s">
        <v>98</v>
      </c>
      <c r="D31" t="s">
        <v>181</v>
      </c>
      <c r="E31" t="s">
        <v>131</v>
      </c>
    </row>
    <row r="32" spans="1:5" x14ac:dyDescent="0.25">
      <c r="A32" t="s">
        <v>41</v>
      </c>
      <c r="B32" t="s">
        <v>42</v>
      </c>
      <c r="C32" t="s">
        <v>100</v>
      </c>
      <c r="D32" t="s">
        <v>105</v>
      </c>
      <c r="E32" t="s">
        <v>131</v>
      </c>
    </row>
    <row r="33" spans="1:5" x14ac:dyDescent="0.25">
      <c r="A33" t="s">
        <v>41</v>
      </c>
      <c r="B33" t="s">
        <v>89</v>
      </c>
      <c r="C33" t="s">
        <v>100</v>
      </c>
      <c r="D33" t="s">
        <v>105</v>
      </c>
      <c r="E33" t="s">
        <v>131</v>
      </c>
    </row>
    <row r="34" spans="1:5" x14ac:dyDescent="0.25">
      <c r="A34" t="s">
        <v>73</v>
      </c>
      <c r="B34" t="s">
        <v>74</v>
      </c>
      <c r="C34" t="s">
        <v>102</v>
      </c>
      <c r="D34" t="s">
        <v>107</v>
      </c>
      <c r="E34" t="s">
        <v>129</v>
      </c>
    </row>
    <row r="35" spans="1:5" x14ac:dyDescent="0.25">
      <c r="A35" t="s">
        <v>48</v>
      </c>
      <c r="B35" t="s">
        <v>78</v>
      </c>
      <c r="C35" t="s">
        <v>100</v>
      </c>
      <c r="D35" t="s">
        <v>105</v>
      </c>
      <c r="E35" t="s">
        <v>131</v>
      </c>
    </row>
    <row r="36" spans="1:5" x14ac:dyDescent="0.25">
      <c r="A36" t="s">
        <v>48</v>
      </c>
      <c r="B36" t="s">
        <v>79</v>
      </c>
      <c r="C36" t="s">
        <v>100</v>
      </c>
      <c r="D36" t="s">
        <v>105</v>
      </c>
      <c r="E36" t="s">
        <v>131</v>
      </c>
    </row>
    <row r="37" spans="1:5" x14ac:dyDescent="0.25">
      <c r="A37" t="s">
        <v>48</v>
      </c>
      <c r="B37" t="s">
        <v>80</v>
      </c>
      <c r="C37" t="s">
        <v>100</v>
      </c>
      <c r="D37" t="s">
        <v>105</v>
      </c>
      <c r="E37" t="s">
        <v>131</v>
      </c>
    </row>
    <row r="38" spans="1:5" x14ac:dyDescent="0.25">
      <c r="A38" t="s">
        <v>48</v>
      </c>
      <c r="B38" t="s">
        <v>81</v>
      </c>
      <c r="C38" t="s">
        <v>101</v>
      </c>
      <c r="D38" t="s">
        <v>107</v>
      </c>
      <c r="E38" t="s">
        <v>129</v>
      </c>
    </row>
    <row r="39" spans="1:5" x14ac:dyDescent="0.25">
      <c r="A39" t="s">
        <v>46</v>
      </c>
      <c r="B39" t="s">
        <v>47</v>
      </c>
      <c r="C39" t="s">
        <v>103</v>
      </c>
      <c r="D39" t="s">
        <v>105</v>
      </c>
      <c r="E39" t="s">
        <v>131</v>
      </c>
    </row>
    <row r="40" spans="1:5" x14ac:dyDescent="0.25">
      <c r="A40" t="s">
        <v>51</v>
      </c>
      <c r="B40" t="s">
        <v>52</v>
      </c>
      <c r="C40" t="s">
        <v>102</v>
      </c>
      <c r="D40" t="s">
        <v>105</v>
      </c>
      <c r="E40" t="s">
        <v>131</v>
      </c>
    </row>
  </sheetData>
  <printOptions horizontalCentered="1"/>
  <pageMargins left="0.7" right="0.7" top="1" bottom="0.75" header="0.3" footer="0.3"/>
  <pageSetup orientation="portrait" r:id="rId1"/>
  <headerFooter>
    <oddHeader>&amp;C&amp;A&amp;R&amp;9CASE NO. 2015-00343
ATTACHMENT 1
TO STAFF DR NO. 3-01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Summary</vt:lpstr>
      <vt:lpstr>Indices</vt:lpstr>
      <vt:lpstr>Cash Out Piv Total</vt:lpstr>
      <vt:lpstr>Cash Out Piv TG</vt:lpstr>
      <vt:lpstr>Cash Out Piv TGP</vt:lpstr>
      <vt:lpstr>Cash Out Data</vt:lpstr>
      <vt:lpstr>Cash Out Original</vt:lpstr>
      <vt:lpstr>Pipeline</vt:lpstr>
      <vt:lpstr>Summary!Print_Area</vt:lpstr>
      <vt:lpstr>'Cash Out Data'!Print_Titles</vt:lpstr>
      <vt:lpstr>'Cash Out Original'!Print_Titles</vt:lpstr>
      <vt:lpstr>'Cash Out Piv TG'!Print_Titles</vt:lpstr>
      <vt:lpstr>'Cash Out Piv Total'!Print_Titles</vt:lpstr>
    </vt:vector>
  </TitlesOfParts>
  <Company>Atmos Energy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Yan</dc:creator>
  <cp:lastModifiedBy>Eric  Wilen</cp:lastModifiedBy>
  <cp:lastPrinted>2016-03-29T17:56:50Z</cp:lastPrinted>
  <dcterms:created xsi:type="dcterms:W3CDTF">2015-01-29T22:36:45Z</dcterms:created>
  <dcterms:modified xsi:type="dcterms:W3CDTF">2016-04-01T12:50:52Z</dcterms:modified>
</cp:coreProperties>
</file>