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0" yWindow="225" windowWidth="13215" windowHeight="6885"/>
  </bookViews>
  <sheets>
    <sheet name="calcs" sheetId="3" r:id="rId1"/>
  </sheets>
  <definedNames>
    <definedName name="_xlnm.Print_Area" localSheetId="0">calcs!$A$1:$L$98</definedName>
  </definedNames>
  <calcPr calcId="145621" iterate="1"/>
</workbook>
</file>

<file path=xl/calcChain.xml><?xml version="1.0" encoding="utf-8"?>
<calcChain xmlns="http://schemas.openxmlformats.org/spreadsheetml/2006/main">
  <c r="E22" i="3" l="1"/>
  <c r="E27" i="3"/>
  <c r="H7" i="3"/>
  <c r="I7" i="3"/>
  <c r="D32" i="3"/>
  <c r="E32" i="3"/>
  <c r="D33" i="3"/>
  <c r="H20" i="3"/>
  <c r="I20" i="3"/>
  <c r="E33" i="3"/>
  <c r="E34" i="3"/>
  <c r="D38" i="3"/>
  <c r="D37" i="3"/>
  <c r="D27" i="3"/>
  <c r="G27" i="3"/>
  <c r="F27" i="3"/>
  <c r="D28" i="3"/>
  <c r="D22" i="3"/>
  <c r="F22" i="3"/>
  <c r="E24" i="3"/>
  <c r="E23" i="3"/>
  <c r="D23" i="3"/>
  <c r="D24" i="3"/>
  <c r="G8" i="3"/>
  <c r="H8" i="3"/>
  <c r="D39" i="3"/>
  <c r="D41" i="3"/>
  <c r="E41" i="3"/>
  <c r="F41" i="3"/>
  <c r="D20" i="3"/>
  <c r="D34" i="3"/>
  <c r="F34" i="3"/>
  <c r="G19" i="3"/>
  <c r="H19" i="3"/>
  <c r="I19" i="3"/>
  <c r="G18" i="3"/>
  <c r="H18" i="3"/>
  <c r="I18" i="3"/>
  <c r="G17" i="3"/>
  <c r="H17" i="3"/>
  <c r="I17" i="3"/>
  <c r="G16" i="3"/>
  <c r="H16" i="3"/>
  <c r="I16" i="3"/>
  <c r="G15" i="3"/>
  <c r="H15" i="3"/>
  <c r="I15" i="3"/>
  <c r="G14" i="3"/>
  <c r="H14" i="3"/>
  <c r="I14" i="3"/>
  <c r="G13" i="3"/>
  <c r="H13" i="3"/>
  <c r="I13" i="3"/>
  <c r="G12" i="3"/>
  <c r="H12" i="3"/>
  <c r="I12" i="3"/>
  <c r="G11" i="3"/>
  <c r="H11" i="3"/>
  <c r="I11" i="3"/>
  <c r="G10" i="3"/>
  <c r="H10" i="3"/>
  <c r="I10" i="3"/>
  <c r="G9" i="3"/>
  <c r="H9" i="3"/>
  <c r="I9" i="3"/>
  <c r="I8" i="3"/>
  <c r="G41" i="3"/>
  <c r="F23" i="3"/>
  <c r="E28" i="3"/>
  <c r="E20" i="3"/>
  <c r="A20" i="3"/>
  <c r="F19" i="3"/>
  <c r="F18" i="3"/>
  <c r="F17" i="3"/>
  <c r="F16" i="3"/>
  <c r="F15" i="3"/>
  <c r="F14" i="3"/>
  <c r="F13" i="3"/>
  <c r="F12" i="3"/>
  <c r="F11" i="3"/>
  <c r="F10" i="3"/>
  <c r="F9" i="3"/>
  <c r="F8" i="3"/>
  <c r="A8" i="3"/>
  <c r="A9" i="3"/>
  <c r="A10" i="3"/>
  <c r="A11" i="3"/>
  <c r="A12" i="3"/>
  <c r="A13" i="3"/>
  <c r="A14" i="3"/>
  <c r="A15" i="3"/>
  <c r="A16" i="3"/>
  <c r="G28" i="3"/>
  <c r="F24" i="3"/>
  <c r="H41" i="3"/>
  <c r="D29" i="3"/>
  <c r="E37" i="3"/>
  <c r="F37" i="3"/>
  <c r="F32" i="3"/>
  <c r="E29" i="3"/>
  <c r="F28" i="3"/>
  <c r="H28" i="3"/>
  <c r="G29" i="3"/>
  <c r="H37" i="3"/>
  <c r="F29" i="3"/>
  <c r="H29" i="3"/>
  <c r="H27" i="3"/>
  <c r="E38" i="3"/>
  <c r="E39" i="3"/>
  <c r="G39" i="3"/>
  <c r="F33" i="3"/>
  <c r="G37" i="3"/>
  <c r="G38" i="3"/>
  <c r="F38" i="3"/>
  <c r="H38" i="3"/>
  <c r="F39" i="3"/>
  <c r="H39" i="3"/>
</calcChain>
</file>

<file path=xl/sharedStrings.xml><?xml version="1.0" encoding="utf-8"?>
<sst xmlns="http://schemas.openxmlformats.org/spreadsheetml/2006/main" count="137" uniqueCount="69">
  <si>
    <t>C</t>
  </si>
  <si>
    <t>DISTRIBUTION MAINS STUDY</t>
  </si>
  <si>
    <t>(1)</t>
  </si>
  <si>
    <t>(2)</t>
  </si>
  <si>
    <t>(3)</t>
  </si>
  <si>
    <t>(4)</t>
  </si>
  <si>
    <t>(5)</t>
  </si>
  <si>
    <t>Line</t>
  </si>
  <si>
    <t>Discription</t>
  </si>
  <si>
    <t>X</t>
  </si>
  <si>
    <t>W</t>
  </si>
  <si>
    <t>W*Y</t>
  </si>
  <si>
    <t xml:space="preserve">Y </t>
  </si>
  <si>
    <t xml:space="preserve"> No.</t>
  </si>
  <si>
    <t>Feet</t>
  </si>
  <si>
    <t>Gross Cost of Plant</t>
  </si>
  <si>
    <t>Unit Cost</t>
  </si>
  <si>
    <t>Volume</t>
  </si>
  <si>
    <t>Fitted</t>
  </si>
  <si>
    <t>Est Y</t>
  </si>
  <si>
    <t>Steel</t>
  </si>
  <si>
    <t>Distribution Main Pipe, Steel, X&lt;=1in.</t>
  </si>
  <si>
    <t>Distribution Main Pipe, Steel, 1 in&lt;X&lt;=2 in</t>
  </si>
  <si>
    <t>Distribution Main Pipe, Steel, 2 in&lt;X&lt;=3 in</t>
  </si>
  <si>
    <t>Distribution Main Pipe, Steel, 3 in&lt;X&lt;=4 in</t>
  </si>
  <si>
    <t>Distribution Main Pipe, Steel, 4 in&lt;X&lt;=6 in</t>
  </si>
  <si>
    <t>Distribution Main Pipe, Steel, 6 in&lt;X&lt;=8 in</t>
  </si>
  <si>
    <t>Distribution Main Pipe, Steel, 8 in&lt;X&lt;=12 in</t>
  </si>
  <si>
    <t>Distribution Main Pipe, PE, X&lt;=1 in</t>
  </si>
  <si>
    <t>Distribution Main Pipe, PE, 1in&lt;X&lt;=2 in</t>
  </si>
  <si>
    <t>Distribution Main Pipe, PE, 2 in&lt;X&lt;=3 in</t>
  </si>
  <si>
    <t>Distribution Main Pipe, PE, 3 in&lt;X&lt;=4 in</t>
  </si>
  <si>
    <t>Distribution Main Pipe, PE, 4 in&lt;X&lt;=6 in</t>
  </si>
  <si>
    <t>Total</t>
  </si>
  <si>
    <t>PE</t>
  </si>
  <si>
    <t>Minimum System</t>
  </si>
  <si>
    <t>Total Cost</t>
  </si>
  <si>
    <t>Customer-Related</t>
  </si>
  <si>
    <t>Demand-Related</t>
  </si>
  <si>
    <t>Regression</t>
  </si>
  <si>
    <t>Method: Least Squares</t>
  </si>
  <si>
    <t>Included observations: 5 after adjusting endpoints</t>
  </si>
  <si>
    <t>Variable</t>
  </si>
  <si>
    <t>Coefficient</t>
  </si>
  <si>
    <t>Std. Error</t>
  </si>
  <si>
    <t>t-Statistic</t>
  </si>
  <si>
    <t xml:space="preserve">Prob.  </t>
  </si>
  <si>
    <t>NEWX</t>
  </si>
  <si>
    <t>R-squared</t>
  </si>
  <si>
    <t xml:space="preserve">    Mean dependent var</t>
  </si>
  <si>
    <t>Adjusted R-squared</t>
  </si>
  <si>
    <t xml:space="preserve">    S.D. dependent var</t>
  </si>
  <si>
    <t>S.E. of regression</t>
  </si>
  <si>
    <t xml:space="preserve">    Akaike info criterion</t>
  </si>
  <si>
    <t>Sum squared resid</t>
  </si>
  <si>
    <t xml:space="preserve">    Schwarz criterion</t>
  </si>
  <si>
    <t>Log likelihood</t>
  </si>
  <si>
    <t xml:space="preserve">    F-statistic</t>
  </si>
  <si>
    <t>Durbin-Watson stat</t>
  </si>
  <si>
    <t xml:space="preserve">    Prob(F-statistic)</t>
  </si>
  <si>
    <t>Included observations: 7 after adjusting endpoints</t>
  </si>
  <si>
    <t>Sample: 1 12</t>
  </si>
  <si>
    <t>Included observations: 12</t>
  </si>
  <si>
    <t>Dependent Variable: NEWY</t>
  </si>
  <si>
    <t>Date: 11/01/15   Time: 13:06</t>
  </si>
  <si>
    <t>Date: 11/01/15   Time: 13:08</t>
  </si>
  <si>
    <t>Sample(adjusted): 1 7 IF  STEEL=1</t>
  </si>
  <si>
    <t>Sample(adjusted): 8 12 IF  STEEL=0</t>
  </si>
  <si>
    <t>NEWY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</si>
</sst>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000_);_(* \(#,##0.0000000\);_(* &quot;-&quot;??_);_(@_)"/>
    <numFmt numFmtId="166" formatCode="#,##0.0000000_);\(#,##0.0000000\)"/>
    <numFmt numFmtId="167" formatCode="_(&quot;$&quot;* #,##0.0000_);_(&quot;$&quot;* \(#,##0.0000\);_(&quot;$&quot;* &quot;-&quot;????_);_(@_)"/>
    <numFmt numFmtId="168" formatCode="#,##0.000000_);\(#,##0.000000\)"/>
    <numFmt numFmtId="169" formatCode="#,##0.0000_);\(#,##0.0000\)"/>
    <numFmt numFmtId="170" formatCode="_(&quot;$&quot;* #,##0.00_);_(&quot;$&quot;* \(#,##0.00\);_(&quot;$&quot;* &quot;-&quot;????_);_(@_)"/>
    <numFmt numFmtId="171" formatCode="_(&quot;$&quot;* #,##0.0000_);_(&quot;$&quot;* \(#,##0.0000\);_(&quot;$&quot;* &quot;-&quot;??_);_(@_)"/>
    <numFmt numFmtId="172" formatCode="#,##0.000000000_);\(#,##0.000000000\)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</cellStyleXfs>
  <cellXfs count="57">
    <xf numFmtId="0" fontId="0" fillId="0" borderId="0" xfId="0"/>
    <xf numFmtId="0" fontId="3" fillId="2" borderId="0" xfId="4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/>
    <xf numFmtId="165" fontId="3" fillId="2" borderId="0" xfId="2" quotePrefix="1" applyNumberFormat="1" applyFont="1" applyFill="1" applyAlignment="1">
      <alignment horizontal="right"/>
    </xf>
    <xf numFmtId="166" fontId="3" fillId="2" borderId="0" xfId="0" applyNumberFormat="1" applyFont="1" applyFill="1" applyProtection="1"/>
    <xf numFmtId="0" fontId="3" fillId="3" borderId="0" xfId="4" applyFont="1" applyFill="1"/>
    <xf numFmtId="0" fontId="3" fillId="2" borderId="0" xfId="0" applyFont="1" applyFill="1" applyAlignment="1">
      <alignment horizontal="left"/>
    </xf>
    <xf numFmtId="37" fontId="3" fillId="2" borderId="0" xfId="0" applyNumberFormat="1" applyFont="1" applyFill="1" applyBorder="1" applyAlignment="1" applyProtection="1">
      <alignment horizontal="right"/>
    </xf>
    <xf numFmtId="42" fontId="3" fillId="2" borderId="0" xfId="0" applyNumberFormat="1" applyFont="1" applyFill="1" applyBorder="1" applyProtection="1"/>
    <xf numFmtId="167" fontId="3" fillId="2" borderId="0" xfId="0" applyNumberFormat="1" applyFont="1" applyFill="1" applyBorder="1" applyProtection="1"/>
    <xf numFmtId="168" fontId="3" fillId="2" borderId="0" xfId="0" applyNumberFormat="1" applyFont="1" applyFill="1" applyProtection="1"/>
    <xf numFmtId="44" fontId="3" fillId="2" borderId="0" xfId="1" applyFont="1" applyFill="1"/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37" fontId="3" fillId="2" borderId="3" xfId="0" applyNumberFormat="1" applyFont="1" applyFill="1" applyBorder="1" applyAlignment="1" applyProtection="1">
      <alignment horizontal="right"/>
    </xf>
    <xf numFmtId="42" fontId="3" fillId="2" borderId="3" xfId="0" applyNumberFormat="1" applyFont="1" applyFill="1" applyBorder="1" applyProtection="1"/>
    <xf numFmtId="167" fontId="3" fillId="2" borderId="3" xfId="0" applyNumberFormat="1" applyFont="1" applyFill="1" applyBorder="1" applyProtection="1"/>
    <xf numFmtId="0" fontId="1" fillId="2" borderId="4" xfId="0" applyFont="1" applyFill="1" applyBorder="1" applyAlignment="1">
      <alignment horizontal="left"/>
    </xf>
    <xf numFmtId="39" fontId="3" fillId="2" borderId="4" xfId="0" applyNumberFormat="1" applyFont="1" applyFill="1" applyBorder="1" applyProtection="1"/>
    <xf numFmtId="37" fontId="3" fillId="2" borderId="4" xfId="0" applyNumberFormat="1" applyFont="1" applyFill="1" applyBorder="1" applyProtection="1"/>
    <xf numFmtId="42" fontId="3" fillId="2" borderId="4" xfId="0" applyNumberFormat="1" applyFont="1" applyFill="1" applyBorder="1" applyProtection="1"/>
    <xf numFmtId="37" fontId="3" fillId="2" borderId="0" xfId="0" applyNumberFormat="1" applyFont="1" applyFill="1" applyBorder="1" applyProtection="1"/>
    <xf numFmtId="37" fontId="3" fillId="2" borderId="0" xfId="0" applyNumberFormat="1" applyFont="1" applyFill="1" applyProtection="1"/>
    <xf numFmtId="169" fontId="3" fillId="2" borderId="0" xfId="0" applyNumberFormat="1" applyFont="1" applyFill="1" applyProtection="1"/>
    <xf numFmtId="164" fontId="3" fillId="2" borderId="0" xfId="2" applyNumberFormat="1" applyFont="1" applyFill="1" applyProtection="1"/>
    <xf numFmtId="44" fontId="3" fillId="2" borderId="0" xfId="1" applyFont="1" applyFill="1" applyProtection="1"/>
    <xf numFmtId="167" fontId="3" fillId="3" borderId="0" xfId="0" applyNumberFormat="1" applyFont="1" applyFill="1" applyBorder="1" applyProtection="1"/>
    <xf numFmtId="37" fontId="3" fillId="3" borderId="0" xfId="0" applyNumberFormat="1" applyFont="1" applyFill="1" applyProtection="1"/>
    <xf numFmtId="0" fontId="3" fillId="2" borderId="0" xfId="0" applyFont="1" applyFill="1" applyBorder="1" applyAlignment="1">
      <alignment horizontal="left"/>
    </xf>
    <xf numFmtId="164" fontId="3" fillId="2" borderId="0" xfId="2" applyNumberFormat="1" applyFont="1" applyFill="1" applyBorder="1" applyProtection="1"/>
    <xf numFmtId="170" fontId="3" fillId="2" borderId="0" xfId="0" applyNumberFormat="1" applyFont="1" applyFill="1" applyBorder="1" applyProtection="1"/>
    <xf numFmtId="37" fontId="3" fillId="2" borderId="0" xfId="0" applyNumberFormat="1" applyFont="1" applyFill="1" applyBorder="1"/>
    <xf numFmtId="44" fontId="3" fillId="2" borderId="0" xfId="1" applyFont="1" applyFill="1" applyAlignment="1">
      <alignment horizontal="right"/>
    </xf>
    <xf numFmtId="44" fontId="3" fillId="2" borderId="0" xfId="4" applyNumberFormat="1" applyFont="1" applyFill="1"/>
    <xf numFmtId="10" fontId="3" fillId="2" borderId="0" xfId="3" applyNumberFormat="1" applyFont="1" applyFill="1"/>
    <xf numFmtId="44" fontId="3" fillId="2" borderId="3" xfId="1" applyFont="1" applyFill="1" applyBorder="1"/>
    <xf numFmtId="44" fontId="3" fillId="2" borderId="3" xfId="4" applyNumberFormat="1" applyFont="1" applyFill="1" applyBorder="1"/>
    <xf numFmtId="10" fontId="3" fillId="2" borderId="3" xfId="3" applyNumberFormat="1" applyFont="1" applyFill="1" applyBorder="1"/>
    <xf numFmtId="164" fontId="3" fillId="2" borderId="0" xfId="2" applyNumberFormat="1" applyFont="1" applyFill="1"/>
    <xf numFmtId="171" fontId="3" fillId="3" borderId="0" xfId="1" applyNumberFormat="1" applyFont="1" applyFill="1"/>
    <xf numFmtId="10" fontId="3" fillId="2" borderId="0" xfId="3" applyNumberFormat="1" applyFont="1" applyFill="1" applyBorder="1"/>
    <xf numFmtId="10" fontId="3" fillId="2" borderId="5" xfId="3" applyNumberFormat="1" applyFont="1" applyFill="1" applyBorder="1"/>
    <xf numFmtId="10" fontId="3" fillId="2" borderId="6" xfId="3" applyNumberFormat="1" applyFont="1" applyFill="1" applyBorder="1"/>
    <xf numFmtId="37" fontId="3" fillId="2" borderId="0" xfId="4" applyNumberFormat="1" applyFont="1" applyFill="1"/>
    <xf numFmtId="0" fontId="3" fillId="2" borderId="0" xfId="0" applyFont="1" applyFill="1" applyBorder="1" applyAlignment="1"/>
    <xf numFmtId="5" fontId="3" fillId="2" borderId="0" xfId="0" applyNumberFormat="1" applyFont="1" applyFill="1" applyBorder="1" applyProtection="1"/>
    <xf numFmtId="10" fontId="3" fillId="2" borderId="0" xfId="0" applyNumberFormat="1" applyFont="1" applyFill="1" applyBorder="1" applyProtection="1"/>
    <xf numFmtId="172" fontId="3" fillId="2" borderId="0" xfId="0" applyNumberFormat="1" applyFont="1" applyFill="1" applyBorder="1" applyProtection="1"/>
    <xf numFmtId="169" fontId="3" fillId="2" borderId="0" xfId="0" applyNumberFormat="1" applyFont="1" applyFill="1" applyBorder="1" applyProtection="1"/>
    <xf numFmtId="166" fontId="3" fillId="4" borderId="0" xfId="4" applyNumberFormat="1" applyFont="1" applyFill="1"/>
  </cellXfs>
  <cellStyles count="5">
    <cellStyle name="Comma" xfId="2" builtinId="3"/>
    <cellStyle name="Currency" xfId="1" builtinId="4"/>
    <cellStyle name="Normal" xfId="0" builtinId="0"/>
    <cellStyle name="Normal_SHEET" xfId="4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tabSelected="1" zoomScaleNormal="100" workbookViewId="0"/>
  </sheetViews>
  <sheetFormatPr defaultColWidth="9.140625" defaultRowHeight="12.75" x14ac:dyDescent="0.2"/>
  <cols>
    <col min="1" max="1" width="6" style="1" customWidth="1"/>
    <col min="2" max="2" width="57.140625" style="1" customWidth="1"/>
    <col min="3" max="3" width="17.5703125" style="1" customWidth="1"/>
    <col min="4" max="4" width="21.42578125" style="1" bestFit="1" customWidth="1"/>
    <col min="5" max="5" width="26" style="1" bestFit="1" customWidth="1"/>
    <col min="6" max="6" width="19.7109375" style="1" customWidth="1"/>
    <col min="7" max="7" width="19.42578125" style="1" bestFit="1" customWidth="1"/>
    <col min="8" max="8" width="15.42578125" style="1" bestFit="1" customWidth="1"/>
    <col min="9" max="10" width="18.140625" style="1" bestFit="1" customWidth="1"/>
    <col min="11" max="11" width="18.140625" style="1" customWidth="1"/>
    <col min="12" max="12" width="19.42578125" style="1" bestFit="1" customWidth="1"/>
    <col min="13" max="13" width="16.85546875" style="1" bestFit="1" customWidth="1"/>
    <col min="14" max="14" width="16.42578125" style="1" customWidth="1"/>
    <col min="15" max="15" width="18.140625" style="1" bestFit="1" customWidth="1"/>
    <col min="16" max="16384" width="9.140625" style="1"/>
  </cols>
  <sheetData>
    <row r="1" spans="1:15" x14ac:dyDescent="0.2">
      <c r="E1" s="2"/>
      <c r="F1" s="2" t="s">
        <v>1</v>
      </c>
      <c r="G1" s="2"/>
    </row>
    <row r="4" spans="1:15" x14ac:dyDescent="0.2">
      <c r="A4" s="3"/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4"/>
      <c r="H4" s="4"/>
      <c r="I4" s="4"/>
    </row>
    <row r="5" spans="1:15" x14ac:dyDescent="0.2">
      <c r="A5" s="5" t="s">
        <v>7</v>
      </c>
      <c r="B5" s="5" t="s">
        <v>8</v>
      </c>
      <c r="C5" s="5" t="s">
        <v>9</v>
      </c>
      <c r="D5" s="5" t="s">
        <v>10</v>
      </c>
      <c r="E5" s="5" t="s">
        <v>11</v>
      </c>
      <c r="F5" s="5" t="s">
        <v>12</v>
      </c>
      <c r="G5" s="6"/>
      <c r="H5" s="6"/>
      <c r="I5" s="6"/>
    </row>
    <row r="6" spans="1:15" x14ac:dyDescent="0.2">
      <c r="A6" s="7" t="s">
        <v>13</v>
      </c>
      <c r="B6" s="8"/>
      <c r="C6" s="9"/>
      <c r="D6" s="7" t="s">
        <v>14</v>
      </c>
      <c r="E6" s="9" t="s">
        <v>15</v>
      </c>
      <c r="F6" s="7" t="s">
        <v>16</v>
      </c>
      <c r="G6" s="4" t="s">
        <v>17</v>
      </c>
      <c r="H6" s="4" t="s">
        <v>18</v>
      </c>
      <c r="I6" s="4" t="s">
        <v>19</v>
      </c>
    </row>
    <row r="7" spans="1:15" x14ac:dyDescent="0.2">
      <c r="A7" s="3"/>
      <c r="B7" s="2"/>
      <c r="C7" s="2"/>
      <c r="D7" s="2"/>
      <c r="E7" s="2"/>
      <c r="F7" s="2"/>
      <c r="G7" s="10">
        <v>0</v>
      </c>
      <c r="H7" s="11">
        <f>+$C$71+$C$72*G7</f>
        <v>2.0988089731000001</v>
      </c>
      <c r="I7" s="56">
        <f>+H7</f>
        <v>2.0988089731000001</v>
      </c>
      <c r="J7" s="1" t="s">
        <v>20</v>
      </c>
      <c r="K7" s="1" t="s">
        <v>68</v>
      </c>
      <c r="L7" s="1" t="s">
        <v>47</v>
      </c>
    </row>
    <row r="8" spans="1:15" x14ac:dyDescent="0.2">
      <c r="A8" s="2">
        <f t="shared" ref="A8:A16" si="0">1+A7</f>
        <v>1</v>
      </c>
      <c r="B8" s="13" t="s">
        <v>21</v>
      </c>
      <c r="C8" s="2">
        <v>1</v>
      </c>
      <c r="D8" s="14">
        <v>726653</v>
      </c>
      <c r="E8" s="15">
        <v>1500696.01</v>
      </c>
      <c r="F8" s="16">
        <f>E8/D8</f>
        <v>2.0652168366469277</v>
      </c>
      <c r="G8" s="17">
        <f>PI()*(C8/2)^2</f>
        <v>0.78539816339744828</v>
      </c>
      <c r="H8" s="11">
        <f>+$C$71+$C$72*G8</f>
        <v>2.4615554588023971</v>
      </c>
      <c r="I8" s="56">
        <f t="shared" ref="I8:I20" si="1">+H8</f>
        <v>2.4615554588023971</v>
      </c>
      <c r="J8" s="18"/>
      <c r="K8" s="1">
        <v>2.0651999999999999</v>
      </c>
      <c r="L8" s="1">
        <v>0.78539800000000004</v>
      </c>
      <c r="O8" s="16"/>
    </row>
    <row r="9" spans="1:15" x14ac:dyDescent="0.2">
      <c r="A9" s="2">
        <f t="shared" si="0"/>
        <v>2</v>
      </c>
      <c r="B9" s="13" t="s">
        <v>22</v>
      </c>
      <c r="C9" s="2">
        <v>2</v>
      </c>
      <c r="D9" s="14">
        <v>8579440</v>
      </c>
      <c r="E9" s="15">
        <v>22920058.320000011</v>
      </c>
      <c r="F9" s="16">
        <f t="shared" ref="F9:F19" si="2">E9/D9</f>
        <v>2.6715098328096021</v>
      </c>
      <c r="G9" s="17">
        <f t="shared" ref="G9:G19" si="3">PI()*(C9/2)^2</f>
        <v>3.1415926535897931</v>
      </c>
      <c r="H9" s="11">
        <f t="shared" ref="H9:H14" si="4">+$C$71+$C$72*G9</f>
        <v>3.5497949159095876</v>
      </c>
      <c r="I9" s="56">
        <f t="shared" si="1"/>
        <v>3.5497949159095876</v>
      </c>
      <c r="J9" s="18"/>
      <c r="K9" s="1">
        <v>2.6715</v>
      </c>
      <c r="L9" s="1">
        <v>3.1415929999999999</v>
      </c>
      <c r="O9" s="16"/>
    </row>
    <row r="10" spans="1:15" x14ac:dyDescent="0.2">
      <c r="A10" s="2">
        <f t="shared" si="0"/>
        <v>3</v>
      </c>
      <c r="B10" s="13" t="s">
        <v>23</v>
      </c>
      <c r="C10" s="2">
        <v>3</v>
      </c>
      <c r="D10" s="14">
        <v>417298</v>
      </c>
      <c r="E10" s="15">
        <v>780075.57</v>
      </c>
      <c r="F10" s="16">
        <f t="shared" si="2"/>
        <v>1.8693489305005055</v>
      </c>
      <c r="G10" s="17">
        <f t="shared" si="3"/>
        <v>7.0685834705770345</v>
      </c>
      <c r="H10" s="11">
        <f t="shared" si="4"/>
        <v>5.3635273444215716</v>
      </c>
      <c r="I10" s="56">
        <f t="shared" si="1"/>
        <v>5.3635273444215716</v>
      </c>
      <c r="J10" s="18"/>
      <c r="K10" s="1">
        <v>1.8693</v>
      </c>
      <c r="L10" s="1">
        <v>7.0685830000000003</v>
      </c>
      <c r="O10" s="16"/>
    </row>
    <row r="11" spans="1:15" x14ac:dyDescent="0.2">
      <c r="A11" s="2">
        <f t="shared" si="0"/>
        <v>4</v>
      </c>
      <c r="B11" s="13" t="s">
        <v>24</v>
      </c>
      <c r="C11" s="2">
        <v>4</v>
      </c>
      <c r="D11" s="14">
        <v>2936883</v>
      </c>
      <c r="E11" s="15">
        <v>18702740.310000002</v>
      </c>
      <c r="F11" s="16">
        <f t="shared" si="2"/>
        <v>6.3682279171488965</v>
      </c>
      <c r="G11" s="17">
        <f t="shared" si="3"/>
        <v>12.566370614359172</v>
      </c>
      <c r="H11" s="11">
        <f t="shared" si="4"/>
        <v>7.9027527443383505</v>
      </c>
      <c r="I11" s="56">
        <f t="shared" si="1"/>
        <v>7.9027527443383505</v>
      </c>
      <c r="J11" s="18"/>
      <c r="K11" s="1">
        <v>6.3681999999999999</v>
      </c>
      <c r="L11" s="1">
        <v>12.566371</v>
      </c>
      <c r="O11" s="16"/>
    </row>
    <row r="12" spans="1:15" x14ac:dyDescent="0.2">
      <c r="A12" s="2">
        <f t="shared" si="0"/>
        <v>5</v>
      </c>
      <c r="B12" s="13" t="s">
        <v>25</v>
      </c>
      <c r="C12" s="2">
        <v>6</v>
      </c>
      <c r="D12" s="14">
        <v>48997</v>
      </c>
      <c r="E12" s="15">
        <v>1679861.81</v>
      </c>
      <c r="F12" s="16">
        <f t="shared" si="2"/>
        <v>34.284993162846703</v>
      </c>
      <c r="G12" s="17">
        <f t="shared" si="3"/>
        <v>28.274333882308138</v>
      </c>
      <c r="H12" s="11">
        <f t="shared" si="4"/>
        <v>15.157682458386288</v>
      </c>
      <c r="I12" s="56">
        <f t="shared" si="1"/>
        <v>15.157682458386288</v>
      </c>
      <c r="J12" s="18"/>
      <c r="K12" s="1">
        <v>34.284999999999997</v>
      </c>
      <c r="L12" s="1">
        <v>28.274334</v>
      </c>
      <c r="O12" s="16"/>
    </row>
    <row r="13" spans="1:15" x14ac:dyDescent="0.2">
      <c r="A13" s="2">
        <f t="shared" si="0"/>
        <v>6</v>
      </c>
      <c r="B13" s="13" t="s">
        <v>26</v>
      </c>
      <c r="C13" s="2">
        <v>8</v>
      </c>
      <c r="D13" s="14">
        <v>842074</v>
      </c>
      <c r="E13" s="15">
        <v>8496562.8900000006</v>
      </c>
      <c r="F13" s="16">
        <f t="shared" si="2"/>
        <v>10.090043024722293</v>
      </c>
      <c r="G13" s="17">
        <f t="shared" si="3"/>
        <v>50.26548245743669</v>
      </c>
      <c r="H13" s="11">
        <f t="shared" si="4"/>
        <v>25.314584058053399</v>
      </c>
      <c r="I13" s="56">
        <f t="shared" si="1"/>
        <v>25.314584058053399</v>
      </c>
      <c r="J13" s="18"/>
      <c r="K13" s="1">
        <v>10.09</v>
      </c>
      <c r="L13" s="1">
        <v>50.265481999999999</v>
      </c>
      <c r="O13" s="16"/>
    </row>
    <row r="14" spans="1:15" x14ac:dyDescent="0.2">
      <c r="A14" s="2">
        <f t="shared" si="0"/>
        <v>7</v>
      </c>
      <c r="B14" s="13" t="s">
        <v>27</v>
      </c>
      <c r="C14" s="2">
        <v>12</v>
      </c>
      <c r="D14" s="14">
        <v>14990</v>
      </c>
      <c r="E14" s="15">
        <v>850458.24</v>
      </c>
      <c r="F14" s="16">
        <f t="shared" si="2"/>
        <v>56.735039359573051</v>
      </c>
      <c r="G14" s="17">
        <f t="shared" si="3"/>
        <v>113.09733552923255</v>
      </c>
      <c r="H14" s="11">
        <f t="shared" si="4"/>
        <v>54.33430291424515</v>
      </c>
      <c r="I14" s="56">
        <f t="shared" si="1"/>
        <v>54.33430291424515</v>
      </c>
      <c r="J14" s="18"/>
      <c r="K14" s="1">
        <v>56.734999999999999</v>
      </c>
      <c r="L14" s="1">
        <v>113.097336</v>
      </c>
      <c r="O14" s="16"/>
    </row>
    <row r="15" spans="1:15" x14ac:dyDescent="0.2">
      <c r="A15" s="2">
        <f t="shared" si="0"/>
        <v>8</v>
      </c>
      <c r="B15" s="13" t="s">
        <v>28</v>
      </c>
      <c r="C15" s="2">
        <v>1</v>
      </c>
      <c r="D15" s="14">
        <v>6427</v>
      </c>
      <c r="E15" s="15">
        <v>94966.49</v>
      </c>
      <c r="F15" s="16">
        <f t="shared" si="2"/>
        <v>14.776177065504902</v>
      </c>
      <c r="G15" s="17">
        <f t="shared" si="3"/>
        <v>0.78539816339744828</v>
      </c>
      <c r="H15" s="11">
        <f>+$C$52+$C$53*G15</f>
        <v>4.7581724949055593</v>
      </c>
      <c r="I15" s="56">
        <f t="shared" si="1"/>
        <v>4.7581724949055593</v>
      </c>
      <c r="J15" s="18"/>
      <c r="K15" s="1">
        <v>14.776199999999999</v>
      </c>
      <c r="L15" s="1">
        <v>0.78539800000000004</v>
      </c>
      <c r="O15" s="16"/>
    </row>
    <row r="16" spans="1:15" x14ac:dyDescent="0.2">
      <c r="A16" s="2">
        <f t="shared" si="0"/>
        <v>9</v>
      </c>
      <c r="B16" s="13" t="s">
        <v>29</v>
      </c>
      <c r="C16" s="4">
        <v>2</v>
      </c>
      <c r="D16" s="14">
        <v>3330025</v>
      </c>
      <c r="E16" s="15">
        <v>21559706.039999988</v>
      </c>
      <c r="F16" s="16">
        <f t="shared" si="2"/>
        <v>6.4743375920601158</v>
      </c>
      <c r="G16" s="17">
        <f t="shared" si="3"/>
        <v>3.1415926535897931</v>
      </c>
      <c r="H16" s="11">
        <f t="shared" ref="H16:H19" si="5">+$C$52+$C$53*G16</f>
        <v>8.0717726861622374</v>
      </c>
      <c r="I16" s="56">
        <f t="shared" si="1"/>
        <v>8.0717726861622374</v>
      </c>
      <c r="J16" s="18"/>
      <c r="K16" s="1">
        <v>6.4743000000000004</v>
      </c>
      <c r="L16" s="1">
        <v>3.1415929999999999</v>
      </c>
      <c r="O16" s="16"/>
    </row>
    <row r="17" spans="1:15" x14ac:dyDescent="0.2">
      <c r="A17" s="2">
        <v>10</v>
      </c>
      <c r="B17" s="13" t="s">
        <v>30</v>
      </c>
      <c r="C17" s="4">
        <v>3</v>
      </c>
      <c r="D17" s="14">
        <v>58649</v>
      </c>
      <c r="E17" s="15">
        <v>545115.21</v>
      </c>
      <c r="F17" s="16">
        <f t="shared" si="2"/>
        <v>9.2945354567000287</v>
      </c>
      <c r="G17" s="17">
        <f t="shared" si="3"/>
        <v>7.0685834705770345</v>
      </c>
      <c r="H17" s="11">
        <f t="shared" si="5"/>
        <v>13.594439671590031</v>
      </c>
      <c r="I17" s="56">
        <f t="shared" si="1"/>
        <v>13.594439671590031</v>
      </c>
      <c r="J17" s="18"/>
      <c r="K17" s="1">
        <v>9.2944999999999993</v>
      </c>
      <c r="L17" s="1">
        <v>7.0685830000000003</v>
      </c>
      <c r="O17" s="16"/>
    </row>
    <row r="18" spans="1:15" x14ac:dyDescent="0.2">
      <c r="A18" s="2">
        <v>11</v>
      </c>
      <c r="B18" s="13" t="s">
        <v>31</v>
      </c>
      <c r="C18" s="4">
        <v>4</v>
      </c>
      <c r="D18" s="14">
        <v>744587</v>
      </c>
      <c r="E18" s="15">
        <v>9050799.0399999879</v>
      </c>
      <c r="F18" s="16">
        <f t="shared" si="2"/>
        <v>12.155462074948915</v>
      </c>
      <c r="G18" s="17">
        <f t="shared" si="3"/>
        <v>12.566370614359172</v>
      </c>
      <c r="H18" s="11">
        <f t="shared" si="5"/>
        <v>21.326173451188946</v>
      </c>
      <c r="I18" s="56">
        <f t="shared" si="1"/>
        <v>21.326173451188946</v>
      </c>
      <c r="J18" s="18"/>
      <c r="K18" s="1">
        <v>12.1555</v>
      </c>
      <c r="L18" s="1">
        <v>12.566371</v>
      </c>
      <c r="O18" s="16"/>
    </row>
    <row r="19" spans="1:15" x14ac:dyDescent="0.2">
      <c r="A19" s="2">
        <v>12</v>
      </c>
      <c r="B19" s="19" t="s">
        <v>32</v>
      </c>
      <c r="C19" s="20">
        <v>6</v>
      </c>
      <c r="D19" s="21">
        <v>36746</v>
      </c>
      <c r="E19" s="22">
        <v>1780965.09</v>
      </c>
      <c r="F19" s="23">
        <f t="shared" si="2"/>
        <v>48.46691041201764</v>
      </c>
      <c r="G19" s="17">
        <f t="shared" si="3"/>
        <v>28.274333882308138</v>
      </c>
      <c r="H19" s="11">
        <f t="shared" si="5"/>
        <v>43.416841392900125</v>
      </c>
      <c r="I19" s="56">
        <f t="shared" si="1"/>
        <v>43.416841392900125</v>
      </c>
      <c r="J19" s="18"/>
      <c r="K19" s="1">
        <v>48.466900000000003</v>
      </c>
      <c r="L19" s="1">
        <v>28.274334</v>
      </c>
      <c r="O19" s="16"/>
    </row>
    <row r="20" spans="1:15" ht="13.5" thickBot="1" x14ac:dyDescent="0.25">
      <c r="A20" s="2">
        <f>1+A19</f>
        <v>13</v>
      </c>
      <c r="B20" s="24" t="s">
        <v>33</v>
      </c>
      <c r="C20" s="25"/>
      <c r="D20" s="26">
        <f>SUM(D8:D19)</f>
        <v>17742769</v>
      </c>
      <c r="E20" s="27">
        <f>SUM(E8:E19)</f>
        <v>87962005.019999996</v>
      </c>
      <c r="F20" s="26"/>
      <c r="G20" s="28">
        <v>0</v>
      </c>
      <c r="H20" s="11">
        <f>+$C$52+$C$53*G20</f>
        <v>3.6536390978200002</v>
      </c>
      <c r="I20" s="56">
        <f t="shared" si="1"/>
        <v>3.6536390978200002</v>
      </c>
      <c r="J20" s="1" t="s">
        <v>34</v>
      </c>
    </row>
    <row r="21" spans="1:15" ht="13.5" thickTop="1" x14ac:dyDescent="0.2">
      <c r="A21" s="2"/>
      <c r="B21" s="3"/>
      <c r="C21" s="29"/>
      <c r="D21" s="29"/>
      <c r="E21" s="29"/>
      <c r="F21" s="29"/>
      <c r="G21" s="30"/>
      <c r="H21" s="29"/>
      <c r="I21" s="29"/>
      <c r="J21" s="29"/>
      <c r="K21" s="29"/>
      <c r="L21" s="29"/>
      <c r="M21" s="29"/>
    </row>
    <row r="22" spans="1:15" x14ac:dyDescent="0.2">
      <c r="A22" s="2"/>
      <c r="B22" s="3"/>
      <c r="C22" s="1" t="s">
        <v>20</v>
      </c>
      <c r="D22" s="31">
        <f>+D8+D9</f>
        <v>9306093</v>
      </c>
      <c r="E22" s="32">
        <f>+E8+E9</f>
        <v>24420754.330000013</v>
      </c>
      <c r="F22" s="33">
        <f>+E22/D22</f>
        <v>2.6241683088703298</v>
      </c>
      <c r="G22" s="34" t="s">
        <v>35</v>
      </c>
      <c r="H22" s="29"/>
      <c r="I22" s="29"/>
      <c r="J22" s="29"/>
      <c r="K22" s="29"/>
      <c r="L22" s="29"/>
      <c r="M22" s="29"/>
    </row>
    <row r="23" spans="1:15" x14ac:dyDescent="0.2">
      <c r="A23" s="2"/>
      <c r="B23" s="3"/>
      <c r="C23" s="1" t="s">
        <v>34</v>
      </c>
      <c r="D23" s="31">
        <f>+D15+D16</f>
        <v>3336452</v>
      </c>
      <c r="E23" s="32">
        <f>+E15+E16</f>
        <v>21654672.529999986</v>
      </c>
      <c r="F23" s="33">
        <f>+E23/D23</f>
        <v>6.4903294068069872</v>
      </c>
      <c r="G23" s="34" t="s">
        <v>35</v>
      </c>
      <c r="H23" s="29"/>
      <c r="I23" s="29"/>
      <c r="J23" s="29"/>
      <c r="K23" s="29"/>
      <c r="L23" s="29"/>
      <c r="M23" s="29"/>
    </row>
    <row r="24" spans="1:15" x14ac:dyDescent="0.2">
      <c r="A24" s="2"/>
      <c r="B24" s="35"/>
      <c r="C24" s="1" t="s">
        <v>33</v>
      </c>
      <c r="D24" s="36">
        <f>+D8+D9+D15+D16</f>
        <v>12642545</v>
      </c>
      <c r="E24" s="37">
        <f>E8+E9+E15+E16</f>
        <v>46075426.859999999</v>
      </c>
      <c r="F24" s="33">
        <f>+E24/D24</f>
        <v>3.6444740248106688</v>
      </c>
      <c r="G24" s="34" t="s">
        <v>35</v>
      </c>
      <c r="H24" s="29"/>
      <c r="I24" s="29"/>
      <c r="J24" s="29"/>
      <c r="K24" s="11"/>
      <c r="L24" s="29"/>
      <c r="M24" s="29"/>
    </row>
    <row r="25" spans="1:15" x14ac:dyDescent="0.2">
      <c r="A25" s="2"/>
      <c r="B25" s="35"/>
      <c r="C25" s="38"/>
      <c r="D25" s="15"/>
      <c r="G25" s="30"/>
      <c r="H25" s="29"/>
      <c r="I25" s="29"/>
      <c r="J25" s="29"/>
      <c r="K25" s="29"/>
      <c r="L25" s="29"/>
      <c r="M25" s="29"/>
    </row>
    <row r="26" spans="1:15" x14ac:dyDescent="0.2">
      <c r="A26" s="2"/>
      <c r="D26" s="39" t="s">
        <v>36</v>
      </c>
      <c r="E26" s="39" t="s">
        <v>37</v>
      </c>
      <c r="F26" s="1" t="s">
        <v>38</v>
      </c>
      <c r="G26" s="39" t="s">
        <v>37</v>
      </c>
      <c r="H26" s="1" t="s">
        <v>38</v>
      </c>
    </row>
    <row r="27" spans="1:15" x14ac:dyDescent="0.2">
      <c r="A27" s="2"/>
      <c r="C27" s="1" t="s">
        <v>20</v>
      </c>
      <c r="D27" s="18">
        <f>SUM(E8:E14)</f>
        <v>54930453.150000021</v>
      </c>
      <c r="E27" s="40">
        <f>+E22</f>
        <v>24420754.330000013</v>
      </c>
      <c r="F27" s="18">
        <f>+D27-E27</f>
        <v>30509698.820000008</v>
      </c>
      <c r="G27" s="41">
        <f>+E27/D27</f>
        <v>0.44457587603207316</v>
      </c>
      <c r="H27" s="41">
        <f>+F27/D27</f>
        <v>0.55542412396792684</v>
      </c>
    </row>
    <row r="28" spans="1:15" x14ac:dyDescent="0.2">
      <c r="A28" s="2"/>
      <c r="C28" s="1" t="s">
        <v>34</v>
      </c>
      <c r="D28" s="42">
        <f>SUM(E15:E19)</f>
        <v>33031551.869999975</v>
      </c>
      <c r="E28" s="43">
        <f>+E23</f>
        <v>21654672.529999986</v>
      </c>
      <c r="F28" s="42">
        <f>+D28-E28</f>
        <v>11376879.339999989</v>
      </c>
      <c r="G28" s="44">
        <f>+E28/D28</f>
        <v>0.65557539092395067</v>
      </c>
      <c r="H28" s="44">
        <f t="shared" ref="H28:H29" si="6">+F28/D28</f>
        <v>0.34442460907604938</v>
      </c>
    </row>
    <row r="29" spans="1:15" x14ac:dyDescent="0.2">
      <c r="A29" s="2"/>
      <c r="C29" s="1" t="s">
        <v>33</v>
      </c>
      <c r="D29" s="18">
        <f>D27+D28</f>
        <v>87962005.019999996</v>
      </c>
      <c r="E29" s="18">
        <f>E27+E28</f>
        <v>46075426.859999999</v>
      </c>
      <c r="F29" s="18">
        <f t="shared" ref="F29" si="7">F27+F28</f>
        <v>41886578.159999996</v>
      </c>
      <c r="G29" s="41">
        <f>+E29/D29</f>
        <v>0.52381055717777003</v>
      </c>
      <c r="H29" s="41">
        <f t="shared" si="6"/>
        <v>0.47618944282223002</v>
      </c>
    </row>
    <row r="30" spans="1:15" x14ac:dyDescent="0.2">
      <c r="A30" s="2"/>
      <c r="D30" s="18"/>
      <c r="E30" s="18"/>
      <c r="F30" s="18"/>
      <c r="G30" s="41"/>
      <c r="H30" s="41"/>
    </row>
    <row r="31" spans="1:15" x14ac:dyDescent="0.2">
      <c r="A31" s="2"/>
    </row>
    <row r="32" spans="1:15" x14ac:dyDescent="0.2">
      <c r="A32" s="2"/>
      <c r="C32" s="1" t="s">
        <v>20</v>
      </c>
      <c r="D32" s="45">
        <f>SUM(D8:D14)</f>
        <v>13566335</v>
      </c>
      <c r="E32" s="18">
        <f>I7*D32</f>
        <v>28473145.630080592</v>
      </c>
      <c r="F32" s="46">
        <f>+E32/D32</f>
        <v>2.0988089731000001</v>
      </c>
      <c r="G32" s="12" t="s">
        <v>39</v>
      </c>
    </row>
    <row r="33" spans="1:13" x14ac:dyDescent="0.2">
      <c r="A33" s="6"/>
      <c r="C33" s="1" t="s">
        <v>34</v>
      </c>
      <c r="D33" s="45">
        <f>SUM(D15:D19)</f>
        <v>4176434</v>
      </c>
      <c r="E33" s="18">
        <f>D33*I20</f>
        <v>15259182.551864775</v>
      </c>
      <c r="F33" s="46">
        <f>+E33/D33</f>
        <v>3.6536390978200002</v>
      </c>
      <c r="G33" s="12" t="s">
        <v>39</v>
      </c>
      <c r="M33" s="6"/>
    </row>
    <row r="34" spans="1:13" x14ac:dyDescent="0.2">
      <c r="A34" s="6"/>
      <c r="C34" s="1" t="s">
        <v>33</v>
      </c>
      <c r="D34" s="45">
        <f>+D20</f>
        <v>17742769</v>
      </c>
      <c r="E34" s="18">
        <f>+E32+E33</f>
        <v>43732328.181945369</v>
      </c>
      <c r="F34" s="46">
        <f>+E34/D34</f>
        <v>2.4647972468077204</v>
      </c>
      <c r="G34" s="12" t="s">
        <v>39</v>
      </c>
      <c r="M34" s="6"/>
    </row>
    <row r="35" spans="1:13" x14ac:dyDescent="0.2">
      <c r="A35" s="6"/>
      <c r="D35" s="18"/>
      <c r="E35" s="18"/>
      <c r="M35" s="6"/>
    </row>
    <row r="36" spans="1:13" x14ac:dyDescent="0.2">
      <c r="A36" s="6"/>
      <c r="D36" s="39" t="s">
        <v>36</v>
      </c>
      <c r="E36" s="39" t="s">
        <v>37</v>
      </c>
      <c r="F36" s="1" t="s">
        <v>38</v>
      </c>
      <c r="G36" s="39" t="s">
        <v>37</v>
      </c>
      <c r="H36" s="1" t="s">
        <v>38</v>
      </c>
      <c r="M36" s="6"/>
    </row>
    <row r="37" spans="1:13" x14ac:dyDescent="0.2">
      <c r="A37" s="6"/>
      <c r="C37" s="1" t="s">
        <v>20</v>
      </c>
      <c r="D37" s="18">
        <f>SUM(E8:E14)</f>
        <v>54930453.150000021</v>
      </c>
      <c r="E37" s="40">
        <f>+E32</f>
        <v>28473145.630080592</v>
      </c>
      <c r="F37" s="18">
        <f>+D37-E37</f>
        <v>26457307.519919429</v>
      </c>
      <c r="G37" s="41">
        <f>+E37/D37</f>
        <v>0.51834900309903198</v>
      </c>
      <c r="H37" s="41">
        <f>+F37/D37</f>
        <v>0.48165099690096802</v>
      </c>
      <c r="M37" s="6"/>
    </row>
    <row r="38" spans="1:13" ht="13.5" thickBot="1" x14ac:dyDescent="0.25">
      <c r="A38" s="6"/>
      <c r="C38" s="1" t="s">
        <v>34</v>
      </c>
      <c r="D38" s="42">
        <f>SUM(E15:E19)</f>
        <v>33031551.869999975</v>
      </c>
      <c r="E38" s="43">
        <f>+E33</f>
        <v>15259182.551864775</v>
      </c>
      <c r="F38" s="42">
        <f>+D38-E38</f>
        <v>17772369.318135202</v>
      </c>
      <c r="G38" s="47">
        <f>+E38/D38</f>
        <v>0.46195778545068966</v>
      </c>
      <c r="H38" s="47">
        <f t="shared" ref="H38:H39" si="8">+F38/D38</f>
        <v>0.53804221454931045</v>
      </c>
      <c r="M38" s="6"/>
    </row>
    <row r="39" spans="1:13" ht="13.5" thickBot="1" x14ac:dyDescent="0.25">
      <c r="A39" s="6"/>
      <c r="C39" s="1" t="s">
        <v>33</v>
      </c>
      <c r="D39" s="18">
        <f>D37+D38</f>
        <v>87962005.019999996</v>
      </c>
      <c r="E39" s="18">
        <f t="shared" ref="E39:F39" si="9">E37+E38</f>
        <v>43732328.181945369</v>
      </c>
      <c r="F39" s="18">
        <f t="shared" si="9"/>
        <v>44229676.838054627</v>
      </c>
      <c r="G39" s="48">
        <f>+E39/D39</f>
        <v>0.49717293474610896</v>
      </c>
      <c r="H39" s="49">
        <f t="shared" si="8"/>
        <v>0.50282706525389098</v>
      </c>
      <c r="M39" s="6"/>
    </row>
    <row r="40" spans="1:13" x14ac:dyDescent="0.2">
      <c r="A40" s="6"/>
      <c r="D40" s="50"/>
      <c r="E40" s="18"/>
      <c r="M40" s="6"/>
    </row>
    <row r="41" spans="1:13" x14ac:dyDescent="0.2">
      <c r="A41" s="6"/>
      <c r="C41" s="1" t="s">
        <v>33</v>
      </c>
      <c r="D41" s="18">
        <f>D39+D40</f>
        <v>87962005.019999996</v>
      </c>
      <c r="E41" s="18">
        <f>+E34</f>
        <v>43732328.181945369</v>
      </c>
      <c r="F41" s="18">
        <f>+D41-E41</f>
        <v>44229676.838054627</v>
      </c>
      <c r="G41" s="41">
        <f>+E41/D41</f>
        <v>0.49717293474610896</v>
      </c>
      <c r="H41" s="41">
        <f>+F41/D41</f>
        <v>0.50282706525389098</v>
      </c>
      <c r="M41" s="6"/>
    </row>
    <row r="42" spans="1:13" x14ac:dyDescent="0.2">
      <c r="A42" s="6"/>
      <c r="D42" s="50"/>
      <c r="E42" s="18"/>
      <c r="M42" s="6"/>
    </row>
    <row r="43" spans="1:13" x14ac:dyDescent="0.2">
      <c r="A43" s="6"/>
      <c r="D43" s="50"/>
      <c r="E43" s="18"/>
      <c r="M43" s="6"/>
    </row>
    <row r="44" spans="1:13" x14ac:dyDescent="0.2">
      <c r="A44" s="4"/>
      <c r="B44" s="1" t="s">
        <v>63</v>
      </c>
      <c r="M44" s="6"/>
    </row>
    <row r="45" spans="1:13" x14ac:dyDescent="0.2">
      <c r="A45" s="51"/>
      <c r="B45" s="1" t="s">
        <v>40</v>
      </c>
      <c r="M45" s="6"/>
    </row>
    <row r="46" spans="1:13" x14ac:dyDescent="0.2">
      <c r="A46" s="51"/>
      <c r="B46" s="1" t="s">
        <v>65</v>
      </c>
      <c r="M46" s="6"/>
    </row>
    <row r="47" spans="1:13" x14ac:dyDescent="0.2">
      <c r="A47" s="51"/>
      <c r="B47" s="1" t="s">
        <v>67</v>
      </c>
      <c r="M47" s="6"/>
    </row>
    <row r="48" spans="1:13" x14ac:dyDescent="0.2">
      <c r="A48" s="3"/>
      <c r="B48" s="1" t="s">
        <v>41</v>
      </c>
      <c r="M48" s="6"/>
    </row>
    <row r="49" spans="1:13" x14ac:dyDescent="0.2">
      <c r="M49" s="6"/>
    </row>
    <row r="50" spans="1:13" x14ac:dyDescent="0.2">
      <c r="B50" s="1" t="s">
        <v>42</v>
      </c>
      <c r="C50" s="1" t="s">
        <v>43</v>
      </c>
      <c r="D50" s="1" t="s">
        <v>44</v>
      </c>
      <c r="E50" s="1" t="s">
        <v>45</v>
      </c>
      <c r="F50" s="1" t="s">
        <v>46</v>
      </c>
      <c r="J50" s="6"/>
      <c r="K50" s="6"/>
      <c r="L50" s="6"/>
      <c r="M50" s="6"/>
    </row>
    <row r="51" spans="1:13" x14ac:dyDescent="0.2">
      <c r="J51" s="6"/>
      <c r="K51" s="52"/>
      <c r="L51" s="53"/>
      <c r="M51" s="6"/>
    </row>
    <row r="52" spans="1:13" x14ac:dyDescent="0.2">
      <c r="A52" s="6"/>
      <c r="B52" s="6" t="s">
        <v>0</v>
      </c>
      <c r="C52" s="6">
        <v>3.6536390978200002</v>
      </c>
      <c r="D52" s="54">
        <v>5.7120972170200002</v>
      </c>
      <c r="E52" s="54">
        <v>0.63963181280100001</v>
      </c>
      <c r="F52" s="54">
        <v>0.56790727383499995</v>
      </c>
      <c r="G52" s="6"/>
      <c r="H52" s="6"/>
      <c r="I52" s="6"/>
      <c r="J52" s="6"/>
      <c r="K52" s="52"/>
      <c r="L52" s="53"/>
      <c r="M52" s="6"/>
    </row>
    <row r="53" spans="1:13" x14ac:dyDescent="0.2">
      <c r="A53" s="6"/>
      <c r="B53" s="6" t="s">
        <v>47</v>
      </c>
      <c r="C53" s="6">
        <v>1.40633559965</v>
      </c>
      <c r="D53" s="54">
        <v>0.40035820784999998</v>
      </c>
      <c r="E53" s="54">
        <v>3.5126933133199998</v>
      </c>
      <c r="F53" s="54">
        <v>3.91220320139E-2</v>
      </c>
      <c r="G53" s="6"/>
      <c r="H53" s="6"/>
      <c r="I53" s="6"/>
      <c r="J53" s="6"/>
      <c r="K53" s="6"/>
      <c r="L53" s="6"/>
      <c r="M53" s="6"/>
    </row>
    <row r="54" spans="1:13" x14ac:dyDescent="0.2">
      <c r="A54" s="6"/>
      <c r="B54" s="6"/>
      <c r="C54" s="6"/>
      <c r="D54" s="28"/>
      <c r="E54" s="52"/>
      <c r="F54" s="55"/>
      <c r="G54" s="6"/>
      <c r="H54" s="6"/>
      <c r="I54" s="6"/>
      <c r="J54" s="6"/>
      <c r="K54" s="6"/>
      <c r="L54" s="6"/>
      <c r="M54" s="6"/>
    </row>
    <row r="55" spans="1:13" x14ac:dyDescent="0.2">
      <c r="A55" s="6"/>
      <c r="B55" s="6" t="s">
        <v>48</v>
      </c>
      <c r="C55" s="6">
        <v>0.80442028811599997</v>
      </c>
      <c r="D55" s="6" t="s">
        <v>49</v>
      </c>
      <c r="E55" s="6"/>
      <c r="F55" s="6">
        <v>18.23348</v>
      </c>
      <c r="G55" s="6"/>
      <c r="H55" s="6"/>
      <c r="I55" s="6"/>
      <c r="J55" s="6"/>
      <c r="K55" s="52"/>
      <c r="L55" s="53"/>
      <c r="M55" s="6"/>
    </row>
    <row r="56" spans="1:13" x14ac:dyDescent="0.2">
      <c r="A56" s="6"/>
      <c r="B56" s="6" t="s">
        <v>50</v>
      </c>
      <c r="C56" s="6">
        <v>0.73922705082200002</v>
      </c>
      <c r="D56" s="28" t="s">
        <v>51</v>
      </c>
      <c r="E56" s="52"/>
      <c r="F56" s="55">
        <v>17.183844072900001</v>
      </c>
      <c r="G56" s="6"/>
      <c r="H56" s="6"/>
      <c r="I56" s="6"/>
      <c r="J56" s="6"/>
      <c r="K56" s="52"/>
      <c r="L56" s="53"/>
      <c r="M56" s="6"/>
    </row>
    <row r="57" spans="1:13" x14ac:dyDescent="0.2">
      <c r="A57" s="3"/>
      <c r="B57" s="6" t="s">
        <v>52</v>
      </c>
      <c r="C57" s="6">
        <v>8.7750902651300002</v>
      </c>
      <c r="D57" s="6" t="s">
        <v>53</v>
      </c>
      <c r="E57" s="6"/>
      <c r="F57" s="6">
        <v>7.4708855544899997</v>
      </c>
      <c r="G57" s="6"/>
      <c r="H57" s="6"/>
      <c r="L57" s="6"/>
      <c r="M57" s="6"/>
    </row>
    <row r="58" spans="1:13" x14ac:dyDescent="0.2">
      <c r="A58" s="3"/>
      <c r="B58" s="6" t="s">
        <v>54</v>
      </c>
      <c r="C58" s="6">
        <v>231.00662748299999</v>
      </c>
      <c r="D58" s="6" t="s">
        <v>55</v>
      </c>
      <c r="E58" s="6"/>
      <c r="F58" s="6">
        <v>7.31466071946</v>
      </c>
      <c r="G58" s="6"/>
      <c r="H58" s="6"/>
      <c r="L58" s="6"/>
      <c r="M58" s="6"/>
    </row>
    <row r="59" spans="1:13" x14ac:dyDescent="0.2">
      <c r="A59" s="3"/>
      <c r="B59" s="3" t="s">
        <v>56</v>
      </c>
      <c r="C59" s="3">
        <v>-16.677213886200001</v>
      </c>
      <c r="D59" s="3" t="s">
        <v>57</v>
      </c>
      <c r="E59" s="3"/>
      <c r="F59" s="3">
        <v>12.3390143134</v>
      </c>
      <c r="G59" s="3"/>
      <c r="H59" s="3"/>
      <c r="L59" s="3"/>
      <c r="M59" s="3"/>
    </row>
    <row r="60" spans="1:13" x14ac:dyDescent="0.2">
      <c r="B60" s="1" t="s">
        <v>58</v>
      </c>
      <c r="C60" s="1">
        <v>1.5937918198700001</v>
      </c>
      <c r="D60" s="1" t="s">
        <v>59</v>
      </c>
      <c r="F60" s="1">
        <v>3.91220320139E-2</v>
      </c>
    </row>
    <row r="63" spans="1:13" x14ac:dyDescent="0.2">
      <c r="B63" s="1" t="s">
        <v>63</v>
      </c>
    </row>
    <row r="64" spans="1:13" x14ac:dyDescent="0.2">
      <c r="B64" s="1" t="s">
        <v>40</v>
      </c>
    </row>
    <row r="65" spans="2:6" x14ac:dyDescent="0.2">
      <c r="B65" s="1" t="s">
        <v>65</v>
      </c>
    </row>
    <row r="66" spans="2:6" x14ac:dyDescent="0.2">
      <c r="B66" s="1" t="s">
        <v>66</v>
      </c>
    </row>
    <row r="67" spans="2:6" x14ac:dyDescent="0.2">
      <c r="B67" s="1" t="s">
        <v>60</v>
      </c>
    </row>
    <row r="69" spans="2:6" x14ac:dyDescent="0.2">
      <c r="B69" s="1" t="s">
        <v>42</v>
      </c>
      <c r="C69" s="1" t="s">
        <v>43</v>
      </c>
      <c r="D69" s="1" t="s">
        <v>44</v>
      </c>
      <c r="E69" s="1" t="s">
        <v>45</v>
      </c>
      <c r="F69" s="1" t="s">
        <v>46</v>
      </c>
    </row>
    <row r="71" spans="2:6" x14ac:dyDescent="0.2">
      <c r="B71" s="1" t="s">
        <v>0</v>
      </c>
      <c r="C71" s="1">
        <v>2.0988089731000001</v>
      </c>
      <c r="D71" s="1">
        <v>5.4515035781099996</v>
      </c>
      <c r="E71" s="1">
        <v>0.38499634881</v>
      </c>
      <c r="F71" s="1">
        <v>0.71607279820799996</v>
      </c>
    </row>
    <row r="72" spans="2:6" x14ac:dyDescent="0.2">
      <c r="B72" s="1" t="s">
        <v>47</v>
      </c>
      <c r="C72" s="1">
        <v>0.46186317031000002</v>
      </c>
      <c r="D72" s="1">
        <v>0.112849606366</v>
      </c>
      <c r="E72" s="1">
        <v>4.0927317797800002</v>
      </c>
      <c r="F72" s="1">
        <v>9.4215841181899997E-3</v>
      </c>
    </row>
    <row r="74" spans="2:6" x14ac:dyDescent="0.2">
      <c r="B74" s="1" t="s">
        <v>48</v>
      </c>
      <c r="C74" s="1">
        <v>0.77011973483200002</v>
      </c>
      <c r="D74" s="1" t="s">
        <v>49</v>
      </c>
      <c r="F74" s="1">
        <v>16.297742857100001</v>
      </c>
    </row>
    <row r="75" spans="2:6" x14ac:dyDescent="0.2">
      <c r="B75" s="1" t="s">
        <v>50</v>
      </c>
      <c r="C75" s="1">
        <v>0.72414368179800004</v>
      </c>
      <c r="D75" s="1" t="s">
        <v>51</v>
      </c>
      <c r="F75" s="1">
        <v>21.182794950000002</v>
      </c>
    </row>
    <row r="76" spans="2:6" x14ac:dyDescent="0.2">
      <c r="B76" s="1" t="s">
        <v>52</v>
      </c>
      <c r="C76" s="1">
        <v>11.125633004299999</v>
      </c>
      <c r="D76" s="1" t="s">
        <v>53</v>
      </c>
      <c r="F76" s="1">
        <v>7.8913368526200003</v>
      </c>
    </row>
    <row r="77" spans="2:6" x14ac:dyDescent="0.2">
      <c r="B77" s="1" t="s">
        <v>54</v>
      </c>
      <c r="C77" s="1">
        <v>618.89854873700006</v>
      </c>
      <c r="D77" s="1" t="s">
        <v>55</v>
      </c>
      <c r="F77" s="1">
        <v>7.8758826094899996</v>
      </c>
    </row>
    <row r="78" spans="2:6" x14ac:dyDescent="0.2">
      <c r="B78" s="1" t="s">
        <v>56</v>
      </c>
      <c r="C78" s="1">
        <v>-25.6196789842</v>
      </c>
      <c r="D78" s="1" t="s">
        <v>57</v>
      </c>
      <c r="F78" s="1">
        <v>16.7504534212</v>
      </c>
    </row>
    <row r="79" spans="2:6" x14ac:dyDescent="0.2">
      <c r="B79" s="1" t="s">
        <v>58</v>
      </c>
      <c r="C79" s="1">
        <v>3.1160716528800001</v>
      </c>
      <c r="D79" s="1" t="s">
        <v>59</v>
      </c>
      <c r="F79" s="1">
        <v>9.4215841181899997E-3</v>
      </c>
    </row>
    <row r="82" spans="2:6" x14ac:dyDescent="0.2">
      <c r="B82" s="1" t="s">
        <v>63</v>
      </c>
    </row>
    <row r="83" spans="2:6" x14ac:dyDescent="0.2">
      <c r="B83" s="1" t="s">
        <v>40</v>
      </c>
    </row>
    <row r="84" spans="2:6" x14ac:dyDescent="0.2">
      <c r="B84" s="1" t="s">
        <v>64</v>
      </c>
    </row>
    <row r="85" spans="2:6" x14ac:dyDescent="0.2">
      <c r="B85" s="1" t="s">
        <v>61</v>
      </c>
    </row>
    <row r="86" spans="2:6" x14ac:dyDescent="0.2">
      <c r="B86" s="1" t="s">
        <v>62</v>
      </c>
    </row>
    <row r="88" spans="2:6" x14ac:dyDescent="0.2">
      <c r="B88" s="1" t="s">
        <v>42</v>
      </c>
      <c r="C88" s="1" t="s">
        <v>43</v>
      </c>
      <c r="D88" s="1" t="s">
        <v>44</v>
      </c>
      <c r="E88" s="1" t="s">
        <v>45</v>
      </c>
      <c r="F88" s="1" t="s">
        <v>46</v>
      </c>
    </row>
    <row r="90" spans="2:6" x14ac:dyDescent="0.2">
      <c r="B90" s="1" t="s">
        <v>0</v>
      </c>
      <c r="C90" s="1">
        <v>7.2566321551100001</v>
      </c>
      <c r="D90" s="1">
        <v>4.57233413243</v>
      </c>
      <c r="E90" s="1">
        <v>1.5870738981300001</v>
      </c>
      <c r="F90" s="1">
        <v>0.14357948745400001</v>
      </c>
    </row>
    <row r="91" spans="2:6" x14ac:dyDescent="0.2">
      <c r="B91" s="1" t="s">
        <v>47</v>
      </c>
      <c r="C91" s="1">
        <v>0.44253318009300002</v>
      </c>
      <c r="D91" s="1">
        <v>0.12023707317399999</v>
      </c>
      <c r="E91" s="1">
        <v>3.6805052585800002</v>
      </c>
      <c r="F91" s="1">
        <v>4.2428368101400001E-3</v>
      </c>
    </row>
    <row r="93" spans="2:6" x14ac:dyDescent="0.2">
      <c r="B93" s="1" t="s">
        <v>48</v>
      </c>
      <c r="C93" s="1">
        <v>0.57530155956200002</v>
      </c>
      <c r="D93" s="1" t="s">
        <v>49</v>
      </c>
      <c r="F93" s="1">
        <v>17.104299999999999</v>
      </c>
    </row>
    <row r="94" spans="2:6" x14ac:dyDescent="0.2">
      <c r="B94" s="1" t="s">
        <v>50</v>
      </c>
      <c r="C94" s="1">
        <v>0.53283171551800002</v>
      </c>
      <c r="D94" s="1" t="s">
        <v>51</v>
      </c>
      <c r="F94" s="1">
        <v>18.791515924599999</v>
      </c>
    </row>
    <row r="95" spans="2:6" x14ac:dyDescent="0.2">
      <c r="B95" s="1" t="s">
        <v>52</v>
      </c>
      <c r="C95" s="1">
        <v>12.843946622200001</v>
      </c>
      <c r="D95" s="1" t="s">
        <v>53</v>
      </c>
      <c r="F95" s="1">
        <v>8.0946340836699999</v>
      </c>
    </row>
    <row r="96" spans="2:6" x14ac:dyDescent="0.2">
      <c r="B96" s="1" t="s">
        <v>54</v>
      </c>
      <c r="C96" s="1">
        <v>1649.6696483400001</v>
      </c>
      <c r="D96" s="1" t="s">
        <v>55</v>
      </c>
      <c r="F96" s="1">
        <v>8.1754518586400007</v>
      </c>
    </row>
    <row r="97" spans="2:6" x14ac:dyDescent="0.2">
      <c r="B97" s="1" t="s">
        <v>56</v>
      </c>
      <c r="C97" s="1">
        <v>-46.567804502000001</v>
      </c>
      <c r="D97" s="1" t="s">
        <v>57</v>
      </c>
      <c r="F97" s="1">
        <v>13.546118958399999</v>
      </c>
    </row>
    <row r="98" spans="2:6" x14ac:dyDescent="0.2">
      <c r="B98" s="1" t="s">
        <v>58</v>
      </c>
      <c r="C98" s="1">
        <v>1.7985876946799999</v>
      </c>
      <c r="D98" s="1" t="s">
        <v>59</v>
      </c>
      <c r="F98" s="1">
        <v>4.2428368101400001E-3</v>
      </c>
    </row>
  </sheetData>
  <printOptions horizontalCentered="1"/>
  <pageMargins left="0.7" right="0.7" top="0.5" bottom="0.5" header="0.3" footer="0.3"/>
  <pageSetup scale="43" orientation="landscape" r:id="rId1"/>
  <headerFooter>
    <oddHeader>&amp;RCASE NO. 2015-00343
ATTACHMENT 1
TO STAFF DR NO. 2-44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calcs</vt:lpstr>
      <vt:lpstr>calcs!Print_Area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Eric  Wilen</cp:lastModifiedBy>
  <cp:lastPrinted>2016-02-22T19:00:20Z</cp:lastPrinted>
  <dcterms:created xsi:type="dcterms:W3CDTF">2009-09-11T20:23:37Z</dcterms:created>
  <dcterms:modified xsi:type="dcterms:W3CDTF">2016-02-22T19:00:27Z</dcterms:modified>
</cp:coreProperties>
</file>