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5480" windowHeight="9855"/>
  </bookViews>
  <sheets>
    <sheet name="Base Charge % of Margin" sheetId="4" r:id="rId1"/>
    <sheet name="Data" sheetId="1" r:id="rId2"/>
  </sheets>
  <definedNames>
    <definedName name="_xlnm.Print_Area" localSheetId="1">Data!$A$1:$R$44</definedName>
  </definedNames>
  <calcPr calcId="145621"/>
</workbook>
</file>

<file path=xl/calcChain.xml><?xml version="1.0" encoding="utf-8"?>
<calcChain xmlns="http://schemas.openxmlformats.org/spreadsheetml/2006/main">
  <c r="R12" i="1" l="1"/>
  <c r="R11" i="1"/>
  <c r="R10" i="1"/>
  <c r="I40" i="1" l="1"/>
  <c r="E40" i="1"/>
  <c r="D40" i="1"/>
  <c r="C40" i="1"/>
  <c r="B40" i="1"/>
  <c r="R43" i="1" l="1"/>
  <c r="R42" i="1"/>
  <c r="R41" i="1"/>
  <c r="D43" i="1"/>
  <c r="C43" i="1"/>
  <c r="B43" i="1"/>
  <c r="D42" i="1"/>
  <c r="C42" i="1"/>
  <c r="B42" i="1"/>
  <c r="D41" i="1"/>
  <c r="C41" i="1"/>
  <c r="B41" i="1"/>
  <c r="D39" i="1"/>
  <c r="C39" i="1"/>
  <c r="B39" i="1"/>
  <c r="R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J36" i="1"/>
  <c r="H36" i="1"/>
  <c r="G36" i="1"/>
  <c r="D36" i="1"/>
  <c r="C36" i="1"/>
  <c r="B36" i="1"/>
  <c r="F36" i="1" l="1"/>
  <c r="I36" i="1"/>
  <c r="R36" i="1" l="1"/>
  <c r="N36" i="1"/>
  <c r="M36" i="1"/>
  <c r="L36" i="1"/>
  <c r="K36" i="1" l="1"/>
  <c r="Q5" i="1"/>
  <c r="Q36" i="1" s="1"/>
  <c r="Q6" i="1"/>
  <c r="Q37" i="1" s="1"/>
  <c r="O5" i="1" l="1"/>
  <c r="E36" i="1"/>
  <c r="R8" i="1" l="1"/>
  <c r="R39" i="1" s="1"/>
  <c r="R40" i="1" s="1"/>
  <c r="N8" i="1"/>
  <c r="N39" i="1" s="1"/>
  <c r="N40" i="1" s="1"/>
  <c r="M8" i="1"/>
  <c r="M39" i="1" s="1"/>
  <c r="M40" i="1" s="1"/>
  <c r="L8" i="1"/>
  <c r="L39" i="1" s="1"/>
  <c r="L40" i="1" s="1"/>
  <c r="D8" i="1"/>
  <c r="J8" i="1"/>
  <c r="J39" i="1" s="1"/>
  <c r="J40" i="1" s="1"/>
  <c r="K8" i="1" l="1"/>
  <c r="M12" i="1"/>
  <c r="M43" i="1" s="1"/>
  <c r="N12" i="1"/>
  <c r="N43" i="1" s="1"/>
  <c r="E8" i="1"/>
  <c r="E39" i="1" s="1"/>
  <c r="F8" i="1"/>
  <c r="F39" i="1" s="1"/>
  <c r="F40" i="1" s="1"/>
  <c r="G8" i="1"/>
  <c r="G39" i="1" s="1"/>
  <c r="G40" i="1" s="1"/>
  <c r="I8" i="1"/>
  <c r="I39" i="1" s="1"/>
  <c r="B8" i="1"/>
  <c r="H8" i="1"/>
  <c r="H39" i="1" s="1"/>
  <c r="H40" i="1" s="1"/>
  <c r="C8" i="1"/>
  <c r="K12" i="1" l="1"/>
  <c r="K43" i="1" s="1"/>
  <c r="K39" i="1"/>
  <c r="K40" i="1" s="1"/>
  <c r="B11" i="1"/>
  <c r="C11" i="1"/>
  <c r="H11" i="1"/>
  <c r="H42" i="1" s="1"/>
  <c r="Q8" i="1"/>
  <c r="K10" i="1"/>
  <c r="K41" i="1" s="1"/>
  <c r="K11" i="1"/>
  <c r="K42" i="1" s="1"/>
  <c r="M10" i="1"/>
  <c r="M41" i="1" s="1"/>
  <c r="M11" i="1"/>
  <c r="M42" i="1" s="1"/>
  <c r="O6" i="1"/>
  <c r="O37" i="1" s="1"/>
  <c r="N11" i="1"/>
  <c r="N42" i="1" s="1"/>
  <c r="C10" i="1"/>
  <c r="C12" i="1"/>
  <c r="I12" i="1"/>
  <c r="I43" i="1" s="1"/>
  <c r="I11" i="1"/>
  <c r="I42" i="1" s="1"/>
  <c r="F12" i="1"/>
  <c r="F43" i="1" s="1"/>
  <c r="F10" i="1"/>
  <c r="F41" i="1" s="1"/>
  <c r="F11" i="1"/>
  <c r="F42" i="1" s="1"/>
  <c r="E11" i="1"/>
  <c r="E42" i="1" s="1"/>
  <c r="E12" i="1"/>
  <c r="E43" i="1" s="1"/>
  <c r="E10" i="1"/>
  <c r="E41" i="1" s="1"/>
  <c r="L12" i="1"/>
  <c r="L43" i="1" s="1"/>
  <c r="L11" i="1"/>
  <c r="L42" i="1" s="1"/>
  <c r="J12" i="1"/>
  <c r="J43" i="1" s="1"/>
  <c r="J11" i="1"/>
  <c r="J42" i="1" s="1"/>
  <c r="G12" i="1"/>
  <c r="G43" i="1" s="1"/>
  <c r="G11" i="1"/>
  <c r="G42" i="1" s="1"/>
  <c r="N10" i="1"/>
  <c r="N41" i="1" s="1"/>
  <c r="O36" i="1"/>
  <c r="B12" i="1"/>
  <c r="H12" i="1"/>
  <c r="H43" i="1" s="1"/>
  <c r="B10" i="1"/>
  <c r="G10" i="1"/>
  <c r="G41" i="1" s="1"/>
  <c r="I10" i="1"/>
  <c r="I41" i="1" s="1"/>
  <c r="H10" i="1"/>
  <c r="H41" i="1" s="1"/>
  <c r="J10" i="1"/>
  <c r="J41" i="1" s="1"/>
  <c r="L10" i="1"/>
  <c r="L41" i="1" s="1"/>
  <c r="Q12" i="1" l="1"/>
  <c r="Q43" i="1" s="1"/>
  <c r="Q39" i="1"/>
  <c r="Q40" i="1" s="1"/>
  <c r="Q10" i="1"/>
  <c r="Q41" i="1" s="1"/>
  <c r="Q11" i="1"/>
  <c r="Q42" i="1" s="1"/>
  <c r="D11" i="1"/>
  <c r="D12" i="1"/>
  <c r="D10" i="1"/>
  <c r="O8" i="1"/>
  <c r="O39" i="1" s="1"/>
  <c r="O40" i="1" s="1"/>
  <c r="O12" i="1" l="1"/>
  <c r="O43" i="1" s="1"/>
  <c r="O11" i="1"/>
  <c r="O42" i="1" s="1"/>
  <c r="O10" i="1"/>
  <c r="O41" i="1" s="1"/>
</calcChain>
</file>

<file path=xl/sharedStrings.xml><?xml version="1.0" encoding="utf-8"?>
<sst xmlns="http://schemas.openxmlformats.org/spreadsheetml/2006/main" count="73" uniqueCount="26">
  <si>
    <t>Base Charge</t>
  </si>
  <si>
    <t>Commodity Charge</t>
  </si>
  <si>
    <t>Total Margin</t>
  </si>
  <si>
    <t>Trans LA</t>
  </si>
  <si>
    <t>LGS</t>
  </si>
  <si>
    <t>Total</t>
  </si>
  <si>
    <t>MS</t>
  </si>
  <si>
    <t>KY</t>
  </si>
  <si>
    <t>TN</t>
  </si>
  <si>
    <t>VA</t>
  </si>
  <si>
    <t>CO</t>
  </si>
  <si>
    <t>KS</t>
  </si>
  <si>
    <t>WTX Cities</t>
  </si>
  <si>
    <t>Amarillo</t>
  </si>
  <si>
    <t>Lubbock</t>
  </si>
  <si>
    <t>Environs</t>
  </si>
  <si>
    <t>WTX Other</t>
  </si>
  <si>
    <t>Total Margin excluding revenue taxes</t>
  </si>
  <si>
    <t>Commodity</t>
  </si>
  <si>
    <t>Total Distribution</t>
  </si>
  <si>
    <t>Mid-Tex</t>
  </si>
  <si>
    <t>WTX Div</t>
  </si>
  <si>
    <t>FY15 Budget</t>
  </si>
  <si>
    <t>FY16 Budget</t>
  </si>
  <si>
    <t>FY16 Budget Vs. FY15 Bud</t>
  </si>
  <si>
    <t>% Incr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</si>
</sst>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4" fontId="0" fillId="0" borderId="0" xfId="0" applyNumberFormat="1" applyFill="1"/>
    <xf numFmtId="165" fontId="0" fillId="0" borderId="0" xfId="1" applyNumberFormat="1" applyFont="1" applyFill="1"/>
    <xf numFmtId="165" fontId="2" fillId="0" borderId="0" xfId="1" applyNumberFormat="1" applyFont="1" applyFill="1"/>
    <xf numFmtId="164" fontId="0" fillId="0" borderId="0" xfId="2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165" fontId="0" fillId="0" borderId="0" xfId="0" applyNumberFormat="1" applyFill="1"/>
    <xf numFmtId="43" fontId="0" fillId="0" borderId="0" xfId="1" applyNumberFormat="1" applyFont="1" applyFill="1"/>
    <xf numFmtId="165" fontId="0" fillId="0" borderId="0" xfId="2" applyNumberFormat="1" applyFont="1" applyFill="1"/>
    <xf numFmtId="165" fontId="1" fillId="0" borderId="0" xfId="1" applyNumberFormat="1" applyFont="1" applyFill="1"/>
    <xf numFmtId="43" fontId="0" fillId="0" borderId="0" xfId="0" applyNumberFormat="1" applyFill="1"/>
    <xf numFmtId="165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0" fontId="0" fillId="0" borderId="0" xfId="2" applyNumberFormat="1" applyFont="1" applyFill="1"/>
    <xf numFmtId="0" fontId="3" fillId="0" borderId="0" xfId="0" applyFont="1" applyFill="1"/>
    <xf numFmtId="10" fontId="3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Distribution Margin Recovery </a:t>
            </a:r>
          </a:p>
          <a:p>
            <a:pPr>
              <a:defRPr sz="1400"/>
            </a:pPr>
            <a:r>
              <a:rPr lang="en-US" sz="1400"/>
              <a:t>FY16 Budget</a:t>
            </a:r>
          </a:p>
        </c:rich>
      </c:tx>
      <c:layout>
        <c:manualLayout>
          <c:xMode val="edge"/>
          <c:yMode val="edge"/>
          <c:x val="0.36332935306163655"/>
          <c:y val="9.49398943161174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175360710321866E-2"/>
          <c:y val="9.168625093512027E-2"/>
          <c:w val="0.93784683684794667"/>
          <c:h val="0.79084957528726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Base Charge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>
              <a:bevelT/>
            </a:sp3d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Data!$B$4:$O$4</c:f>
              <c:strCache>
                <c:ptCount val="14"/>
                <c:pt idx="0">
                  <c:v>Mid-Tex</c:v>
                </c:pt>
                <c:pt idx="1">
                  <c:v>Trans LA</c:v>
                </c:pt>
                <c:pt idx="2">
                  <c:v>LGS</c:v>
                </c:pt>
                <c:pt idx="3">
                  <c:v>MS</c:v>
                </c:pt>
                <c:pt idx="4">
                  <c:v>KY</c:v>
                </c:pt>
                <c:pt idx="5">
                  <c:v>TN</c:v>
                </c:pt>
                <c:pt idx="6">
                  <c:v>VA</c:v>
                </c:pt>
                <c:pt idx="7">
                  <c:v>CO</c:v>
                </c:pt>
                <c:pt idx="8">
                  <c:v>KS</c:v>
                </c:pt>
                <c:pt idx="9">
                  <c:v>WTX Cities</c:v>
                </c:pt>
                <c:pt idx="10">
                  <c:v>Amarillo</c:v>
                </c:pt>
                <c:pt idx="11">
                  <c:v>Lubbock</c:v>
                </c:pt>
                <c:pt idx="12">
                  <c:v>Environs</c:v>
                </c:pt>
                <c:pt idx="13">
                  <c:v>Total Distribution</c:v>
                </c:pt>
              </c:strCache>
            </c:strRef>
          </c:cat>
          <c:val>
            <c:numRef>
              <c:f>Data!$B$10:$O$10</c:f>
              <c:numCache>
                <c:formatCode>0.0%</c:formatCode>
                <c:ptCount val="14"/>
                <c:pt idx="0">
                  <c:v>0.76938133069208237</c:v>
                </c:pt>
                <c:pt idx="1">
                  <c:v>0.38808263239123525</c:v>
                </c:pt>
                <c:pt idx="2">
                  <c:v>0.49019148087136433</c:v>
                </c:pt>
                <c:pt idx="3">
                  <c:v>0.40099354497034245</c:v>
                </c:pt>
                <c:pt idx="4">
                  <c:v>0.5742274392313802</c:v>
                </c:pt>
                <c:pt idx="5">
                  <c:v>0.49095178107278559</c:v>
                </c:pt>
                <c:pt idx="6">
                  <c:v>0.37215801804947962</c:v>
                </c:pt>
                <c:pt idx="7">
                  <c:v>0.47195941357100191</c:v>
                </c:pt>
                <c:pt idx="8">
                  <c:v>0.5749409665320947</c:v>
                </c:pt>
                <c:pt idx="9">
                  <c:v>0.66600747295585694</c:v>
                </c:pt>
                <c:pt idx="10">
                  <c:v>0.67960305366974361</c:v>
                </c:pt>
                <c:pt idx="11">
                  <c:v>0.72078426827641051</c:v>
                </c:pt>
                <c:pt idx="12">
                  <c:v>0.63326608087516567</c:v>
                </c:pt>
                <c:pt idx="13">
                  <c:v>0.6294165614022591</c:v>
                </c:pt>
              </c:numCache>
            </c:numRef>
          </c:val>
        </c:ser>
        <c:ser>
          <c:idx val="1"/>
          <c:order val="1"/>
          <c:tx>
            <c:strRef>
              <c:f>Data!$A$11</c:f>
              <c:strCache>
                <c:ptCount val="1"/>
                <c:pt idx="0">
                  <c:v>Commodity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/>
            </a:sp3d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Data!$B$4:$O$4</c:f>
              <c:strCache>
                <c:ptCount val="14"/>
                <c:pt idx="0">
                  <c:v>Mid-Tex</c:v>
                </c:pt>
                <c:pt idx="1">
                  <c:v>Trans LA</c:v>
                </c:pt>
                <c:pt idx="2">
                  <c:v>LGS</c:v>
                </c:pt>
                <c:pt idx="3">
                  <c:v>MS</c:v>
                </c:pt>
                <c:pt idx="4">
                  <c:v>KY</c:v>
                </c:pt>
                <c:pt idx="5">
                  <c:v>TN</c:v>
                </c:pt>
                <c:pt idx="6">
                  <c:v>VA</c:v>
                </c:pt>
                <c:pt idx="7">
                  <c:v>CO</c:v>
                </c:pt>
                <c:pt idx="8">
                  <c:v>KS</c:v>
                </c:pt>
                <c:pt idx="9">
                  <c:v>WTX Cities</c:v>
                </c:pt>
                <c:pt idx="10">
                  <c:v>Amarillo</c:v>
                </c:pt>
                <c:pt idx="11">
                  <c:v>Lubbock</c:v>
                </c:pt>
                <c:pt idx="12">
                  <c:v>Environs</c:v>
                </c:pt>
                <c:pt idx="13">
                  <c:v>Total Distribution</c:v>
                </c:pt>
              </c:strCache>
            </c:strRef>
          </c:cat>
          <c:val>
            <c:numRef>
              <c:f>Data!$B$11:$O$11</c:f>
              <c:numCache>
                <c:formatCode>0.0%</c:formatCode>
                <c:ptCount val="14"/>
                <c:pt idx="0">
                  <c:v>0.23061866930791761</c:v>
                </c:pt>
                <c:pt idx="1">
                  <c:v>0.61191736760876481</c:v>
                </c:pt>
                <c:pt idx="2">
                  <c:v>0.50980851912863567</c:v>
                </c:pt>
                <c:pt idx="3">
                  <c:v>0.59900645502965755</c:v>
                </c:pt>
                <c:pt idx="4">
                  <c:v>0.42577256076861975</c:v>
                </c:pt>
                <c:pt idx="5">
                  <c:v>0.50904821892721441</c:v>
                </c:pt>
                <c:pt idx="6">
                  <c:v>0.62784198195052043</c:v>
                </c:pt>
                <c:pt idx="7">
                  <c:v>0.52804058642899809</c:v>
                </c:pt>
                <c:pt idx="8">
                  <c:v>0.4250590334679053</c:v>
                </c:pt>
                <c:pt idx="9">
                  <c:v>0.33399252704414317</c:v>
                </c:pt>
                <c:pt idx="10">
                  <c:v>0.32039694633025645</c:v>
                </c:pt>
                <c:pt idx="11">
                  <c:v>0.27921573172358943</c:v>
                </c:pt>
                <c:pt idx="12">
                  <c:v>0.36673391912483427</c:v>
                </c:pt>
                <c:pt idx="13">
                  <c:v>0.37058343859774079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5588608"/>
        <c:axId val="105590144"/>
      </c:barChart>
      <c:catAx>
        <c:axId val="1055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05590144"/>
        <c:crosses val="autoZero"/>
        <c:auto val="0"/>
        <c:lblAlgn val="ctr"/>
        <c:lblOffset val="100"/>
        <c:noMultiLvlLbl val="0"/>
      </c:catAx>
      <c:valAx>
        <c:axId val="10559014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105588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60419370655596"/>
          <c:y val="0.93730255694631393"/>
          <c:w val="0.24177773932104638"/>
          <c:h val="3.999764765656550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2" footer="0.3"/>
  <pageSetup orientation="landscape" r:id="rId1"/>
  <headerFooter>
    <oddHeader>&amp;R&amp;8CASE NO. 2015-00343
ATTACHMENT 1
TO STAFF DR NO. 2-32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2" sqref="I22"/>
    </sheetView>
  </sheetViews>
  <sheetFormatPr defaultRowHeight="15" x14ac:dyDescent="0.25"/>
  <cols>
    <col min="1" max="1" width="18.140625" style="1" bestFit="1" customWidth="1"/>
    <col min="2" max="2" width="12.5703125" style="8" bestFit="1" customWidth="1"/>
    <col min="3" max="3" width="11.5703125" style="1" bestFit="1" customWidth="1"/>
    <col min="4" max="5" width="12.5703125" style="1" bestFit="1" customWidth="1"/>
    <col min="6" max="14" width="11.5703125" style="1" bestFit="1" customWidth="1"/>
    <col min="15" max="15" width="16.5703125" style="1" bestFit="1" customWidth="1"/>
    <col min="16" max="16" width="2.42578125" style="1" customWidth="1"/>
    <col min="17" max="17" width="14" style="1" bestFit="1" customWidth="1"/>
    <col min="18" max="18" width="12.5703125" style="1" bestFit="1" customWidth="1"/>
    <col min="19" max="16384" width="9.140625" style="1"/>
  </cols>
  <sheetData>
    <row r="1" spans="1:18" ht="18.75" x14ac:dyDescent="0.3">
      <c r="A1" s="7" t="s">
        <v>17</v>
      </c>
      <c r="B1" s="3"/>
      <c r="F1" s="2"/>
    </row>
    <row r="2" spans="1:18" ht="18.75" x14ac:dyDescent="0.3">
      <c r="A2" s="7" t="s">
        <v>23</v>
      </c>
      <c r="G2" s="2"/>
    </row>
    <row r="4" spans="1:18" s="6" customFormat="1" x14ac:dyDescent="0.25">
      <c r="B4" s="13" t="s">
        <v>20</v>
      </c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19</v>
      </c>
      <c r="P4" s="14"/>
      <c r="Q4" s="14" t="s">
        <v>16</v>
      </c>
      <c r="R4" s="14" t="s">
        <v>21</v>
      </c>
    </row>
    <row r="5" spans="1:18" x14ac:dyDescent="0.25">
      <c r="A5" s="1" t="s">
        <v>0</v>
      </c>
      <c r="B5" s="3">
        <v>419149975.92294371</v>
      </c>
      <c r="C5" s="3">
        <v>13727155.409407277</v>
      </c>
      <c r="D5" s="3">
        <v>51305395.392037369</v>
      </c>
      <c r="E5" s="3">
        <v>45771589.295012936</v>
      </c>
      <c r="F5" s="3">
        <v>49556555.569610551</v>
      </c>
      <c r="G5" s="3">
        <v>32221772.234441459</v>
      </c>
      <c r="H5" s="3">
        <v>5021238.8911766056</v>
      </c>
      <c r="I5" s="11">
        <v>18800682.189858135</v>
      </c>
      <c r="J5" s="11">
        <v>33918200.187514432</v>
      </c>
      <c r="K5" s="3">
        <v>32117879.81774199</v>
      </c>
      <c r="L5" s="3">
        <v>17774932.861648321</v>
      </c>
      <c r="M5" s="3">
        <v>17738930.195725676</v>
      </c>
      <c r="N5" s="3">
        <v>6472011.7228633501</v>
      </c>
      <c r="O5" s="3">
        <f>SUM(B5:N5)+Q5</f>
        <v>743714536.35244465</v>
      </c>
      <c r="P5" s="3"/>
      <c r="Q5" s="3">
        <f>R5-SUM(K5:N5)</f>
        <v>138216.66246287525</v>
      </c>
      <c r="R5" s="3">
        <v>74241971.260442212</v>
      </c>
    </row>
    <row r="6" spans="1:18" x14ac:dyDescent="0.25">
      <c r="A6" s="1" t="s">
        <v>1</v>
      </c>
      <c r="B6" s="3">
        <v>125638361.41025528</v>
      </c>
      <c r="C6" s="3">
        <v>21644577.988774296</v>
      </c>
      <c r="D6" s="3">
        <v>53358592.853610851</v>
      </c>
      <c r="E6" s="3">
        <v>68373862.344110608</v>
      </c>
      <c r="F6" s="3">
        <v>36744711.461347446</v>
      </c>
      <c r="G6" s="3">
        <v>33409463.818991765</v>
      </c>
      <c r="H6" s="3">
        <v>8470983.8949760646</v>
      </c>
      <c r="I6" s="3">
        <v>21034696.974646542</v>
      </c>
      <c r="J6" s="3">
        <v>25076030.806496724</v>
      </c>
      <c r="K6" s="3">
        <v>16106623.843151273</v>
      </c>
      <c r="L6" s="3">
        <v>8379942.0549175143</v>
      </c>
      <c r="M6" s="3">
        <v>6871665.4796547517</v>
      </c>
      <c r="N6" s="3">
        <v>3748039.4030695464</v>
      </c>
      <c r="O6" s="3">
        <f>SUM(B6:N6)+Q6</f>
        <v>437878993.21014631</v>
      </c>
      <c r="P6" s="3"/>
      <c r="Q6" s="3">
        <f>R6-SUM(K6:N6)</f>
        <v>9021440.8761435747</v>
      </c>
      <c r="R6" s="3">
        <v>44127711.65693666</v>
      </c>
    </row>
    <row r="7" spans="1:18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 t="s">
        <v>2</v>
      </c>
      <c r="B8" s="3">
        <f t="shared" ref="B8:K8" si="0">SUM(B5:B7)</f>
        <v>544788337.33319902</v>
      </c>
      <c r="C8" s="3">
        <f t="shared" si="0"/>
        <v>35371733.398181573</v>
      </c>
      <c r="D8" s="3">
        <f t="shared" ref="D8" si="1">SUM(D5:D7)</f>
        <v>104663988.24564822</v>
      </c>
      <c r="E8" s="3">
        <f t="shared" si="0"/>
        <v>114145451.63912354</v>
      </c>
      <c r="F8" s="3">
        <f t="shared" si="0"/>
        <v>86301267.030957997</v>
      </c>
      <c r="G8" s="3">
        <f t="shared" si="0"/>
        <v>65631236.053433225</v>
      </c>
      <c r="H8" s="3">
        <f t="shared" si="0"/>
        <v>13492222.78615267</v>
      </c>
      <c r="I8" s="3">
        <f t="shared" si="0"/>
        <v>39835379.164504677</v>
      </c>
      <c r="J8" s="3">
        <f t="shared" ref="J8" si="2">SUM(J5:J7)</f>
        <v>58994230.994011156</v>
      </c>
      <c r="K8" s="3">
        <f t="shared" si="0"/>
        <v>48224503.660893261</v>
      </c>
      <c r="L8" s="3">
        <f t="shared" ref="L8:N8" si="3">SUM(L5:L7)</f>
        <v>26154874.916565835</v>
      </c>
      <c r="M8" s="3">
        <f t="shared" si="3"/>
        <v>24610595.675380427</v>
      </c>
      <c r="N8" s="3">
        <f t="shared" si="3"/>
        <v>10220051.125932897</v>
      </c>
      <c r="O8" s="3">
        <f>SUM(B8:N8)+Q8</f>
        <v>1181593529.5625911</v>
      </c>
      <c r="P8" s="3"/>
      <c r="Q8" s="9">
        <f>R8-SUM(K8:N8)</f>
        <v>9159657.53860645</v>
      </c>
      <c r="R8" s="3">
        <f t="shared" ref="R8" si="4">SUM(R5:R7)</f>
        <v>118369682.91737887</v>
      </c>
    </row>
    <row r="9" spans="1:18" x14ac:dyDescent="0.25">
      <c r="O9" s="12"/>
    </row>
    <row r="10" spans="1:18" s="5" customFormat="1" x14ac:dyDescent="0.25">
      <c r="A10" s="5" t="s">
        <v>0</v>
      </c>
      <c r="B10" s="5">
        <f t="shared" ref="B10:N10" si="5">B5/B$8</f>
        <v>0.76938133069208237</v>
      </c>
      <c r="C10" s="5">
        <f t="shared" si="5"/>
        <v>0.38808263239123525</v>
      </c>
      <c r="D10" s="5">
        <f t="shared" si="5"/>
        <v>0.49019148087136433</v>
      </c>
      <c r="E10" s="5">
        <f t="shared" si="5"/>
        <v>0.40099354497034245</v>
      </c>
      <c r="F10" s="5">
        <f t="shared" si="5"/>
        <v>0.5742274392313802</v>
      </c>
      <c r="G10" s="5">
        <f t="shared" si="5"/>
        <v>0.49095178107278559</v>
      </c>
      <c r="H10" s="5">
        <f t="shared" si="5"/>
        <v>0.37215801804947962</v>
      </c>
      <c r="I10" s="5">
        <f t="shared" si="5"/>
        <v>0.47195941357100191</v>
      </c>
      <c r="J10" s="5">
        <f t="shared" si="5"/>
        <v>0.5749409665320947</v>
      </c>
      <c r="K10" s="5">
        <f t="shared" si="5"/>
        <v>0.66600747295585694</v>
      </c>
      <c r="L10" s="5">
        <f t="shared" si="5"/>
        <v>0.67960305366974361</v>
      </c>
      <c r="M10" s="5">
        <f t="shared" si="5"/>
        <v>0.72078426827641051</v>
      </c>
      <c r="N10" s="5">
        <f t="shared" si="5"/>
        <v>0.63326608087516567</v>
      </c>
      <c r="O10" s="5">
        <f>O5/O$8</f>
        <v>0.6294165614022591</v>
      </c>
      <c r="Q10" s="5">
        <f>Q5/Q$8</f>
        <v>1.5089719444238472E-2</v>
      </c>
      <c r="R10" s="5">
        <f>R5/R$8</f>
        <v>0.62720427588086503</v>
      </c>
    </row>
    <row r="11" spans="1:18" s="5" customFormat="1" x14ac:dyDescent="0.25">
      <c r="A11" s="5" t="s">
        <v>18</v>
      </c>
      <c r="B11" s="5">
        <f t="shared" ref="B11:N11" si="6">B6/B$8</f>
        <v>0.23061866930791761</v>
      </c>
      <c r="C11" s="5">
        <f t="shared" si="6"/>
        <v>0.61191736760876481</v>
      </c>
      <c r="D11" s="5">
        <f t="shared" si="6"/>
        <v>0.50980851912863567</v>
      </c>
      <c r="E11" s="5">
        <f t="shared" si="6"/>
        <v>0.59900645502965755</v>
      </c>
      <c r="F11" s="5">
        <f t="shared" si="6"/>
        <v>0.42577256076861975</v>
      </c>
      <c r="G11" s="5">
        <f t="shared" si="6"/>
        <v>0.50904821892721441</v>
      </c>
      <c r="H11" s="5">
        <f t="shared" si="6"/>
        <v>0.62784198195052043</v>
      </c>
      <c r="I11" s="5">
        <f t="shared" si="6"/>
        <v>0.52804058642899809</v>
      </c>
      <c r="J11" s="5">
        <f t="shared" si="6"/>
        <v>0.4250590334679053</v>
      </c>
      <c r="K11" s="5">
        <f t="shared" si="6"/>
        <v>0.33399252704414317</v>
      </c>
      <c r="L11" s="5">
        <f t="shared" si="6"/>
        <v>0.32039694633025645</v>
      </c>
      <c r="M11" s="5">
        <f t="shared" si="6"/>
        <v>0.27921573172358943</v>
      </c>
      <c r="N11" s="5">
        <f t="shared" si="6"/>
        <v>0.36673391912483427</v>
      </c>
      <c r="O11" s="5">
        <f>O6/O$8</f>
        <v>0.37058343859774079</v>
      </c>
      <c r="Q11" s="5">
        <f>Q6/Q$8</f>
        <v>0.98491028055576157</v>
      </c>
      <c r="R11" s="5">
        <f>R6/R$8</f>
        <v>0.37279572411913497</v>
      </c>
    </row>
    <row r="12" spans="1:18" s="5" customFormat="1" x14ac:dyDescent="0.25">
      <c r="A12" s="5" t="s">
        <v>5</v>
      </c>
      <c r="B12" s="5">
        <f>B8/B$8</f>
        <v>1</v>
      </c>
      <c r="C12" s="5">
        <f t="shared" ref="C12:O12" si="7">C8/C$8</f>
        <v>1</v>
      </c>
      <c r="D12" s="5">
        <f t="shared" si="7"/>
        <v>1</v>
      </c>
      <c r="E12" s="5">
        <f t="shared" si="7"/>
        <v>1</v>
      </c>
      <c r="F12" s="5">
        <f t="shared" si="7"/>
        <v>1</v>
      </c>
      <c r="G12" s="5">
        <f t="shared" si="7"/>
        <v>1</v>
      </c>
      <c r="H12" s="5">
        <f t="shared" si="7"/>
        <v>1</v>
      </c>
      <c r="I12" s="5">
        <f t="shared" si="7"/>
        <v>1</v>
      </c>
      <c r="J12" s="5">
        <f t="shared" si="7"/>
        <v>1</v>
      </c>
      <c r="K12" s="5">
        <f t="shared" si="7"/>
        <v>1</v>
      </c>
      <c r="L12" s="5">
        <f t="shared" si="7"/>
        <v>1</v>
      </c>
      <c r="M12" s="5">
        <f t="shared" si="7"/>
        <v>1</v>
      </c>
      <c r="N12" s="5">
        <f t="shared" si="7"/>
        <v>1</v>
      </c>
      <c r="O12" s="5">
        <f t="shared" si="7"/>
        <v>1</v>
      </c>
      <c r="Q12" s="5">
        <f>Q8/Q$8</f>
        <v>1</v>
      </c>
      <c r="R12" s="5">
        <f>R8/R$8</f>
        <v>1</v>
      </c>
    </row>
    <row r="13" spans="1:18" s="5" customFormat="1" x14ac:dyDescent="0.25">
      <c r="B13" s="10"/>
    </row>
    <row r="14" spans="1:18" s="5" customFormat="1" x14ac:dyDescent="0.25">
      <c r="B14" s="10"/>
    </row>
    <row r="18" spans="1:18" ht="18.75" x14ac:dyDescent="0.3">
      <c r="A18" s="7" t="s">
        <v>17</v>
      </c>
      <c r="B18" s="3"/>
      <c r="F18" s="2"/>
    </row>
    <row r="19" spans="1:18" ht="18.75" x14ac:dyDescent="0.3">
      <c r="A19" s="7" t="s">
        <v>22</v>
      </c>
      <c r="G19" s="2"/>
    </row>
    <row r="21" spans="1:18" x14ac:dyDescent="0.25">
      <c r="A21" s="6"/>
      <c r="B21" s="13" t="s">
        <v>20</v>
      </c>
      <c r="C21" s="14" t="s">
        <v>3</v>
      </c>
      <c r="D21" s="14" t="s">
        <v>4</v>
      </c>
      <c r="E21" s="14" t="s">
        <v>6</v>
      </c>
      <c r="F21" s="14" t="s">
        <v>7</v>
      </c>
      <c r="G21" s="14" t="s">
        <v>8</v>
      </c>
      <c r="H21" s="14" t="s">
        <v>9</v>
      </c>
      <c r="I21" s="14" t="s">
        <v>10</v>
      </c>
      <c r="J21" s="14" t="s">
        <v>11</v>
      </c>
      <c r="K21" s="14" t="s">
        <v>12</v>
      </c>
      <c r="L21" s="14" t="s">
        <v>13</v>
      </c>
      <c r="M21" s="14" t="s">
        <v>14</v>
      </c>
      <c r="N21" s="14" t="s">
        <v>15</v>
      </c>
      <c r="O21" s="14" t="s">
        <v>19</v>
      </c>
      <c r="P21" s="14"/>
      <c r="Q21" s="14" t="s">
        <v>16</v>
      </c>
      <c r="R21" s="14" t="s">
        <v>21</v>
      </c>
    </row>
    <row r="22" spans="1:18" x14ac:dyDescent="0.25">
      <c r="A22" s="1" t="s">
        <v>0</v>
      </c>
      <c r="B22" s="3">
        <v>405414063.91942662</v>
      </c>
      <c r="C22" s="3">
        <v>13704914.520636845</v>
      </c>
      <c r="D22" s="3">
        <v>51135887.24323719</v>
      </c>
      <c r="E22" s="3">
        <v>41200035.740263589</v>
      </c>
      <c r="F22" s="3">
        <v>45714718.999577738</v>
      </c>
      <c r="G22" s="3">
        <v>30473233.835623741</v>
      </c>
      <c r="H22" s="3">
        <v>4288045.147192305</v>
      </c>
      <c r="I22" s="4">
        <v>18007501.255782552</v>
      </c>
      <c r="J22" s="4">
        <v>33306856.885500684</v>
      </c>
      <c r="K22" s="3">
        <v>31527174.820416998</v>
      </c>
      <c r="L22" s="3">
        <v>15974085.369418915</v>
      </c>
      <c r="M22" s="3">
        <v>15367596.395457882</v>
      </c>
      <c r="N22" s="3">
        <v>5673079.2664909884</v>
      </c>
      <c r="O22" s="3">
        <v>711938561.76169264</v>
      </c>
      <c r="P22" s="3"/>
      <c r="Q22" s="3">
        <v>151368.36266663671</v>
      </c>
      <c r="R22" s="3">
        <v>68693304.214451432</v>
      </c>
    </row>
    <row r="23" spans="1:18" x14ac:dyDescent="0.25">
      <c r="A23" s="1" t="s">
        <v>1</v>
      </c>
      <c r="B23" s="3">
        <v>105748189.15220392</v>
      </c>
      <c r="C23" s="3">
        <v>20641802.721156154</v>
      </c>
      <c r="D23" s="3">
        <v>51045157.323237725</v>
      </c>
      <c r="E23" s="3">
        <v>62761076.385658063</v>
      </c>
      <c r="F23" s="3">
        <v>34257738.913539253</v>
      </c>
      <c r="G23" s="3">
        <v>33516848.063981563</v>
      </c>
      <c r="H23" s="3">
        <v>8547892.2227287572</v>
      </c>
      <c r="I23" s="3">
        <v>20004516.552176796</v>
      </c>
      <c r="J23" s="3">
        <v>26085864.458238259</v>
      </c>
      <c r="K23" s="3">
        <v>12759296.386347573</v>
      </c>
      <c r="L23" s="3">
        <v>8257876.1848265119</v>
      </c>
      <c r="M23" s="3">
        <v>6746711.1564896815</v>
      </c>
      <c r="N23" s="3">
        <v>3582437.0586876837</v>
      </c>
      <c r="O23" s="3">
        <v>401135867.98176008</v>
      </c>
      <c r="P23" s="3"/>
      <c r="Q23" s="3">
        <v>7180461.4024882242</v>
      </c>
      <c r="R23" s="3">
        <v>38526782.188839674</v>
      </c>
    </row>
    <row r="24" spans="1:1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1" t="s">
        <v>2</v>
      </c>
      <c r="B25" s="3">
        <v>511162253.07163054</v>
      </c>
      <c r="C25" s="3">
        <v>34346717.241792999</v>
      </c>
      <c r="D25" s="3">
        <v>102181044.56647491</v>
      </c>
      <c r="E25" s="3">
        <v>103961112.12592165</v>
      </c>
      <c r="F25" s="3">
        <v>79972457.913116992</v>
      </c>
      <c r="G25" s="3">
        <v>63990081.899605304</v>
      </c>
      <c r="H25" s="3">
        <v>12835937.369921062</v>
      </c>
      <c r="I25" s="3">
        <v>38012017.807959348</v>
      </c>
      <c r="J25" s="3">
        <v>59392721.343738943</v>
      </c>
      <c r="K25" s="3">
        <v>44286471.206764571</v>
      </c>
      <c r="L25" s="3">
        <v>24231961.554245427</v>
      </c>
      <c r="M25" s="3">
        <v>22114307.551947564</v>
      </c>
      <c r="N25" s="3">
        <v>9255516.3251786716</v>
      </c>
      <c r="O25" s="3">
        <v>1113074429.7434525</v>
      </c>
      <c r="P25" s="3"/>
      <c r="Q25" s="9">
        <v>7331829.7651548833</v>
      </c>
      <c r="R25" s="3">
        <v>107220086.40329111</v>
      </c>
    </row>
    <row r="27" spans="1:18" x14ac:dyDescent="0.25">
      <c r="A27" s="5" t="s">
        <v>0</v>
      </c>
      <c r="B27" s="5">
        <v>0.79312206932974538</v>
      </c>
      <c r="C27" s="5">
        <v>0.39901672186478249</v>
      </c>
      <c r="D27" s="5">
        <v>0.50044396649292644</v>
      </c>
      <c r="E27" s="5">
        <v>0.39630237593419104</v>
      </c>
      <c r="F27" s="5">
        <v>0.57163078630448927</v>
      </c>
      <c r="G27" s="5">
        <v>0.47621807834897772</v>
      </c>
      <c r="H27" s="5">
        <v>0.33406560219284365</v>
      </c>
      <c r="I27" s="5">
        <v>0.47373179047632552</v>
      </c>
      <c r="J27" s="5">
        <v>0.56079021354713232</v>
      </c>
      <c r="K27" s="5">
        <v>0.71189178007032894</v>
      </c>
      <c r="L27" s="5">
        <v>0.65921552960784824</v>
      </c>
      <c r="M27" s="5">
        <v>0.69491646344153735</v>
      </c>
      <c r="N27" s="5">
        <v>0.61294033386964752</v>
      </c>
      <c r="O27" s="5">
        <v>0.63961451519983625</v>
      </c>
      <c r="P27" s="5"/>
      <c r="Q27" s="5">
        <v>2.0645373326318505E-2</v>
      </c>
      <c r="R27" s="5">
        <v>0.64067570283493913</v>
      </c>
    </row>
    <row r="28" spans="1:18" x14ac:dyDescent="0.25">
      <c r="A28" s="5" t="s">
        <v>18</v>
      </c>
      <c r="B28" s="5">
        <v>0.20687793067025459</v>
      </c>
      <c r="C28" s="5">
        <v>0.60098327813521757</v>
      </c>
      <c r="D28" s="5">
        <v>0.49955603350707362</v>
      </c>
      <c r="E28" s="5">
        <v>0.60369762406580896</v>
      </c>
      <c r="F28" s="5">
        <v>0.42836921369551079</v>
      </c>
      <c r="G28" s="5">
        <v>0.52378192165102222</v>
      </c>
      <c r="H28" s="5">
        <v>0.66593439780715635</v>
      </c>
      <c r="I28" s="5">
        <v>0.52626820952367448</v>
      </c>
      <c r="J28" s="5">
        <v>0.43920978645286768</v>
      </c>
      <c r="K28" s="5">
        <v>0.28810821992967106</v>
      </c>
      <c r="L28" s="5">
        <v>0.34078447039215182</v>
      </c>
      <c r="M28" s="5">
        <v>0.30508353655846265</v>
      </c>
      <c r="N28" s="5">
        <v>0.38705966613035248</v>
      </c>
      <c r="O28" s="5">
        <v>0.36038548480016386</v>
      </c>
      <c r="P28" s="5"/>
      <c r="Q28" s="5">
        <v>0.97935462667367845</v>
      </c>
      <c r="R28" s="5">
        <v>0.35932429716506087</v>
      </c>
    </row>
    <row r="29" spans="1:18" x14ac:dyDescent="0.25">
      <c r="A29" s="5" t="s">
        <v>5</v>
      </c>
      <c r="B29" s="5">
        <v>1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/>
      <c r="Q29" s="5">
        <v>1</v>
      </c>
      <c r="R29" s="5">
        <v>1</v>
      </c>
    </row>
    <row r="32" spans="1:18" ht="18.75" x14ac:dyDescent="0.3">
      <c r="A32" s="7" t="s">
        <v>17</v>
      </c>
      <c r="B32" s="3"/>
      <c r="F32" s="2"/>
    </row>
    <row r="33" spans="1:18" ht="18.75" x14ac:dyDescent="0.3">
      <c r="A33" s="7" t="s">
        <v>24</v>
      </c>
      <c r="G33" s="2"/>
    </row>
    <row r="35" spans="1:18" x14ac:dyDescent="0.25">
      <c r="A35" s="6"/>
      <c r="B35" s="13" t="s">
        <v>20</v>
      </c>
      <c r="C35" s="14" t="s">
        <v>3</v>
      </c>
      <c r="D35" s="14" t="s">
        <v>4</v>
      </c>
      <c r="E35" s="14" t="s">
        <v>6</v>
      </c>
      <c r="F35" s="14" t="s">
        <v>7</v>
      </c>
      <c r="G35" s="14" t="s">
        <v>8</v>
      </c>
      <c r="H35" s="14" t="s">
        <v>9</v>
      </c>
      <c r="I35" s="14" t="s">
        <v>10</v>
      </c>
      <c r="J35" s="14" t="s">
        <v>11</v>
      </c>
      <c r="K35" s="14" t="s">
        <v>12</v>
      </c>
      <c r="L35" s="14" t="s">
        <v>13</v>
      </c>
      <c r="M35" s="14" t="s">
        <v>14</v>
      </c>
      <c r="N35" s="14" t="s">
        <v>15</v>
      </c>
      <c r="O35" s="14" t="s">
        <v>19</v>
      </c>
      <c r="P35" s="14"/>
      <c r="Q35" s="14" t="s">
        <v>16</v>
      </c>
      <c r="R35" s="14" t="s">
        <v>21</v>
      </c>
    </row>
    <row r="36" spans="1:18" x14ac:dyDescent="0.25">
      <c r="A36" s="1" t="s">
        <v>0</v>
      </c>
      <c r="B36" s="3">
        <f>B5-B22</f>
        <v>13735912.003517091</v>
      </c>
      <c r="C36" s="3">
        <f t="shared" ref="C36:O36" si="8">C5-C22</f>
        <v>22240.88877043128</v>
      </c>
      <c r="D36" s="3">
        <f t="shared" si="8"/>
        <v>169508.14880017936</v>
      </c>
      <c r="E36" s="3">
        <f t="shared" si="8"/>
        <v>4571553.5547493473</v>
      </c>
      <c r="F36" s="3">
        <f t="shared" si="8"/>
        <v>3841836.5700328127</v>
      </c>
      <c r="G36" s="3">
        <f t="shared" si="8"/>
        <v>1748538.398817718</v>
      </c>
      <c r="H36" s="3">
        <f t="shared" si="8"/>
        <v>733193.74398430064</v>
      </c>
      <c r="I36" s="3">
        <f t="shared" si="8"/>
        <v>793180.93407558277</v>
      </c>
      <c r="J36" s="3">
        <f t="shared" si="8"/>
        <v>611343.30201374739</v>
      </c>
      <c r="K36" s="3">
        <f t="shared" si="8"/>
        <v>590704.99732499197</v>
      </c>
      <c r="L36" s="3">
        <f t="shared" si="8"/>
        <v>1800847.4922294058</v>
      </c>
      <c r="M36" s="3">
        <f t="shared" si="8"/>
        <v>2371333.8002677932</v>
      </c>
      <c r="N36" s="3">
        <f t="shared" si="8"/>
        <v>798932.45637236163</v>
      </c>
      <c r="O36" s="3">
        <f t="shared" si="8"/>
        <v>31775974.590752006</v>
      </c>
      <c r="P36" s="3"/>
      <c r="Q36" s="3">
        <f t="shared" ref="Q36:R36" si="9">Q5-Q22</f>
        <v>-13151.700203761458</v>
      </c>
      <c r="R36" s="3">
        <f t="shared" si="9"/>
        <v>5548667.04599078</v>
      </c>
    </row>
    <row r="37" spans="1:18" x14ac:dyDescent="0.25">
      <c r="A37" s="1" t="s">
        <v>1</v>
      </c>
      <c r="B37" s="3">
        <f t="shared" ref="B37:O37" si="10">B6-B23</f>
        <v>19890172.258051366</v>
      </c>
      <c r="C37" s="3">
        <f t="shared" si="10"/>
        <v>1002775.2676181421</v>
      </c>
      <c r="D37" s="3">
        <f t="shared" si="10"/>
        <v>2313435.5303731263</v>
      </c>
      <c r="E37" s="3">
        <f t="shared" si="10"/>
        <v>5612785.9584525451</v>
      </c>
      <c r="F37" s="3">
        <f t="shared" si="10"/>
        <v>2486972.5478081927</v>
      </c>
      <c r="G37" s="3">
        <f t="shared" si="10"/>
        <v>-107384.24498979747</v>
      </c>
      <c r="H37" s="3">
        <f t="shared" si="10"/>
        <v>-76908.327752692625</v>
      </c>
      <c r="I37" s="3">
        <f t="shared" si="10"/>
        <v>1030180.4224697463</v>
      </c>
      <c r="J37" s="3">
        <f t="shared" si="10"/>
        <v>-1009833.6517415345</v>
      </c>
      <c r="K37" s="3">
        <f t="shared" si="10"/>
        <v>3347327.4568037</v>
      </c>
      <c r="L37" s="3">
        <f t="shared" si="10"/>
        <v>122065.87009100243</v>
      </c>
      <c r="M37" s="3">
        <f t="shared" si="10"/>
        <v>124954.32316507027</v>
      </c>
      <c r="N37" s="3">
        <f t="shared" si="10"/>
        <v>165602.34438186279</v>
      </c>
      <c r="O37" s="3">
        <f t="shared" si="10"/>
        <v>36743125.228386223</v>
      </c>
      <c r="P37" s="3"/>
      <c r="Q37" s="3">
        <f t="shared" ref="Q37:R37" si="11">Q6-Q23</f>
        <v>1840979.4736553505</v>
      </c>
      <c r="R37" s="3">
        <f t="shared" si="11"/>
        <v>5600929.4680969864</v>
      </c>
    </row>
    <row r="38" spans="1:18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1" t="s">
        <v>2</v>
      </c>
      <c r="B39" s="3">
        <f t="shared" ref="B39:O39" si="12">B8-B25</f>
        <v>33626084.261568487</v>
      </c>
      <c r="C39" s="3">
        <f t="shared" si="12"/>
        <v>1025016.1563885733</v>
      </c>
      <c r="D39" s="3">
        <f t="shared" si="12"/>
        <v>2482943.6791733056</v>
      </c>
      <c r="E39" s="3">
        <f t="shared" si="12"/>
        <v>10184339.513201892</v>
      </c>
      <c r="F39" s="3">
        <f t="shared" si="12"/>
        <v>6328809.1178410053</v>
      </c>
      <c r="G39" s="3">
        <f t="shared" si="12"/>
        <v>1641154.1538279206</v>
      </c>
      <c r="H39" s="3">
        <f t="shared" si="12"/>
        <v>656285.41623160802</v>
      </c>
      <c r="I39" s="3">
        <f t="shared" si="12"/>
        <v>1823361.3565453291</v>
      </c>
      <c r="J39" s="3">
        <f t="shared" si="12"/>
        <v>-398490.34972778708</v>
      </c>
      <c r="K39" s="3">
        <f t="shared" si="12"/>
        <v>3938032.4541286901</v>
      </c>
      <c r="L39" s="3">
        <f t="shared" si="12"/>
        <v>1922913.3623204082</v>
      </c>
      <c r="M39" s="3">
        <f t="shared" si="12"/>
        <v>2496288.1234328635</v>
      </c>
      <c r="N39" s="3">
        <f t="shared" si="12"/>
        <v>964534.80075422488</v>
      </c>
      <c r="O39" s="3">
        <f t="shared" si="12"/>
        <v>68519099.819138527</v>
      </c>
      <c r="P39" s="3"/>
      <c r="Q39" s="3">
        <f t="shared" ref="Q39:R39" si="13">Q8-Q25</f>
        <v>1827827.7734515667</v>
      </c>
      <c r="R39" s="3">
        <f t="shared" si="13"/>
        <v>11149596.514087766</v>
      </c>
    </row>
    <row r="40" spans="1:18" s="16" customFormat="1" x14ac:dyDescent="0.25">
      <c r="A40" s="16" t="s">
        <v>25</v>
      </c>
      <c r="B40" s="17">
        <f>B39/B25</f>
        <v>6.5783582530802354E-2</v>
      </c>
      <c r="C40" s="17">
        <f t="shared" ref="C40:O40" si="14">C39/C25</f>
        <v>2.9843205951028597E-2</v>
      </c>
      <c r="D40" s="17">
        <f t="shared" si="14"/>
        <v>2.4299454852000475E-2</v>
      </c>
      <c r="E40" s="17">
        <f t="shared" si="14"/>
        <v>9.7962971970386711E-2</v>
      </c>
      <c r="F40" s="17">
        <f t="shared" si="14"/>
        <v>7.9137359073253657E-2</v>
      </c>
      <c r="G40" s="17">
        <f t="shared" si="14"/>
        <v>2.5647008178591554E-2</v>
      </c>
      <c r="H40" s="17">
        <f t="shared" si="14"/>
        <v>5.1128748709035186E-2</v>
      </c>
      <c r="I40" s="17">
        <f t="shared" si="14"/>
        <v>4.7968023317181939E-2</v>
      </c>
      <c r="J40" s="17">
        <f t="shared" si="14"/>
        <v>-6.7094138930172981E-3</v>
      </c>
      <c r="K40" s="17">
        <f t="shared" si="14"/>
        <v>8.8921793649866882E-2</v>
      </c>
      <c r="L40" s="17">
        <f t="shared" si="14"/>
        <v>7.9354424445408328E-2</v>
      </c>
      <c r="M40" s="17">
        <f t="shared" si="14"/>
        <v>0.11288113442254358</v>
      </c>
      <c r="N40" s="17">
        <f t="shared" si="14"/>
        <v>0.10421188476868741</v>
      </c>
      <c r="O40" s="17">
        <f t="shared" si="14"/>
        <v>6.1558416928983971E-2</v>
      </c>
      <c r="Q40" s="17">
        <f t="shared" ref="Q40" si="15">Q39/Q25</f>
        <v>0.24930035639104262</v>
      </c>
      <c r="R40" s="17">
        <f t="shared" ref="R40" si="16">R39/R25</f>
        <v>0.10398794561823381</v>
      </c>
    </row>
    <row r="41" spans="1:18" x14ac:dyDescent="0.25">
      <c r="A41" s="5" t="s">
        <v>0</v>
      </c>
      <c r="B41" s="5">
        <f t="shared" ref="B41:N43" si="17">B10-B27</f>
        <v>-2.3740738637663017E-2</v>
      </c>
      <c r="C41" s="5">
        <f t="shared" si="17"/>
        <v>-1.0934089473547237E-2</v>
      </c>
      <c r="D41" s="5">
        <f t="shared" si="17"/>
        <v>-1.0252485621562113E-2</v>
      </c>
      <c r="E41" s="5">
        <f t="shared" si="17"/>
        <v>4.6911690361514102E-3</v>
      </c>
      <c r="F41" s="5">
        <f t="shared" si="17"/>
        <v>2.59665292689093E-3</v>
      </c>
      <c r="G41" s="5">
        <f t="shared" si="17"/>
        <v>1.4733702723807862E-2</v>
      </c>
      <c r="H41" s="5">
        <f t="shared" si="17"/>
        <v>3.8092415856635975E-2</v>
      </c>
      <c r="I41" s="5">
        <f t="shared" si="17"/>
        <v>-1.7723769053236138E-3</v>
      </c>
      <c r="J41" s="5">
        <f t="shared" si="17"/>
        <v>1.4150752984962378E-2</v>
      </c>
      <c r="K41" s="5">
        <f t="shared" si="17"/>
        <v>-4.5884307114472E-2</v>
      </c>
      <c r="L41" s="5">
        <f t="shared" si="17"/>
        <v>2.0387524061895368E-2</v>
      </c>
      <c r="M41" s="5">
        <f t="shared" si="17"/>
        <v>2.5867804834873165E-2</v>
      </c>
      <c r="N41" s="5">
        <f t="shared" si="17"/>
        <v>2.0325747005518147E-2</v>
      </c>
      <c r="O41" s="15">
        <f t="shared" ref="O41" si="18">O10-O27</f>
        <v>-1.0197953797577153E-2</v>
      </c>
      <c r="P41" s="5"/>
      <c r="Q41" s="5">
        <f t="shared" ref="Q41:R41" si="19">Q10-Q27</f>
        <v>-5.555653882080033E-3</v>
      </c>
      <c r="R41" s="5">
        <f t="shared" si="19"/>
        <v>-1.3471426954074106E-2</v>
      </c>
    </row>
    <row r="42" spans="1:18" x14ac:dyDescent="0.25">
      <c r="A42" s="5" t="s">
        <v>18</v>
      </c>
      <c r="B42" s="5">
        <f t="shared" si="17"/>
        <v>2.3740738637663017E-2</v>
      </c>
      <c r="C42" s="5">
        <f t="shared" si="17"/>
        <v>1.0934089473547237E-2</v>
      </c>
      <c r="D42" s="5">
        <f t="shared" si="17"/>
        <v>1.0252485621562057E-2</v>
      </c>
      <c r="E42" s="5">
        <f t="shared" si="17"/>
        <v>-4.6911690361514102E-3</v>
      </c>
      <c r="F42" s="5">
        <f t="shared" si="17"/>
        <v>-2.596652926891041E-3</v>
      </c>
      <c r="G42" s="5">
        <f t="shared" si="17"/>
        <v>-1.4733702723807807E-2</v>
      </c>
      <c r="H42" s="5">
        <f t="shared" si="17"/>
        <v>-3.8092415856635919E-2</v>
      </c>
      <c r="I42" s="5">
        <f t="shared" si="17"/>
        <v>1.7723769053236138E-3</v>
      </c>
      <c r="J42" s="5">
        <f t="shared" si="17"/>
        <v>-1.4150752984962378E-2</v>
      </c>
      <c r="K42" s="5">
        <f t="shared" si="17"/>
        <v>4.5884307114472112E-2</v>
      </c>
      <c r="L42" s="5">
        <f t="shared" si="17"/>
        <v>-2.0387524061895368E-2</v>
      </c>
      <c r="M42" s="5">
        <f t="shared" si="17"/>
        <v>-2.586780483487322E-2</v>
      </c>
      <c r="N42" s="5">
        <f t="shared" si="17"/>
        <v>-2.0325747005518202E-2</v>
      </c>
      <c r="O42" s="15">
        <f t="shared" ref="O42" si="20">O11-O28</f>
        <v>1.0197953797576931E-2</v>
      </c>
      <c r="P42" s="5"/>
      <c r="Q42" s="5">
        <f t="shared" ref="Q42:R42" si="21">Q11-Q28</f>
        <v>5.5556538820831225E-3</v>
      </c>
      <c r="R42" s="5">
        <f t="shared" si="21"/>
        <v>1.3471426954074106E-2</v>
      </c>
    </row>
    <row r="43" spans="1:18" x14ac:dyDescent="0.25">
      <c r="A43" s="5" t="s">
        <v>5</v>
      </c>
      <c r="B43" s="5">
        <f t="shared" si="17"/>
        <v>0</v>
      </c>
      <c r="C43" s="5">
        <f t="shared" si="17"/>
        <v>0</v>
      </c>
      <c r="D43" s="5">
        <f t="shared" si="17"/>
        <v>0</v>
      </c>
      <c r="E43" s="5">
        <f t="shared" si="17"/>
        <v>0</v>
      </c>
      <c r="F43" s="5">
        <f t="shared" si="17"/>
        <v>0</v>
      </c>
      <c r="G43" s="5">
        <f t="shared" si="17"/>
        <v>0</v>
      </c>
      <c r="H43" s="5">
        <f t="shared" si="17"/>
        <v>0</v>
      </c>
      <c r="I43" s="5">
        <f t="shared" si="17"/>
        <v>0</v>
      </c>
      <c r="J43" s="5">
        <f t="shared" si="17"/>
        <v>0</v>
      </c>
      <c r="K43" s="5">
        <f t="shared" si="17"/>
        <v>0</v>
      </c>
      <c r="L43" s="5">
        <f t="shared" si="17"/>
        <v>0</v>
      </c>
      <c r="M43" s="5">
        <f t="shared" si="17"/>
        <v>0</v>
      </c>
      <c r="N43" s="5">
        <f t="shared" si="17"/>
        <v>0</v>
      </c>
      <c r="O43" s="15">
        <f t="shared" ref="O43" si="22">O12-O29</f>
        <v>0</v>
      </c>
      <c r="P43" s="5"/>
      <c r="Q43" s="5">
        <f t="shared" ref="Q43:R43" si="23">Q12-Q29</f>
        <v>0</v>
      </c>
      <c r="R43" s="5">
        <f t="shared" si="23"/>
        <v>0</v>
      </c>
    </row>
  </sheetData>
  <phoneticPr fontId="0" type="noConversion"/>
  <pageMargins left="0.7" right="0.7" top="0.75" bottom="0.75" header="0.3" footer="0.3"/>
  <pageSetup scale="56" orientation="landscape" r:id="rId1"/>
  <headerFooter>
    <oddHeader>&amp;RCASE NO. 2015-00343
ATTACHMENT 1
TO STAFF DR NO. 2-32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Base Charge % of Margin</vt:lpstr>
      <vt:lpstr>Data!Print_Area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William</dc:creator>
  <cp:lastModifiedBy>Eric  Wilen</cp:lastModifiedBy>
  <cp:lastPrinted>2016-03-01T20:45:17Z</cp:lastPrinted>
  <dcterms:created xsi:type="dcterms:W3CDTF">2013-02-22T17:25:44Z</dcterms:created>
  <dcterms:modified xsi:type="dcterms:W3CDTF">2016-03-01T20:45:24Z</dcterms:modified>
</cp:coreProperties>
</file>