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Customer F" sheetId="1" r:id="rId1"/>
  </sheets>
  <definedNames>
    <definedName name="_xlnm.Print_Area" localSheetId="0">'Customer F'!$A$1:$I$89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73" i="1"/>
  <c r="G76" i="1" s="1"/>
  <c r="G59" i="1"/>
  <c r="H61" i="1" s="1"/>
  <c r="G30" i="1" s="1"/>
  <c r="I51" i="1"/>
  <c r="B20" i="1"/>
  <c r="H20" i="1" s="1"/>
  <c r="H14" i="1"/>
  <c r="H13" i="1"/>
  <c r="I3" i="1"/>
  <c r="D64" i="1" l="1"/>
  <c r="H66" i="1" s="1"/>
  <c r="G32" i="1" s="1"/>
  <c r="G79" i="1"/>
  <c r="G80" i="1" s="1"/>
  <c r="H37" i="1" s="1"/>
  <c r="H39" i="1" s="1"/>
</calcChain>
</file>

<file path=xl/sharedStrings.xml><?xml version="1.0" encoding="utf-8"?>
<sst xmlns="http://schemas.openxmlformats.org/spreadsheetml/2006/main" count="62" uniqueCount="56">
  <si>
    <t>Analysis of Contribution to Fixed Cost</t>
  </si>
  <si>
    <t>Annual Mcf {1}</t>
  </si>
  <si>
    <t>Annual Revenue {1}:</t>
  </si>
  <si>
    <t>Monthly Base Charges, @ Tariff</t>
  </si>
  <si>
    <t>12 mo. X $350/mo. =</t>
  </si>
  <si>
    <t>Transportation Adm. Fee, @ Tariff</t>
  </si>
  <si>
    <t>12 mo. X $50/mo. =</t>
  </si>
  <si>
    <t>Commodity Gas Cost, @ Tariff</t>
  </si>
  <si>
    <t>*</t>
  </si>
  <si>
    <t>Non-Commodity Charges, @ Tariff</t>
  </si>
  <si>
    <t>Simple Margin, special contract rates applied</t>
  </si>
  <si>
    <t xml:space="preserve">  to annual deliveries:</t>
  </si>
  <si>
    <t>Interruptible Service -</t>
  </si>
  <si>
    <t>@</t>
  </si>
  <si>
    <t>per Mcf</t>
  </si>
  <si>
    <t xml:space="preserve">TOTAL </t>
  </si>
  <si>
    <t>* - Excluding non-commodity charges and gas costs as noted.</t>
  </si>
  <si>
    <t>Less Variable/Avoidable Costs:</t>
  </si>
  <si>
    <t>Lost &amp; Unaccounted For {2}</t>
  </si>
  <si>
    <t>Odorant {3}</t>
  </si>
  <si>
    <t>KPSC Assessment {3}</t>
  </si>
  <si>
    <t>Measurement/Regulation Station {3}</t>
  </si>
  <si>
    <t xml:space="preserve">Meter Reading, Maintenance and Billing </t>
  </si>
  <si>
    <t>Contribution to Fixed Cost:</t>
  </si>
  <si>
    <t>Notes:</t>
  </si>
  <si>
    <t>{1} - Pro-forma Test Year Volumes in Case 2015-00343.  Annual Revenue</t>
  </si>
  <si>
    <t>applying rate structures and service mix in pending special contract.</t>
  </si>
  <si>
    <t xml:space="preserve">{2} - In accordance with tariffs, Company retains a portion of Customers </t>
  </si>
  <si>
    <t xml:space="preserve">supplies to compensate for the L&amp;U experienced in Atmos' </t>
  </si>
  <si>
    <t>distribution system.  Thus, the variable cost of L&amp;U is, in effect, recovered</t>
  </si>
  <si>
    <t>through gas-in-kind retention.</t>
  </si>
  <si>
    <t>{3} - Calculations shown on Page 2 of this Exhibit.</t>
  </si>
  <si>
    <t>Page 2</t>
  </si>
  <si>
    <t>Odorant:</t>
  </si>
  <si>
    <t>Odorant injection rate, lb./MMcf</t>
  </si>
  <si>
    <t>x</t>
  </si>
  <si>
    <t>Odorant Cost per lb., current</t>
  </si>
  <si>
    <t>KPSC Assessment:</t>
  </si>
  <si>
    <t>Annual Revenue</t>
  </si>
  <si>
    <t>Percentage</t>
  </si>
  <si>
    <t>Measurement/Regulation Station:</t>
  </si>
  <si>
    <t>Standard Measurement/Regulation Station Cost-</t>
  </si>
  <si>
    <t xml:space="preserve">   Materials:  Regulators, valves, piping, etc.</t>
  </si>
  <si>
    <t xml:space="preserve">   Labor:  Fabrication and installation</t>
  </si>
  <si>
    <t xml:space="preserve">   Total</t>
  </si>
  <si>
    <t>Annual Depreciation Rate -</t>
  </si>
  <si>
    <t>Annual Depreciation Expense</t>
  </si>
  <si>
    <t>Capital Cost {1}</t>
  </si>
  <si>
    <t>Income Tax {2}</t>
  </si>
  <si>
    <t>TOTAL</t>
  </si>
  <si>
    <t>{1} - Investment in Measurement/Regulation Station times 9.97% rate of</t>
  </si>
  <si>
    <t>return on investment.</t>
  </si>
  <si>
    <t>{2} - Composite State and Federal income tax rate (40.3626%) times equity</t>
  </si>
  <si>
    <t>portion of return on investment (6.15% times investment in Measurement/</t>
  </si>
  <si>
    <t>Regulation Station).</t>
  </si>
  <si>
    <t>Customer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</si>
</sst>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000%"/>
  </numFmts>
  <fonts count="2" x14ac:knownFonts="1"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0" borderId="0" xfId="1" applyNumberFormat="1" applyFont="1"/>
    <xf numFmtId="165" fontId="1" fillId="0" borderId="0" xfId="2" applyNumberFormat="1" applyFont="1"/>
    <xf numFmtId="164" fontId="1" fillId="0" borderId="0" xfId="0" applyNumberFormat="1" applyFont="1"/>
    <xf numFmtId="166" fontId="1" fillId="0" borderId="0" xfId="2" applyNumberFormat="1" applyFont="1"/>
    <xf numFmtId="164" fontId="1" fillId="0" borderId="1" xfId="1" applyNumberFormat="1" applyFont="1" applyBorder="1"/>
    <xf numFmtId="165" fontId="1" fillId="0" borderId="0" xfId="0" applyNumberFormat="1" applyFont="1"/>
    <xf numFmtId="0" fontId="1" fillId="0" borderId="0" xfId="0" applyFont="1" applyAlignment="1">
      <alignment horizontal="right"/>
    </xf>
    <xf numFmtId="43" fontId="1" fillId="0" borderId="0" xfId="1" applyNumberFormat="1" applyFont="1"/>
    <xf numFmtId="43" fontId="1" fillId="0" borderId="1" xfId="1" applyNumberFormat="1" applyFont="1" applyBorder="1"/>
    <xf numFmtId="167" fontId="1" fillId="0" borderId="1" xfId="3" applyNumberFormat="1" applyFont="1" applyBorder="1"/>
    <xf numFmtId="0" fontId="1" fillId="0" borderId="0" xfId="0" applyFont="1" applyBorder="1"/>
    <xf numFmtId="10" fontId="1" fillId="0" borderId="1" xfId="3" applyNumberFormat="1" applyFont="1" applyBorder="1"/>
    <xf numFmtId="164" fontId="1" fillId="2" borderId="0" xfId="1" applyNumberFormat="1" applyFont="1" applyFill="1"/>
    <xf numFmtId="164" fontId="1" fillId="2" borderId="0" xfId="0" applyNumberFormat="1" applyFont="1" applyFill="1"/>
    <xf numFmtId="166" fontId="1" fillId="2" borderId="0" xfId="2" applyNumberFormat="1" applyFont="1" applyFill="1"/>
    <xf numFmtId="165" fontId="1" fillId="2" borderId="0" xfId="0" applyNumberFormat="1" applyFont="1" applyFill="1"/>
    <xf numFmtId="164" fontId="1" fillId="2" borderId="1" xfId="1" applyNumberFormat="1" applyFont="1" applyFill="1" applyBorder="1"/>
    <xf numFmtId="165" fontId="1" fillId="2" borderId="2" xfId="2" applyNumberFormat="1" applyFont="1" applyFill="1" applyBorder="1"/>
    <xf numFmtId="165" fontId="1" fillId="2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0</xdr:row>
      <xdr:rowOff>38100</xdr:rowOff>
    </xdr:from>
    <xdr:to>
      <xdr:col>7</xdr:col>
      <xdr:colOff>279400</xdr:colOff>
      <xdr:row>1</xdr:row>
      <xdr:rowOff>127000</xdr:rowOff>
    </xdr:to>
    <xdr:sp macro="" textlink="">
      <xdr:nvSpPr>
        <xdr:cNvPr id="2" name="TextBox 1"/>
        <xdr:cNvSpPr txBox="1"/>
      </xdr:nvSpPr>
      <xdr:spPr>
        <a:xfrm>
          <a:off x="965200" y="38100"/>
          <a:ext cx="35941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CONFIDENTIAL</a:t>
          </a:r>
        </a:p>
      </xdr:txBody>
    </xdr:sp>
    <xdr:clientData/>
  </xdr:twoCellAnchor>
  <xdr:twoCellAnchor>
    <xdr:from>
      <xdr:col>1</xdr:col>
      <xdr:colOff>292100</xdr:colOff>
      <xdr:row>48</xdr:row>
      <xdr:rowOff>63500</xdr:rowOff>
    </xdr:from>
    <xdr:to>
      <xdr:col>7</xdr:col>
      <xdr:colOff>215900</xdr:colOff>
      <xdr:row>49</xdr:row>
      <xdr:rowOff>152400</xdr:rowOff>
    </xdr:to>
    <xdr:sp macro="" textlink="">
      <xdr:nvSpPr>
        <xdr:cNvPr id="3" name="TextBox 2"/>
        <xdr:cNvSpPr txBox="1"/>
      </xdr:nvSpPr>
      <xdr:spPr>
        <a:xfrm>
          <a:off x="901700" y="8013700"/>
          <a:ext cx="35941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CONFIDENTIAL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558800</xdr:colOff>
      <xdr:row>7</xdr:row>
      <xdr:rowOff>50800</xdr:rowOff>
    </xdr:to>
    <xdr:sp macro="" textlink="">
      <xdr:nvSpPr>
        <xdr:cNvPr id="4" name="TextBox 3"/>
        <xdr:cNvSpPr txBox="1"/>
      </xdr:nvSpPr>
      <xdr:spPr>
        <a:xfrm>
          <a:off x="4318000" y="660400"/>
          <a:ext cx="1346200" cy="54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REDACTED</a:t>
          </a:r>
        </a:p>
      </xdr:txBody>
    </xdr:sp>
    <xdr:clientData/>
  </xdr:twoCellAnchor>
  <xdr:twoCellAnchor>
    <xdr:from>
      <xdr:col>7</xdr:col>
      <xdr:colOff>0</xdr:colOff>
      <xdr:row>53</xdr:row>
      <xdr:rowOff>0</xdr:rowOff>
    </xdr:from>
    <xdr:to>
      <xdr:col>8</xdr:col>
      <xdr:colOff>558800</xdr:colOff>
      <xdr:row>56</xdr:row>
      <xdr:rowOff>50800</xdr:rowOff>
    </xdr:to>
    <xdr:sp macro="" textlink="">
      <xdr:nvSpPr>
        <xdr:cNvPr id="5" name="TextBox 4"/>
        <xdr:cNvSpPr txBox="1"/>
      </xdr:nvSpPr>
      <xdr:spPr>
        <a:xfrm>
          <a:off x="4318000" y="8775700"/>
          <a:ext cx="1346200" cy="54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rgbClr val="FF0000"/>
              </a:solidFill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I88"/>
  <sheetViews>
    <sheetView tabSelected="1" view="pageBreakPreview" zoomScale="60" zoomScaleNormal="100" workbookViewId="0"/>
  </sheetViews>
  <sheetFormatPr defaultRowHeight="12.75" x14ac:dyDescent="0.2"/>
  <cols>
    <col min="2" max="2" width="10.85546875" customWidth="1"/>
    <col min="3" max="3" width="4.5703125" customWidth="1"/>
    <col min="4" max="4" width="11.140625" customWidth="1"/>
    <col min="7" max="7" width="9.7109375" customWidth="1"/>
    <col min="8" max="8" width="11.5703125" customWidth="1"/>
    <col min="9" max="9" width="9.7109375" customWidth="1"/>
  </cols>
  <sheetData>
    <row r="3" spans="1:9" x14ac:dyDescent="0.2">
      <c r="A3" s="1"/>
      <c r="B3" s="1"/>
      <c r="C3" s="1"/>
      <c r="D3" s="4"/>
      <c r="E3" s="5" t="s">
        <v>55</v>
      </c>
      <c r="F3" s="4"/>
      <c r="G3" s="1"/>
      <c r="H3" s="1"/>
      <c r="I3" s="3">
        <f ca="1">NOW()</f>
        <v>42432.376942129631</v>
      </c>
    </row>
    <row r="4" spans="1:9" x14ac:dyDescent="0.2">
      <c r="A4" s="1"/>
      <c r="B4" s="1"/>
      <c r="C4" s="1"/>
      <c r="D4" s="4"/>
      <c r="E4" s="5"/>
      <c r="F4" s="4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1"/>
      <c r="E6" s="2" t="s">
        <v>0</v>
      </c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 t="s">
        <v>1</v>
      </c>
      <c r="B9" s="1"/>
      <c r="C9" s="1"/>
      <c r="D9" s="18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 t="s">
        <v>2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 t="s">
        <v>3</v>
      </c>
      <c r="B13" s="1"/>
      <c r="C13" s="1"/>
      <c r="D13" s="1"/>
      <c r="E13" s="1" t="s">
        <v>4</v>
      </c>
      <c r="F13" s="1"/>
      <c r="G13" s="1"/>
      <c r="H13" s="7">
        <f>12*350</f>
        <v>4200</v>
      </c>
      <c r="I13" s="1"/>
    </row>
    <row r="14" spans="1:9" x14ac:dyDescent="0.2">
      <c r="A14" s="1" t="s">
        <v>5</v>
      </c>
      <c r="B14" s="1"/>
      <c r="C14" s="1"/>
      <c r="D14" s="1"/>
      <c r="E14" s="1" t="s">
        <v>6</v>
      </c>
      <c r="F14" s="1"/>
      <c r="G14" s="1"/>
      <c r="H14" s="6">
        <f>12*50</f>
        <v>600</v>
      </c>
      <c r="I14" s="1"/>
    </row>
    <row r="15" spans="1:9" x14ac:dyDescent="0.2">
      <c r="A15" s="1" t="s">
        <v>7</v>
      </c>
      <c r="B15" s="1"/>
      <c r="C15" s="1"/>
      <c r="D15" s="1"/>
      <c r="E15" s="4"/>
      <c r="F15" s="4"/>
      <c r="G15" s="1"/>
      <c r="H15" s="6">
        <v>0</v>
      </c>
      <c r="I15" s="1" t="s">
        <v>8</v>
      </c>
    </row>
    <row r="16" spans="1:9" x14ac:dyDescent="0.2">
      <c r="A16" s="1" t="s">
        <v>9</v>
      </c>
      <c r="B16" s="1"/>
      <c r="C16" s="1"/>
      <c r="D16" s="1"/>
      <c r="E16" s="4"/>
      <c r="F16" s="4"/>
      <c r="G16" s="1"/>
      <c r="H16" s="6">
        <v>0</v>
      </c>
      <c r="I16" s="1" t="s">
        <v>8</v>
      </c>
    </row>
    <row r="17" spans="1:9" x14ac:dyDescent="0.2">
      <c r="A17" s="1" t="s">
        <v>10</v>
      </c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 t="s">
        <v>11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 t="s">
        <v>12</v>
      </c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9">
        <f>+D9</f>
        <v>0</v>
      </c>
      <c r="C20" s="1" t="s">
        <v>13</v>
      </c>
      <c r="D20" s="20"/>
      <c r="E20" s="1" t="s">
        <v>14</v>
      </c>
      <c r="F20" s="1"/>
      <c r="G20" s="1"/>
      <c r="H20" s="18">
        <f>+B20*D20</f>
        <v>0</v>
      </c>
      <c r="I20" s="1"/>
    </row>
    <row r="21" spans="1:9" x14ac:dyDescent="0.2">
      <c r="A21" s="1"/>
      <c r="B21" s="8"/>
      <c r="C21" s="1"/>
      <c r="D21" s="9"/>
      <c r="E21" s="1"/>
      <c r="F21" s="1"/>
      <c r="G21" s="1"/>
      <c r="H21" s="10"/>
      <c r="I21" s="1"/>
    </row>
    <row r="22" spans="1:9" x14ac:dyDescent="0.2">
      <c r="A22" s="1"/>
      <c r="B22" s="1"/>
      <c r="C22" s="1"/>
      <c r="D22" s="1"/>
      <c r="E22" s="1"/>
      <c r="F22" s="1"/>
      <c r="G22" s="1" t="s">
        <v>15</v>
      </c>
      <c r="H22" s="2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 t="s">
        <v>16</v>
      </c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 t="s">
        <v>17</v>
      </c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 t="s">
        <v>18</v>
      </c>
      <c r="B28" s="1"/>
      <c r="C28" s="1"/>
      <c r="D28" s="1"/>
      <c r="E28" s="1"/>
      <c r="F28" s="1"/>
      <c r="G28" s="6">
        <v>0</v>
      </c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 t="s">
        <v>19</v>
      </c>
      <c r="B30" s="1"/>
      <c r="C30" s="1"/>
      <c r="D30" s="1"/>
      <c r="E30" s="1"/>
      <c r="F30" s="1"/>
      <c r="G30" s="18">
        <f>+H61</f>
        <v>0</v>
      </c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6"/>
      <c r="H31" s="1"/>
      <c r="I31" s="1"/>
    </row>
    <row r="32" spans="1:9" x14ac:dyDescent="0.2">
      <c r="A32" s="1" t="s">
        <v>20</v>
      </c>
      <c r="B32" s="1"/>
      <c r="C32" s="1"/>
      <c r="D32" s="1"/>
      <c r="E32" s="1"/>
      <c r="F32" s="1"/>
      <c r="G32" s="18">
        <f>+H66</f>
        <v>0</v>
      </c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6"/>
      <c r="H33" s="1"/>
      <c r="I33" s="1"/>
    </row>
    <row r="34" spans="1:9" x14ac:dyDescent="0.2">
      <c r="A34" s="1" t="s">
        <v>21</v>
      </c>
      <c r="B34" s="1"/>
      <c r="C34" s="1"/>
      <c r="D34" s="1"/>
      <c r="E34" s="1"/>
      <c r="F34" s="1"/>
      <c r="G34" s="18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 t="s">
        <v>22</v>
      </c>
      <c r="B36" s="1"/>
      <c r="C36" s="1"/>
      <c r="D36" s="1"/>
      <c r="E36" s="1"/>
      <c r="F36" s="1"/>
      <c r="G36" s="10">
        <v>0</v>
      </c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22">
        <f>SUM(G28:G36)</f>
        <v>0</v>
      </c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3.5" thickBot="1" x14ac:dyDescent="0.25">
      <c r="A39" s="1"/>
      <c r="B39" s="1"/>
      <c r="C39" s="1" t="s">
        <v>23</v>
      </c>
      <c r="D39" s="1"/>
      <c r="E39" s="1"/>
      <c r="F39" s="1"/>
      <c r="G39" s="1"/>
      <c r="H39" s="23">
        <f>+H22-H37</f>
        <v>0</v>
      </c>
      <c r="I39" s="1"/>
    </row>
    <row r="40" spans="1:9" ht="13.5" thickTop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 t="s">
        <v>24</v>
      </c>
      <c r="B42" s="1" t="s">
        <v>25</v>
      </c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 t="s">
        <v>26</v>
      </c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 t="s">
        <v>27</v>
      </c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 t="s">
        <v>28</v>
      </c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 t="s">
        <v>29</v>
      </c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 t="s">
        <v>30</v>
      </c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 t="s">
        <v>31</v>
      </c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4"/>
      <c r="E51" s="5" t="s">
        <v>55</v>
      </c>
      <c r="F51" s="4"/>
      <c r="G51" s="1"/>
      <c r="H51" s="1"/>
      <c r="I51" s="3">
        <f ca="1">NOW()</f>
        <v>42432.376942129631</v>
      </c>
    </row>
    <row r="52" spans="1:9" x14ac:dyDescent="0.2">
      <c r="A52" s="1"/>
      <c r="B52" s="1"/>
      <c r="C52" s="1"/>
      <c r="D52" s="4"/>
      <c r="E52" s="5"/>
      <c r="F52" s="4"/>
      <c r="G52" s="1"/>
      <c r="H52" s="1"/>
      <c r="I52" s="12" t="s">
        <v>32</v>
      </c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2" t="s">
        <v>0</v>
      </c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 t="s">
        <v>33</v>
      </c>
      <c r="B57" s="1"/>
      <c r="C57" s="6"/>
      <c r="D57" s="1"/>
      <c r="E57" s="1"/>
      <c r="F57" s="1"/>
      <c r="G57" s="1"/>
      <c r="H57" s="1"/>
      <c r="I57" s="1"/>
    </row>
    <row r="58" spans="1:9" x14ac:dyDescent="0.2">
      <c r="A58" s="1"/>
      <c r="B58" s="1" t="s">
        <v>34</v>
      </c>
      <c r="C58" s="1"/>
      <c r="D58" s="1"/>
      <c r="E58" s="1"/>
      <c r="F58" s="1"/>
      <c r="G58" s="13">
        <v>0.75</v>
      </c>
      <c r="H58" s="1"/>
      <c r="I58" s="1"/>
    </row>
    <row r="59" spans="1:9" x14ac:dyDescent="0.2">
      <c r="A59" s="1"/>
      <c r="B59" s="4"/>
      <c r="C59" s="4"/>
      <c r="D59" s="4"/>
      <c r="E59" s="1"/>
      <c r="F59" s="12" t="s">
        <v>35</v>
      </c>
      <c r="G59" s="6">
        <f>+D9/1000</f>
        <v>0</v>
      </c>
      <c r="H59" s="1"/>
      <c r="I59" s="1"/>
    </row>
    <row r="60" spans="1:9" x14ac:dyDescent="0.2">
      <c r="A60" s="1"/>
      <c r="B60" s="1" t="s">
        <v>36</v>
      </c>
      <c r="C60" s="1"/>
      <c r="D60" s="1"/>
      <c r="E60" s="1"/>
      <c r="F60" s="12" t="s">
        <v>35</v>
      </c>
      <c r="G60" s="14">
        <v>2.15</v>
      </c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24">
        <f>G58*G59*G60</f>
        <v>0</v>
      </c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 t="s">
        <v>37</v>
      </c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 t="s">
        <v>38</v>
      </c>
      <c r="C64" s="1"/>
      <c r="D64" s="21">
        <f>+H22</f>
        <v>0</v>
      </c>
      <c r="E64" s="1"/>
      <c r="F64" s="1"/>
      <c r="G64" s="1"/>
      <c r="H64" s="1"/>
      <c r="I64" s="1"/>
    </row>
    <row r="65" spans="1:9" x14ac:dyDescent="0.2">
      <c r="A65" s="1"/>
      <c r="B65" s="1" t="s">
        <v>39</v>
      </c>
      <c r="C65" s="1"/>
      <c r="D65" s="15">
        <v>1.9009999999999999E-3</v>
      </c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8">
        <f>+D64*D65</f>
        <v>0</v>
      </c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 t="s">
        <v>40</v>
      </c>
      <c r="B68" s="1"/>
      <c r="C68" s="1"/>
      <c r="D68" s="1"/>
      <c r="E68" s="1"/>
      <c r="F68" s="1"/>
      <c r="G68" s="1"/>
      <c r="H68" s="6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6"/>
      <c r="I69" s="1"/>
    </row>
    <row r="70" spans="1:9" x14ac:dyDescent="0.2">
      <c r="A70" s="1"/>
      <c r="B70" s="1" t="s">
        <v>41</v>
      </c>
      <c r="C70" s="1"/>
      <c r="D70" s="1"/>
      <c r="E70" s="1"/>
      <c r="F70" s="1"/>
      <c r="G70" s="1"/>
      <c r="H70" s="11"/>
      <c r="I70" s="1"/>
    </row>
    <row r="71" spans="1:9" x14ac:dyDescent="0.2">
      <c r="A71" s="1"/>
      <c r="B71" s="1" t="s">
        <v>42</v>
      </c>
      <c r="C71" s="1"/>
      <c r="D71" s="1"/>
      <c r="E71" s="1"/>
      <c r="F71" s="1"/>
      <c r="G71" s="7">
        <v>96000</v>
      </c>
      <c r="H71" s="1"/>
      <c r="I71" s="1"/>
    </row>
    <row r="72" spans="1:9" x14ac:dyDescent="0.2">
      <c r="A72" s="1"/>
      <c r="B72" s="1" t="s">
        <v>43</v>
      </c>
      <c r="C72" s="1"/>
      <c r="D72" s="1"/>
      <c r="E72" s="1"/>
      <c r="F72" s="1"/>
      <c r="G72" s="10">
        <v>60000</v>
      </c>
      <c r="H72" s="1"/>
      <c r="I72" s="1"/>
    </row>
    <row r="73" spans="1:9" x14ac:dyDescent="0.2">
      <c r="A73" s="1"/>
      <c r="B73" s="1" t="s">
        <v>44</v>
      </c>
      <c r="C73" s="1"/>
      <c r="D73" s="1"/>
      <c r="E73" s="1"/>
      <c r="F73" s="1"/>
      <c r="G73" s="8">
        <f>+G71+G72</f>
        <v>156000</v>
      </c>
      <c r="H73" s="1"/>
      <c r="I73" s="1"/>
    </row>
    <row r="74" spans="1:9" x14ac:dyDescent="0.2">
      <c r="A74" s="1"/>
      <c r="B74" s="1" t="s">
        <v>45</v>
      </c>
      <c r="C74" s="1"/>
      <c r="D74" s="1"/>
      <c r="E74" s="1"/>
      <c r="F74" s="12" t="s">
        <v>35</v>
      </c>
      <c r="G74" s="17">
        <v>3.0700000000000002E-2</v>
      </c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 t="s">
        <v>46</v>
      </c>
      <c r="C76" s="1"/>
      <c r="D76" s="1"/>
      <c r="E76" s="1"/>
      <c r="F76" s="1"/>
      <c r="G76" s="6">
        <f>+G73*G74</f>
        <v>4789.2</v>
      </c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 t="s">
        <v>47</v>
      </c>
      <c r="C78" s="1"/>
      <c r="D78" s="1"/>
      <c r="E78" s="1"/>
      <c r="F78" s="1"/>
      <c r="G78" s="6">
        <f>+G73*0.0771</f>
        <v>12027.6</v>
      </c>
      <c r="H78" s="1"/>
      <c r="I78" s="1"/>
    </row>
    <row r="79" spans="1:9" x14ac:dyDescent="0.2">
      <c r="A79" s="1"/>
      <c r="B79" s="1" t="s">
        <v>48</v>
      </c>
      <c r="C79" s="1"/>
      <c r="D79" s="1"/>
      <c r="E79" s="1"/>
      <c r="F79" s="1"/>
      <c r="G79" s="10">
        <f>+G73*0.3984*(0.098*0.4916)</f>
        <v>2994.2073907199997</v>
      </c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8">
        <f>+G78+G79</f>
        <v>15021.80739072</v>
      </c>
      <c r="H80" s="1"/>
      <c r="I80" s="1"/>
    </row>
    <row r="81" spans="1:9" x14ac:dyDescent="0.2">
      <c r="A81" s="1"/>
      <c r="B81" s="1"/>
      <c r="C81" s="1"/>
      <c r="D81" s="1"/>
      <c r="E81" s="1"/>
      <c r="F81" s="1" t="s">
        <v>49</v>
      </c>
      <c r="G81" s="1"/>
      <c r="H81" s="19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6"/>
      <c r="H83" s="1"/>
      <c r="I83" s="1"/>
    </row>
    <row r="84" spans="1:9" x14ac:dyDescent="0.2">
      <c r="A84" s="1" t="s">
        <v>24</v>
      </c>
      <c r="B84" s="1" t="s">
        <v>50</v>
      </c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 t="s">
        <v>51</v>
      </c>
      <c r="C85" s="1"/>
      <c r="D85" s="1"/>
      <c r="E85" s="1"/>
      <c r="F85" s="1"/>
      <c r="G85" s="1"/>
      <c r="H85" s="16"/>
      <c r="I85" s="1"/>
    </row>
    <row r="86" spans="1:9" x14ac:dyDescent="0.2">
      <c r="A86" s="1"/>
      <c r="B86" s="1" t="s">
        <v>52</v>
      </c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 t="s">
        <v>53</v>
      </c>
      <c r="C87" s="1"/>
      <c r="D87" s="1"/>
      <c r="E87" s="1"/>
      <c r="F87" s="1"/>
      <c r="G87" s="1"/>
      <c r="H87" s="16"/>
      <c r="I87" s="1"/>
    </row>
    <row r="88" spans="1:9" x14ac:dyDescent="0.2">
      <c r="A88" s="1"/>
      <c r="B88" s="1" t="s">
        <v>54</v>
      </c>
      <c r="C88" s="1"/>
      <c r="D88" s="1"/>
      <c r="E88" s="1"/>
      <c r="F88" s="1"/>
      <c r="G88" s="1"/>
      <c r="H88" s="1"/>
      <c r="I88" s="1"/>
    </row>
  </sheetData>
  <pageMargins left="0.75" right="0.75" top="1" bottom="1" header="0.25" footer="0.5"/>
  <pageSetup orientation="portrait" horizontalDpi="300" verticalDpi="300" r:id="rId1"/>
  <headerFooter alignWithMargins="0">
    <oddHeader>&amp;RCASE NO. 2015-00343
ATTACHMENT 6
TO AG DR NO. 1-47</oddHeader>
  </headerFooter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F</vt:lpstr>
      <vt:lpstr>'Customer F'!Print_Area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L. Smith</dc:creator>
  <cp:lastModifiedBy>Eric  Wilen</cp:lastModifiedBy>
  <cp:lastPrinted>2016-03-03T15:02:49Z</cp:lastPrinted>
  <dcterms:created xsi:type="dcterms:W3CDTF">2016-02-29T20:40:06Z</dcterms:created>
  <dcterms:modified xsi:type="dcterms:W3CDTF">2016-03-03T15:02:52Z</dcterms:modified>
</cp:coreProperties>
</file>