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5" yWindow="-15" windowWidth="21840" windowHeight="6150" tabRatio="852" firstSheet="1" activeTab="1"/>
  </bookViews>
  <sheets>
    <sheet name="N" sheetId="3" state="veryHidden" r:id="rId1"/>
    <sheet name="G.3" sheetId="9" r:id="rId2"/>
    <sheet name="Pivot Salary" sheetId="5" r:id="rId3"/>
    <sheet name="Pivot Payroll Taxes" sheetId="8" r:id="rId4"/>
    <sheet name="YTD Aug 15 Restricted Stock" sheetId="6" r:id="rId5"/>
    <sheet name="FY14 Restricted Stock" sheetId="13" r:id="rId6"/>
    <sheet name="FY15 Budget MIP Accrual" sheetId="11" r:id="rId7"/>
    <sheet name="FY14 Budget MIP Accrual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c">#REF!</definedName>
    <definedName name="\f">#REF!</definedName>
    <definedName name="\g">#REF!</definedName>
    <definedName name="\p">#REF!</definedName>
    <definedName name="\s">#REF!</definedName>
    <definedName name="\z">#REF!</definedName>
    <definedName name="_adj2">'[1]adjustment 1'!$F$8:$F$1901</definedName>
    <definedName name="_amt2">'[1]adjustment 1'!$BZ$8:$BZ$1901</definedName>
    <definedName name="_Div012" localSheetId="1">#REF!</definedName>
    <definedName name="_Div012">#REF!</definedName>
    <definedName name="_Div02" localSheetId="1">#REF!</definedName>
    <definedName name="_Div02">#REF!</definedName>
    <definedName name="_Div091" localSheetId="1">#REF!</definedName>
    <definedName name="_Div091">#REF!</definedName>
    <definedName name="_Key1" hidden="1">#REF!</definedName>
    <definedName name="_Order1" hidden="1">255</definedName>
    <definedName name="_PD1">#REF!</definedName>
    <definedName name="_PD2">#REF!</definedName>
    <definedName name="_PDM1">#REF!</definedName>
    <definedName name="_PDM2">#REF!</definedName>
    <definedName name="_Regression_X" hidden="1">#REF!</definedName>
    <definedName name="_Sort" hidden="1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EL_1080">#REF!</definedName>
    <definedName name="AEL_1110">#REF!</definedName>
    <definedName name="aFITRate">[2]assump!$G$143</definedName>
    <definedName name="aGasPrice">[2]assump!$G$45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_No._2006_00464" localSheetId="1">#REF!</definedName>
    <definedName name="Case_No._2006_00464">#REF!</definedName>
    <definedName name="CaseName">[2]assump!$D$4</definedName>
    <definedName name="Category_Report">#REF!</definedName>
    <definedName name="CC_Spread">'[7]Tech Serv Mgr Data Entry'!$C$53:$I$133</definedName>
    <definedName name="csDesignMode">1</definedName>
    <definedName name="Customer">[2]assump!$G$92:$G$131</definedName>
    <definedName name="cy_act">#REF!</definedName>
    <definedName name="cy_bud">#REF!</definedName>
    <definedName name="cy_v_bud">#REF!</definedName>
    <definedName name="cy_v_py">#REF!</definedName>
    <definedName name="data">#REF!</definedName>
    <definedName name="data2">#REF!</definedName>
    <definedName name="_xlnm.Database">#REF!</definedName>
    <definedName name="DATE">#REF!</definedName>
    <definedName name="Demand">[2]assump!$H$92:$H$131</definedName>
    <definedName name="DEPRECIATION">#REF!</definedName>
    <definedName name="Detail_Report">#REF!</definedName>
    <definedName name="Div012Cap" localSheetId="1">#REF!</definedName>
    <definedName name="Div012Cap">#REF!</definedName>
    <definedName name="Div02Cap" localSheetId="1">#REF!</definedName>
    <definedName name="Div02Cap">#REF!</definedName>
    <definedName name="Div091Cap" localSheetId="1">#REF!</definedName>
    <definedName name="Div091Cap">#REF!</definedName>
    <definedName name="Div09cap" localSheetId="1">#REF!</definedName>
    <definedName name="Div09cap">#REF!</definedName>
    <definedName name="ENERGAS_1080">#REF!</definedName>
    <definedName name="ENERGAS_1110">#REF!</definedName>
    <definedName name="EPSData">[8]EssEPS!$A$8:$CJ$45</definedName>
    <definedName name="expense_allocator">[9]Scenarios!$H$31</definedName>
    <definedName name="FIND">#REF!</definedName>
    <definedName name="FIT_RATE">#REF!</definedName>
    <definedName name="FIVE">#REF!</definedName>
    <definedName name="FOUR">#REF!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'[10]080 - April 1080 activity'!#REF!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 localSheetId="1">#REF!</definedName>
    <definedName name="kytax">#REF!</definedName>
    <definedName name="ltdrate" localSheetId="1">#REF!</definedName>
    <definedName name="ltdrate">#REF!</definedName>
    <definedName name="lu">'[4]Rpt 1033-Feb05-Deprec. Exp.'!$J$3:$J$1706</definedName>
    <definedName name="lu_bu">#REF!</definedName>
    <definedName name="lut">'[1]adjustment 3'!$M$4:$M$371</definedName>
    <definedName name="MACROS">#REF!</definedName>
    <definedName name="mo">[3]summary!$A$2:$A$3577</definedName>
    <definedName name="MTX">#REF!</definedName>
    <definedName name="nBulk_Trans">[2]assump!$G$130:$L$130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NE">#REF!</definedName>
    <definedName name="OpCo_Factor">[9]Scenarios!#REF!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_xlnm.Print_Area" localSheetId="1">G.3!$A$1:$K$45</definedName>
    <definedName name="Print_Area_MI">'[11]Short Summary'!$A$7:$E$64</definedName>
    <definedName name="Print_Titles_MI">#REF!</definedName>
    <definedName name="PROPERTY">#REF!</definedName>
    <definedName name="py_act">#REF!</definedName>
    <definedName name="ROR" localSheetId="1">#REF!</definedName>
    <definedName name="ROR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sal_table">#REF!</definedName>
    <definedName name="Spread_Method">'[7]Tech Serv Mgr Data Entry'!$E$34:$Q$40</definedName>
    <definedName name="stdrate" localSheetId="1">#REF!</definedName>
    <definedName name="stdrate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[9]Scenarios!#REF!</definedName>
    <definedName name="V">#REF!</definedName>
    <definedName name="WKG_1080">#REF!</definedName>
    <definedName name="WKG_1110">#REF!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6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localSheetId="7" hidden="1">{"Benefits Summary",#N/A,FALSE,"Benefits Info without WC Amount";"Medical and Dental Costs",#N/A,FALSE,"Benefits Info without WC Amount";"Workers' Compensation",#N/A,FALSE,"Benefits Info without WC Amount"}</definedName>
    <definedName name="x" localSheetId="6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45621" iterate="1"/>
  <pivotCaches>
    <pivotCache cacheId="0" r:id="rId20"/>
    <pivotCache cacheId="1" r:id="rId21"/>
    <pivotCache cacheId="2" r:id="rId2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O60" i="6"/>
  <c r="O49" i="6"/>
  <c r="O38" i="6"/>
  <c r="O27" i="6"/>
  <c r="O16" i="6"/>
  <c r="K24" i="9" l="1"/>
  <c r="K23" i="9"/>
  <c r="L60" i="6"/>
  <c r="L59" i="6"/>
  <c r="L58" i="6"/>
  <c r="N49" i="6"/>
  <c r="N48" i="6"/>
  <c r="N47" i="6"/>
  <c r="M49" i="6"/>
  <c r="M48" i="6"/>
  <c r="M47" i="6"/>
  <c r="L49" i="6"/>
  <c r="L48" i="6"/>
  <c r="L47" i="6"/>
  <c r="L38" i="6"/>
  <c r="L37" i="6"/>
  <c r="L36" i="6"/>
  <c r="L27" i="6"/>
  <c r="L26" i="6"/>
  <c r="L25" i="6"/>
  <c r="M16" i="6"/>
  <c r="M15" i="6"/>
  <c r="M14" i="6"/>
  <c r="L16" i="6"/>
  <c r="L15" i="6"/>
  <c r="L14" i="6"/>
  <c r="I24" i="9" l="1"/>
  <c r="I23" i="9"/>
  <c r="K29" i="9" l="1"/>
  <c r="K30" i="9"/>
  <c r="I18" i="9"/>
  <c r="K18" i="9" l="1"/>
  <c r="G30" i="9" l="1"/>
  <c r="G29" i="9"/>
  <c r="G28" i="9"/>
  <c r="L19" i="8"/>
  <c r="K19" i="8"/>
  <c r="J19" i="8"/>
  <c r="L11" i="8"/>
  <c r="K11" i="8"/>
  <c r="K19" i="9" l="1"/>
  <c r="I19" i="9" s="1"/>
  <c r="J18" i="8"/>
  <c r="J17" i="8"/>
  <c r="J16" i="8"/>
  <c r="J15" i="8"/>
  <c r="J14" i="8"/>
  <c r="J13" i="8"/>
  <c r="J12" i="8"/>
  <c r="J11" i="8"/>
  <c r="J10" i="8"/>
  <c r="J9" i="8"/>
  <c r="J8" i="8"/>
  <c r="J7" i="8"/>
  <c r="G16" i="5"/>
  <c r="G20" i="5" l="1"/>
  <c r="G18" i="9" s="1"/>
  <c r="P21" i="11"/>
  <c r="O21" i="11"/>
  <c r="N21" i="11"/>
  <c r="M21" i="11"/>
  <c r="L21" i="11"/>
  <c r="K21" i="11"/>
  <c r="J21" i="11"/>
  <c r="I21" i="11"/>
  <c r="H21" i="11"/>
  <c r="G21" i="11"/>
  <c r="F21" i="11"/>
  <c r="E21" i="11"/>
  <c r="Q21" i="11" s="1"/>
  <c r="P20" i="11"/>
  <c r="O20" i="11"/>
  <c r="N20" i="11"/>
  <c r="M20" i="11"/>
  <c r="L20" i="11"/>
  <c r="K20" i="11"/>
  <c r="J20" i="11"/>
  <c r="I20" i="11"/>
  <c r="H20" i="11"/>
  <c r="G20" i="11"/>
  <c r="F20" i="11"/>
  <c r="E20" i="11"/>
  <c r="Q20" i="11" s="1"/>
  <c r="P19" i="11"/>
  <c r="O19" i="11"/>
  <c r="N19" i="11"/>
  <c r="M19" i="11"/>
  <c r="L19" i="11"/>
  <c r="K19" i="11"/>
  <c r="J19" i="11"/>
  <c r="I19" i="11"/>
  <c r="H19" i="11"/>
  <c r="G19" i="11"/>
  <c r="F19" i="11"/>
  <c r="E19" i="11"/>
  <c r="Q19" i="11" s="1"/>
  <c r="P18" i="11"/>
  <c r="O18" i="11"/>
  <c r="N18" i="11"/>
  <c r="N22" i="11" s="1"/>
  <c r="M18" i="11"/>
  <c r="L18" i="11"/>
  <c r="K18" i="11"/>
  <c r="J18" i="11"/>
  <c r="J22" i="11" s="1"/>
  <c r="I18" i="11"/>
  <c r="H18" i="11"/>
  <c r="G18" i="11"/>
  <c r="F18" i="11"/>
  <c r="F22" i="11" s="1"/>
  <c r="E18" i="11"/>
  <c r="Q18" i="11" s="1"/>
  <c r="P17" i="11"/>
  <c r="P22" i="11" s="1"/>
  <c r="O17" i="11"/>
  <c r="O22" i="11" s="1"/>
  <c r="N17" i="11"/>
  <c r="M17" i="11"/>
  <c r="M22" i="11" s="1"/>
  <c r="L17" i="11"/>
  <c r="L22" i="11" s="1"/>
  <c r="K17" i="11"/>
  <c r="K22" i="11" s="1"/>
  <c r="J17" i="11"/>
  <c r="I17" i="11"/>
  <c r="I22" i="11" s="1"/>
  <c r="H17" i="11"/>
  <c r="H22" i="11" s="1"/>
  <c r="G17" i="11"/>
  <c r="G22" i="11" s="1"/>
  <c r="F17" i="11"/>
  <c r="E17" i="11"/>
  <c r="E22" i="11" s="1"/>
  <c r="P21" i="10"/>
  <c r="O21" i="10"/>
  <c r="N21" i="10"/>
  <c r="M21" i="10"/>
  <c r="L21" i="10"/>
  <c r="K21" i="10"/>
  <c r="J21" i="10"/>
  <c r="I21" i="10"/>
  <c r="H21" i="10"/>
  <c r="G21" i="10"/>
  <c r="F21" i="10"/>
  <c r="E21" i="10"/>
  <c r="Q21" i="10" s="1"/>
  <c r="P20" i="10"/>
  <c r="O20" i="10"/>
  <c r="N20" i="10"/>
  <c r="M20" i="10"/>
  <c r="L20" i="10"/>
  <c r="K20" i="10"/>
  <c r="J20" i="10"/>
  <c r="I20" i="10"/>
  <c r="H20" i="10"/>
  <c r="G20" i="10"/>
  <c r="F20" i="10"/>
  <c r="E20" i="10"/>
  <c r="Q20" i="10" s="1"/>
  <c r="P19" i="10"/>
  <c r="O19" i="10"/>
  <c r="N19" i="10"/>
  <c r="M19" i="10"/>
  <c r="L19" i="10"/>
  <c r="K19" i="10"/>
  <c r="J19" i="10"/>
  <c r="I19" i="10"/>
  <c r="H19" i="10"/>
  <c r="G19" i="10"/>
  <c r="F19" i="10"/>
  <c r="E19" i="10"/>
  <c r="Q19" i="10" s="1"/>
  <c r="P18" i="10"/>
  <c r="O18" i="10"/>
  <c r="N18" i="10"/>
  <c r="M18" i="10"/>
  <c r="M22" i="10" s="1"/>
  <c r="L18" i="10"/>
  <c r="K18" i="10"/>
  <c r="J18" i="10"/>
  <c r="I18" i="10"/>
  <c r="I22" i="10" s="1"/>
  <c r="H18" i="10"/>
  <c r="G18" i="10"/>
  <c r="F18" i="10"/>
  <c r="E18" i="10"/>
  <c r="E22" i="10" s="1"/>
  <c r="P17" i="10"/>
  <c r="P22" i="10" s="1"/>
  <c r="O17" i="10"/>
  <c r="O22" i="10" s="1"/>
  <c r="N17" i="10"/>
  <c r="N22" i="10" s="1"/>
  <c r="M17" i="10"/>
  <c r="L17" i="10"/>
  <c r="L22" i="10" s="1"/>
  <c r="K17" i="10"/>
  <c r="K22" i="10" s="1"/>
  <c r="J17" i="10"/>
  <c r="J22" i="10" s="1"/>
  <c r="I17" i="10"/>
  <c r="H17" i="10"/>
  <c r="H22" i="10" s="1"/>
  <c r="G17" i="10"/>
  <c r="G22" i="10" s="1"/>
  <c r="F17" i="10"/>
  <c r="F22" i="10" s="1"/>
  <c r="E17" i="10"/>
  <c r="Q17" i="10" s="1"/>
  <c r="G31" i="9"/>
  <c r="K28" i="9"/>
  <c r="I28" i="9" s="1"/>
  <c r="K20" i="9"/>
  <c r="G19" i="5"/>
  <c r="G18" i="5"/>
  <c r="G17" i="5"/>
  <c r="G15" i="5"/>
  <c r="G14" i="5"/>
  <c r="G13" i="5"/>
  <c r="G12" i="5"/>
  <c r="G11" i="5"/>
  <c r="G10" i="5"/>
  <c r="G9" i="5"/>
  <c r="G8" i="5"/>
  <c r="K31" i="9" l="1"/>
  <c r="G20" i="9"/>
  <c r="G24" i="9"/>
  <c r="G23" i="9"/>
  <c r="G25" i="9" s="1"/>
  <c r="I31" i="9"/>
  <c r="I20" i="9"/>
  <c r="Q17" i="11"/>
  <c r="Q22" i="11" s="1"/>
  <c r="Q22" i="10"/>
  <c r="Q18" i="10"/>
  <c r="O2" i="3"/>
  <c r="G33" i="9" l="1"/>
  <c r="K25" i="9"/>
  <c r="K33" i="9" s="1"/>
  <c r="I25" i="9"/>
  <c r="I33" i="9" s="1"/>
</calcChain>
</file>

<file path=xl/sharedStrings.xml><?xml version="1.0" encoding="utf-8"?>
<sst xmlns="http://schemas.openxmlformats.org/spreadsheetml/2006/main" count="1233" uniqueCount="238">
  <si>
    <t>Costing Effective Date</t>
  </si>
  <si>
    <t>Employee Name</t>
  </si>
  <si>
    <t>Costing Element Name</t>
  </si>
  <si>
    <t>Cost Center</t>
  </si>
  <si>
    <t>Sub Account</t>
  </si>
  <si>
    <t>1205</t>
  </si>
  <si>
    <t>Salary</t>
  </si>
  <si>
    <t>1501</t>
  </si>
  <si>
    <t>1201</t>
  </si>
  <si>
    <t>1403</t>
  </si>
  <si>
    <t>1101</t>
  </si>
  <si>
    <t>Sweetin, Marvin L</t>
  </si>
  <si>
    <t>Gregory, Louis P</t>
  </si>
  <si>
    <t>Cocklin, Kim R</t>
  </si>
  <si>
    <t>Haefner, Michael E (Mike)</t>
  </si>
  <si>
    <t>Eckert, Bret J</t>
  </si>
  <si>
    <t>Report Name</t>
  </si>
  <si>
    <t>Atmos Consolidated Costing Details - GWalls</t>
  </si>
  <si>
    <t>ATHR_PAYROLL_ACCOUNTANT( BG =&gt; Atmos Energy Group )</t>
  </si>
  <si>
    <t>Payroll</t>
  </si>
  <si>
    <t>Sheet Name</t>
  </si>
  <si>
    <t>Start Cell</t>
  </si>
  <si>
    <t>End Cell</t>
  </si>
  <si>
    <t>Module</t>
  </si>
  <si>
    <t>Responsibility</t>
  </si>
  <si>
    <t>Parameters</t>
  </si>
  <si>
    <t>Rows</t>
  </si>
  <si>
    <t>User Id</t>
  </si>
  <si>
    <t>Module ID</t>
  </si>
  <si>
    <t>Responsibility ID</t>
  </si>
  <si>
    <t>Headers</t>
  </si>
  <si>
    <t>Sheet Name Ref</t>
  </si>
  <si>
    <t>Pivot Sheet Name Ref</t>
  </si>
  <si>
    <t>Process ID</t>
  </si>
  <si>
    <t>EiS SessionID</t>
  </si>
  <si>
    <t>SecurityGroup ID</t>
  </si>
  <si>
    <t>Data</t>
  </si>
  <si>
    <t>$A$1</t>
  </si>
  <si>
    <t>$AG$228</t>
  </si>
  <si>
    <t>Costing Start Date==01-SEP-2014^^Costing End Date==31-AUG-2015^^Employee Number=='12499','12665','17279','18246','23537'^^Unit Of Measure=='Money'^^COST#Athr Sub Account=='01000','01001','01003','01006'</t>
  </si>
  <si>
    <t>Y</t>
  </si>
  <si>
    <t>18111_288688_1.csv</t>
  </si>
  <si>
    <t>Total</t>
  </si>
  <si>
    <t>Period Name</t>
  </si>
  <si>
    <t>GCC#COST_CENTER</t>
  </si>
  <si>
    <t>GCC#ACCOUNT</t>
  </si>
  <si>
    <t>GCC#SUB_ACCOUNT</t>
  </si>
  <si>
    <t>Effective Period Num</t>
  </si>
  <si>
    <t>Bret Eckert</t>
  </si>
  <si>
    <t>9260</t>
  </si>
  <si>
    <t>07458</t>
  </si>
  <si>
    <t>Marvin Sweetin</t>
  </si>
  <si>
    <t>07460</t>
  </si>
  <si>
    <t>Kim Cocklin</t>
  </si>
  <si>
    <t>Louis P. Gregory</t>
  </si>
  <si>
    <t>07463</t>
  </si>
  <si>
    <t>Mike Haefner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</si>
  <si>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</si>
  <si>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</si>
  <si>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</si>
  <si>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</si>
  <si>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</si>
  <si>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</si>
  <si>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</si>
  <si>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</si>
  <si>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</si>
  <si>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Sum of Net</t>
  </si>
  <si>
    <t>Grand Total</t>
  </si>
  <si>
    <t>Cocklin, Kim R Total</t>
  </si>
  <si>
    <t>Eckert, Bret J Total</t>
  </si>
  <si>
    <t>Gregory, Louis P Total</t>
  </si>
  <si>
    <t>Haefner, Michael E (Mike) Total</t>
  </si>
  <si>
    <t>Sweetin, Marvin L Total</t>
  </si>
  <si>
    <t>Sum of Net Entered Amt</t>
  </si>
  <si>
    <t>Restricted Stock</t>
  </si>
  <si>
    <t>JUL-15</t>
  </si>
  <si>
    <t>Bret Eckert Total</t>
  </si>
  <si>
    <t>Kim Cocklin Total</t>
  </si>
  <si>
    <t>Louis P. Gregory Total</t>
  </si>
  <si>
    <t>Marvin Sweetin Total</t>
  </si>
  <si>
    <t>Mike Haefner Total</t>
  </si>
  <si>
    <t>Sep 2014 through Aug 2015</t>
  </si>
  <si>
    <t>Oct 2014 through Aug 2015</t>
  </si>
  <si>
    <t>Medicare_ER</t>
  </si>
  <si>
    <t>13810</t>
  </si>
  <si>
    <t>FUTA</t>
  </si>
  <si>
    <t>13811</t>
  </si>
  <si>
    <t>SS_ER</t>
  </si>
  <si>
    <t>SUI_ER</t>
  </si>
  <si>
    <t>13812</t>
  </si>
  <si>
    <t>Payroll Taxes</t>
  </si>
  <si>
    <t>05-Sep-2014 Total</t>
  </si>
  <si>
    <t>19-Sep-2014 Total</t>
  </si>
  <si>
    <t>03-Oct-2014 Total</t>
  </si>
  <si>
    <t>17-Oct-2014 Total</t>
  </si>
  <si>
    <t>31-Oct-2014 Total</t>
  </si>
  <si>
    <t>14-Nov-2014 Total</t>
  </si>
  <si>
    <t>28-Nov-2014 Total</t>
  </si>
  <si>
    <t>12-Dec-2014 Total</t>
  </si>
  <si>
    <t>26-Dec-2014 Total</t>
  </si>
  <si>
    <t>09-Jan-2015 Total</t>
  </si>
  <si>
    <t>23-Jan-2015 Total</t>
  </si>
  <si>
    <t>06-Feb-2015 Total</t>
  </si>
  <si>
    <t>20-Feb-2015 Total</t>
  </si>
  <si>
    <t>06-Mar-2015 Total</t>
  </si>
  <si>
    <t>20-Mar-2015 Total</t>
  </si>
  <si>
    <t>03-Apr-2015 Total</t>
  </si>
  <si>
    <t>17-Apr-2015 Total</t>
  </si>
  <si>
    <t>01-May-2015 Total</t>
  </si>
  <si>
    <t>15-May-2015 Total</t>
  </si>
  <si>
    <t>29-May-2015 Total</t>
  </si>
  <si>
    <t>12-Jun-2015 Total</t>
  </si>
  <si>
    <t>26-Jun-2015 Total</t>
  </si>
  <si>
    <t>10-Jul-2015 Total</t>
  </si>
  <si>
    <t>24-Jul-2015 Total</t>
  </si>
  <si>
    <t>07-Aug-2015 Total</t>
  </si>
  <si>
    <t>21-Aug-2015 Total</t>
  </si>
  <si>
    <t>12-Sep-2014 Total</t>
  </si>
  <si>
    <t>21-Nov-2014 Total</t>
  </si>
  <si>
    <t>08-Dec-2014 Total</t>
  </si>
  <si>
    <t>13-Mar-2015 Total</t>
  </si>
  <si>
    <t>08-May-2015 Total</t>
  </si>
  <si>
    <t>Test Year is March 2015 - February 2016 (Projected)</t>
  </si>
  <si>
    <t>Historical Info for March 2015 - August 2015</t>
  </si>
  <si>
    <t>Executive Compensation</t>
  </si>
  <si>
    <t>Base Period: Twelve Months Ended February 29, 2016</t>
  </si>
  <si>
    <t>Data:__X___Base Period___X___Forecasted Period</t>
  </si>
  <si>
    <t>FR 16(13)(g)</t>
  </si>
  <si>
    <t>Type of Filing:___X____Original________Updated</t>
  </si>
  <si>
    <t>Schedule G-3</t>
  </si>
  <si>
    <t>Workpaper Reference No(s).____________________</t>
  </si>
  <si>
    <t>Base Period</t>
  </si>
  <si>
    <t>Forecasted Period</t>
  </si>
  <si>
    <t>Line</t>
  </si>
  <si>
    <t>% of</t>
  </si>
  <si>
    <t>Company</t>
  </si>
  <si>
    <t>No.</t>
  </si>
  <si>
    <t>Description</t>
  </si>
  <si>
    <t>Labor</t>
  </si>
  <si>
    <t>Unallocated</t>
  </si>
  <si>
    <t>Adjustments</t>
  </si>
  <si>
    <t>1</t>
  </si>
  <si>
    <t>Includes 5 Executive Officers</t>
  </si>
  <si>
    <t>2</t>
  </si>
  <si>
    <t xml:space="preserve">Gross Payroll </t>
  </si>
  <si>
    <t>3</t>
  </si>
  <si>
    <t xml:space="preserve">  Salary</t>
  </si>
  <si>
    <t>4</t>
  </si>
  <si>
    <t xml:space="preserve">  Other Allowances and Compensation</t>
  </si>
  <si>
    <t>5</t>
  </si>
  <si>
    <t xml:space="preserve">  Total Salary and Compensation</t>
  </si>
  <si>
    <t>6</t>
  </si>
  <si>
    <t>Employee Benefits</t>
  </si>
  <si>
    <t>7</t>
  </si>
  <si>
    <t xml:space="preserve">  Pensions</t>
  </si>
  <si>
    <t>8</t>
  </si>
  <si>
    <t xml:space="preserve">  Other Benefits</t>
  </si>
  <si>
    <t>9</t>
  </si>
  <si>
    <t xml:space="preserve">  Total Employee Benefits</t>
  </si>
  <si>
    <t>10</t>
  </si>
  <si>
    <t xml:space="preserve"> </t>
  </si>
  <si>
    <t>11</t>
  </si>
  <si>
    <t xml:space="preserve">  F.I.C.A.</t>
  </si>
  <si>
    <t>13</t>
  </si>
  <si>
    <t xml:space="preserve">  Federal Unemployment</t>
  </si>
  <si>
    <t>14</t>
  </si>
  <si>
    <t xml:space="preserve">  State Unemployment</t>
  </si>
  <si>
    <t>15</t>
  </si>
  <si>
    <t xml:space="preserve">  Total Payroll Taxes</t>
  </si>
  <si>
    <t>16</t>
  </si>
  <si>
    <t>Total Compensation</t>
  </si>
  <si>
    <t>NOTE:  This schedule contains confidential information, detail of these numbers are available upon request.</t>
  </si>
  <si>
    <t>Positions included on this schedule are:</t>
  </si>
  <si>
    <t>President and CEO</t>
  </si>
  <si>
    <t>Senior Vice President, Utility Operations</t>
  </si>
  <si>
    <t>Senior Vice President and General Counsel</t>
  </si>
  <si>
    <t>Executive Vice President</t>
  </si>
  <si>
    <t>Senior Vice President, Chief Financial Officer</t>
  </si>
  <si>
    <t>These costs are total costs for Atmos Energy Corporation, a portion of which are allocated to Kentucky.</t>
  </si>
  <si>
    <t>MIP Accrual for Management Committee - FY14</t>
  </si>
  <si>
    <t>Name</t>
  </si>
  <si>
    <t>Employee Type</t>
  </si>
  <si>
    <t>Title</t>
  </si>
  <si>
    <t>Plan</t>
  </si>
  <si>
    <t>Target</t>
  </si>
  <si>
    <t>1101 SS Dallas Chief Financial Officer</t>
  </si>
  <si>
    <t>Grade 12</t>
  </si>
  <si>
    <t>Sr VP &amp; CFO</t>
  </si>
  <si>
    <t xml:space="preserve">MIP </t>
  </si>
  <si>
    <t>1201 SS Dallas President &amp; CEO</t>
  </si>
  <si>
    <t>Grade 14</t>
  </si>
  <si>
    <t>President &amp; CEO</t>
  </si>
  <si>
    <t>1205 SS Dallas SVP Utility Operations</t>
  </si>
  <si>
    <t>Grade 11</t>
  </si>
  <si>
    <t>Sr VP Utility Operations</t>
  </si>
  <si>
    <t>1403 SS Dallas Human Resources - Vice Pres</t>
  </si>
  <si>
    <t>Sr VP Human Resources</t>
  </si>
  <si>
    <t>1501 SS Corporate Legal</t>
  </si>
  <si>
    <t>Sr VP, General Counsel &amp; Corporate Secretary</t>
  </si>
  <si>
    <t>Gross</t>
  </si>
  <si>
    <t>FY14</t>
  </si>
  <si>
    <t>Sr VP General Counsel &amp; Corporate Secretary</t>
  </si>
  <si>
    <t>The VPP/MIP accrual is based on information received from Budget.  The Budget department does an analysis by employee</t>
  </si>
  <si>
    <t>to determine the total budgeted accrual which Accounting uses to record the monthly JE's.</t>
  </si>
  <si>
    <t>MIP Accrual for Management Committee - FY15</t>
  </si>
  <si>
    <t>MIP</t>
  </si>
  <si>
    <t>FY15</t>
  </si>
  <si>
    <t>12 Months Aug-15</t>
  </si>
  <si>
    <t>FICA</t>
  </si>
  <si>
    <t>SUTA</t>
  </si>
  <si>
    <t>Fiscal Year 2014</t>
  </si>
  <si>
    <t>OCT-13</t>
  </si>
  <si>
    <t>NOV-13</t>
  </si>
  <si>
    <t>SEP-14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</si>
  <si>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</si>
  <si>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</si>
  <si>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</si>
  <si>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</si>
  <si>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</si>
  <si>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</si>
  <si>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</si>
  <si>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</si>
  <si>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</si>
  <si>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ACCOUNT</t>
  </si>
  <si>
    <t>COST_CENTER</t>
  </si>
  <si>
    <t>Footnote - No restricted stock was booked in August 2015 for these executives as the Aug-15 and Sep-15 expense was included in the Jul-15 amount.</t>
  </si>
  <si>
    <t>However, please note that the Sep-15 books have not closed so there is the possibility that amounts could still be booked for FY15.</t>
  </si>
  <si>
    <t>LTIP Perf. Based</t>
  </si>
  <si>
    <t>LTIP Time Lapse</t>
  </si>
  <si>
    <t>FY16</t>
  </si>
  <si>
    <t>Jul-15</t>
  </si>
  <si>
    <t>Aug-15</t>
  </si>
  <si>
    <t>Sep-15</t>
  </si>
  <si>
    <t>YTD Aug-15</t>
  </si>
  <si>
    <t>Atmos Energy Corporation, Kentucky/Mid-States Division</t>
  </si>
  <si>
    <t>Forecasted Test Period: Twelve Months Ended May 31, 2017</t>
  </si>
  <si>
    <t>Kentucky Jurisdiction Case No. 2015-00343</t>
  </si>
  <si>
    <t>Witness: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</si>
</sst>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[$-804]###0_);[Red]\(###0\)"/>
    <numFmt numFmtId="166" formatCode="[$-804]#,##0.00_);[Red]\(#,##0.00\)"/>
    <numFmt numFmtId="167" formatCode="_(* #,##0_);_(* \(#,##0\);_(* &quot;-&quot;??_);_(@_)"/>
    <numFmt numFmtId="168" formatCode="0.00_)"/>
    <numFmt numFmtId="169" formatCode="[$-409]#,##0.00;[Red]\([$-409]#,##0.00\)"/>
    <numFmt numFmtId="170" formatCode="[$-409]###0;[Red]\([$-409]###0\)"/>
    <numFmt numFmtId="171" formatCode="_(&quot;$&quot;* #,##0_);_(&quot;$&quot;* \(#,##0\);_(&quot;$&quot;* &quot;-&quot;??_);_(@_)"/>
    <numFmt numFmtId="172" formatCode="#,##0.0"/>
    <numFmt numFmtId="173" formatCode="General;;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ms Rmn"/>
    </font>
    <font>
      <b/>
      <i/>
      <sz val="10"/>
      <name val="Tms Rmn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1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8"/>
      <name val="Tms Rmn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12"/>
      <color indexed="62"/>
      <name val="Arial"/>
      <family val="2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2"/>
      <color indexed="20"/>
      <name val="Times New Roman"/>
      <family val="1"/>
    </font>
    <font>
      <b/>
      <sz val="12"/>
      <color indexed="14"/>
      <name val="Times New Roman"/>
      <family val="1"/>
    </font>
    <font>
      <u/>
      <sz val="12"/>
      <name val="Times New Roman"/>
      <family val="1"/>
    </font>
    <font>
      <sz val="11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38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10" applyNumberFormat="0" applyAlignment="0" applyProtection="0">
      <alignment horizontal="left" vertical="center"/>
    </xf>
    <xf numFmtId="0" fontId="7" fillId="0" borderId="11">
      <alignment horizontal="left" vertical="center"/>
    </xf>
    <xf numFmtId="0" fontId="13" fillId="0" borderId="0"/>
    <xf numFmtId="37" fontId="14" fillId="0" borderId="0"/>
    <xf numFmtId="168" fontId="15" fillId="0" borderId="0"/>
    <xf numFmtId="40" fontId="8" fillId="33" borderId="0">
      <alignment horizontal="right"/>
    </xf>
    <xf numFmtId="0" fontId="9" fillId="33" borderId="0">
      <alignment horizontal="right"/>
    </xf>
    <xf numFmtId="0" fontId="10" fillId="33" borderId="12"/>
    <xf numFmtId="0" fontId="10" fillId="0" borderId="0" applyBorder="0">
      <alignment horizontal="centerContinuous"/>
    </xf>
    <xf numFmtId="0" fontId="11" fillId="0" borderId="0" applyBorder="0">
      <alignment horizontal="centerContinuous"/>
    </xf>
    <xf numFmtId="0" fontId="16" fillId="34" borderId="13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0" fontId="20" fillId="33" borderId="0">
      <alignment horizontal="right"/>
    </xf>
    <xf numFmtId="0" fontId="21" fillId="35" borderId="0">
      <alignment horizontal="center"/>
    </xf>
    <xf numFmtId="0" fontId="22" fillId="36" borderId="12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0" fontId="1" fillId="0" borderId="0"/>
    <xf numFmtId="43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9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4" applyNumberFormat="0" applyAlignment="0" applyProtection="0"/>
    <xf numFmtId="0" fontId="46" fillId="6" borderId="5" applyNumberFormat="0" applyAlignment="0" applyProtection="0"/>
    <xf numFmtId="0" fontId="47" fillId="6" borderId="4" applyNumberFormat="0" applyAlignment="0" applyProtection="0"/>
    <xf numFmtId="0" fontId="48" fillId="0" borderId="6" applyNumberFormat="0" applyFill="0" applyAlignment="0" applyProtection="0"/>
    <xf numFmtId="0" fontId="49" fillId="7" borderId="7" applyNumberFormat="0" applyAlignment="0" applyProtection="0"/>
    <xf numFmtId="0" fontId="50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5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5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39" fontId="54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6" fillId="6" borderId="5" applyNumberFormat="0" applyAlignment="0" applyProtection="0"/>
    <xf numFmtId="0" fontId="2" fillId="8" borderId="8" applyNumberFormat="0" applyFont="0" applyAlignment="0" applyProtection="0"/>
    <xf numFmtId="0" fontId="1" fillId="0" borderId="0"/>
    <xf numFmtId="0" fontId="2" fillId="0" borderId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48" fillId="0" borderId="6" applyNumberFormat="0" applyFill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7" fillId="6" borderId="4" applyNumberFormat="0" applyAlignment="0" applyProtection="0"/>
    <xf numFmtId="0" fontId="52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45" fillId="5" borderId="4" applyNumberFormat="0" applyAlignment="0" applyProtection="0"/>
    <xf numFmtId="43" fontId="1" fillId="0" borderId="0" applyFont="0" applyFill="0" applyBorder="0" applyAlignment="0" applyProtection="0"/>
    <xf numFmtId="0" fontId="43" fillId="3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53" fillId="0" borderId="0" applyFont="0" applyFill="0" applyBorder="0" applyAlignment="0" applyProtection="0"/>
    <xf numFmtId="0" fontId="2" fillId="8" borderId="8" applyNumberFormat="0" applyFont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2" fillId="22" borderId="0" applyNumberFormat="0" applyBorder="0" applyAlignment="0" applyProtection="0"/>
    <xf numFmtId="9" fontId="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3" fillId="0" borderId="9" applyNumberFormat="0" applyFill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4" borderId="0" applyNumberFormat="0" applyBorder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7" borderId="7" applyNumberFormat="0" applyAlignment="0" applyProtection="0"/>
    <xf numFmtId="0" fontId="52" fillId="25" borderId="0" applyNumberFormat="0" applyBorder="0" applyAlignment="0" applyProtection="0"/>
    <xf numFmtId="0" fontId="52" fillId="9" borderId="0" applyNumberFormat="0" applyBorder="0" applyAlignment="0" applyProtection="0"/>
    <xf numFmtId="0" fontId="5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2" fillId="2" borderId="0" applyNumberFormat="0" applyBorder="0" applyAlignment="0" applyProtection="0"/>
    <xf numFmtId="44" fontId="53" fillId="0" borderId="0" applyFont="0" applyFill="0" applyBorder="0" applyAlignment="0" applyProtection="0"/>
    <xf numFmtId="0" fontId="52" fillId="29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5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37" fontId="57" fillId="0" borderId="0" applyProtection="0"/>
    <xf numFmtId="9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38" borderId="17">
      <alignment horizontal="center" vertical="center"/>
    </xf>
    <xf numFmtId="3" fontId="60" fillId="39" borderId="0" applyBorder="0">
      <alignment horizontal="right"/>
      <protection locked="0"/>
    </xf>
    <xf numFmtId="0" fontId="61" fillId="0" borderId="0">
      <alignment horizontal="left" vertical="center" indent="1"/>
    </xf>
    <xf numFmtId="8" fontId="62" fillId="0" borderId="18">
      <protection locked="0"/>
    </xf>
    <xf numFmtId="0" fontId="12" fillId="0" borderId="0"/>
    <xf numFmtId="0" fontId="12" fillId="0" borderId="19"/>
    <xf numFmtId="6" fontId="63" fillId="0" borderId="0">
      <protection locked="0"/>
    </xf>
    <xf numFmtId="0" fontId="64" fillId="0" borderId="0" applyNumberFormat="0">
      <protection locked="0"/>
    </xf>
    <xf numFmtId="172" fontId="59" fillId="40" borderId="0" applyFill="0" applyBorder="0" applyProtection="0"/>
    <xf numFmtId="0" fontId="6" fillId="0" borderId="0">
      <protection locked="0"/>
    </xf>
    <xf numFmtId="38" fontId="64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center"/>
    </xf>
    <xf numFmtId="0" fontId="6" fillId="0" borderId="0">
      <protection locked="0"/>
    </xf>
    <xf numFmtId="0" fontId="6" fillId="0" borderId="0">
      <protection locked="0"/>
    </xf>
    <xf numFmtId="0" fontId="67" fillId="0" borderId="20" applyNumberFormat="0" applyFill="0" applyAlignment="0" applyProtection="0"/>
    <xf numFmtId="10" fontId="64" fillId="35" borderId="21" applyNumberFormat="0" applyBorder="0" applyAlignment="0" applyProtection="0"/>
    <xf numFmtId="0" fontId="68" fillId="42" borderId="19"/>
    <xf numFmtId="0" fontId="69" fillId="0" borderId="0" applyNumberFormat="0">
      <alignment horizontal="left"/>
    </xf>
    <xf numFmtId="3" fontId="64" fillId="41" borderId="0" applyNumberForma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70" fillId="0" borderId="0"/>
    <xf numFmtId="10" fontId="6" fillId="0" borderId="0" applyFont="0" applyFill="0" applyBorder="0" applyAlignment="0" applyProtection="0"/>
    <xf numFmtId="0" fontId="71" fillId="0" borderId="0" applyNumberFormat="0" applyFont="0" applyFill="0" applyBorder="0" applyAlignment="0" applyProtection="0">
      <alignment horizontal="left"/>
    </xf>
    <xf numFmtId="0" fontId="12" fillId="0" borderId="0"/>
    <xf numFmtId="0" fontId="72" fillId="0" borderId="0" applyNumberFormat="0">
      <alignment horizontal="left"/>
    </xf>
    <xf numFmtId="0" fontId="12" fillId="0" borderId="19"/>
    <xf numFmtId="0" fontId="73" fillId="43" borderId="0"/>
    <xf numFmtId="173" fontId="74" fillId="0" borderId="0">
      <alignment horizontal="center"/>
    </xf>
    <xf numFmtId="0" fontId="68" fillId="0" borderId="22"/>
    <xf numFmtId="0" fontId="68" fillId="0" borderId="19"/>
    <xf numFmtId="37" fontId="64" fillId="44" borderId="0" applyNumberFormat="0" applyBorder="0" applyAlignment="0" applyProtection="0"/>
    <xf numFmtId="37" fontId="64" fillId="0" borderId="0"/>
    <xf numFmtId="3" fontId="75" fillId="0" borderId="20" applyProtection="0"/>
    <xf numFmtId="0" fontId="7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5" fillId="0" borderId="0" xfId="0" pivotButton="1" applyFont="1"/>
    <xf numFmtId="4" fontId="5" fillId="0" borderId="0" xfId="0" applyNumberFormat="1" applyFont="1"/>
    <xf numFmtId="170" fontId="5" fillId="0" borderId="0" xfId="0" applyNumberFormat="1" applyFont="1"/>
    <xf numFmtId="40" fontId="5" fillId="0" borderId="0" xfId="0" applyNumberFormat="1" applyFont="1"/>
    <xf numFmtId="0" fontId="5" fillId="0" borderId="0" xfId="772" applyFont="1" applyAlignment="1">
      <alignment horizontal="centerContinuous"/>
    </xf>
    <xf numFmtId="16" fontId="5" fillId="0" borderId="0" xfId="0" applyNumberFormat="1" applyFont="1"/>
    <xf numFmtId="167" fontId="5" fillId="0" borderId="0" xfId="129" applyNumberFormat="1" applyFont="1"/>
    <xf numFmtId="0" fontId="4" fillId="0" borderId="0" xfId="808" applyFont="1" applyAlignment="1">
      <alignment horizontal="centerContinuous"/>
    </xf>
    <xf numFmtId="0" fontId="5" fillId="0" borderId="0" xfId="808" applyFont="1" applyAlignment="1">
      <alignment horizontal="centerContinuous"/>
    </xf>
    <xf numFmtId="0" fontId="55" fillId="0" borderId="0" xfId="0" pivotButton="1" applyFont="1"/>
    <xf numFmtId="0" fontId="55" fillId="0" borderId="0" xfId="0" applyFont="1"/>
    <xf numFmtId="164" fontId="55" fillId="0" borderId="0" xfId="0" applyNumberFormat="1" applyFont="1"/>
    <xf numFmtId="40" fontId="55" fillId="0" borderId="0" xfId="0" applyNumberFormat="1" applyFont="1"/>
    <xf numFmtId="37" fontId="57" fillId="0" borderId="0" xfId="892"/>
    <xf numFmtId="0" fontId="56" fillId="0" borderId="0" xfId="775" applyFont="1"/>
    <xf numFmtId="0" fontId="1" fillId="0" borderId="0" xfId="775"/>
    <xf numFmtId="0" fontId="1" fillId="0" borderId="0" xfId="775" applyAlignment="1">
      <alignment horizontal="center" wrapText="1"/>
    </xf>
    <xf numFmtId="0" fontId="1" fillId="0" borderId="0" xfId="775" applyFont="1" applyAlignment="1">
      <alignment horizontal="center" wrapText="1"/>
    </xf>
    <xf numFmtId="0" fontId="1" fillId="0" borderId="0" xfId="775" applyAlignment="1">
      <alignment wrapText="1"/>
    </xf>
    <xf numFmtId="0" fontId="1" fillId="0" borderId="0" xfId="775" applyFill="1" applyAlignment="1">
      <alignment wrapText="1"/>
    </xf>
    <xf numFmtId="0" fontId="1" fillId="0" borderId="0" xfId="775" applyFont="1" applyAlignment="1">
      <alignment horizontal="center"/>
    </xf>
    <xf numFmtId="167" fontId="0" fillId="0" borderId="0" xfId="757" applyNumberFormat="1" applyFont="1"/>
    <xf numFmtId="10" fontId="0" fillId="0" borderId="0" xfId="152" applyNumberFormat="1" applyFont="1"/>
    <xf numFmtId="167" fontId="1" fillId="0" borderId="0" xfId="775" applyNumberFormat="1"/>
    <xf numFmtId="0" fontId="77" fillId="0" borderId="0" xfId="775" applyFont="1"/>
    <xf numFmtId="10" fontId="56" fillId="0" borderId="0" xfId="775" applyNumberFormat="1" applyFont="1" applyAlignment="1">
      <alignment horizontal="center" vertical="center"/>
    </xf>
    <xf numFmtId="0" fontId="56" fillId="0" borderId="0" xfId="775" applyFont="1" applyAlignment="1">
      <alignment horizontal="center" vertical="center"/>
    </xf>
    <xf numFmtId="0" fontId="78" fillId="0" borderId="0" xfId="775" quotePrefix="1" applyFont="1" applyFill="1" applyAlignment="1">
      <alignment horizontal="center" wrapText="1"/>
    </xf>
    <xf numFmtId="14" fontId="56" fillId="0" borderId="0" xfId="775" applyNumberFormat="1" applyFont="1" applyAlignment="1">
      <alignment horizontal="center" vertical="center"/>
    </xf>
    <xf numFmtId="0" fontId="79" fillId="0" borderId="0" xfId="775" quotePrefix="1" applyFont="1" applyFill="1" applyAlignment="1">
      <alignment horizontal="left"/>
    </xf>
    <xf numFmtId="41" fontId="0" fillId="0" borderId="0" xfId="757" applyNumberFormat="1" applyFont="1"/>
    <xf numFmtId="41" fontId="56" fillId="0" borderId="0" xfId="775" applyNumberFormat="1" applyFont="1"/>
    <xf numFmtId="41" fontId="0" fillId="0" borderId="15" xfId="757" applyNumberFormat="1" applyFont="1" applyBorder="1"/>
    <xf numFmtId="41" fontId="56" fillId="0" borderId="15" xfId="775" applyNumberFormat="1" applyFont="1" applyBorder="1"/>
    <xf numFmtId="41" fontId="1" fillId="0" borderId="0" xfId="775" applyNumberFormat="1"/>
    <xf numFmtId="0" fontId="79" fillId="0" borderId="0" xfId="775" quotePrefix="1" applyFont="1" applyFill="1" applyAlignment="1">
      <alignment horizontal="center" wrapText="1"/>
    </xf>
    <xf numFmtId="0" fontId="78" fillId="0" borderId="0" xfId="775" applyFont="1" applyFill="1" applyAlignment="1">
      <alignment horizontal="center" wrapText="1"/>
    </xf>
    <xf numFmtId="0" fontId="79" fillId="0" borderId="0" xfId="775" quotePrefix="1" applyFont="1" applyFill="1" applyAlignment="1">
      <alignment horizontal="center"/>
    </xf>
    <xf numFmtId="167" fontId="79" fillId="0" borderId="0" xfId="757" quotePrefix="1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5" fillId="0" borderId="23" xfId="0" applyNumberFormat="1" applyFont="1" applyBorder="1"/>
    <xf numFmtId="37" fontId="58" fillId="0" borderId="0" xfId="892" applyFont="1" applyAlignment="1">
      <alignment horizontal="left"/>
    </xf>
    <xf numFmtId="37" fontId="58" fillId="0" borderId="0" xfId="892" applyFont="1" applyAlignment="1">
      <alignment horizontal="centerContinuous"/>
    </xf>
    <xf numFmtId="37" fontId="58" fillId="0" borderId="0" xfId="892" applyFont="1"/>
    <xf numFmtId="37" fontId="80" fillId="0" borderId="0" xfId="892" applyFont="1" applyAlignment="1" applyProtection="1">
      <alignment horizontal="centerContinuous"/>
    </xf>
    <xf numFmtId="37" fontId="58" fillId="0" borderId="0" xfId="892" applyFont="1" applyAlignment="1" applyProtection="1">
      <alignment horizontal="left"/>
    </xf>
    <xf numFmtId="37" fontId="58" fillId="0" borderId="0" xfId="892" applyFont="1" applyAlignment="1">
      <alignment horizontal="right"/>
    </xf>
    <xf numFmtId="37" fontId="58" fillId="0" borderId="0" xfId="892" applyFont="1" applyAlignment="1" applyProtection="1">
      <alignment horizontal="right"/>
    </xf>
    <xf numFmtId="37" fontId="58" fillId="0" borderId="14" xfId="892" applyFont="1" applyBorder="1" applyAlignment="1" applyProtection="1">
      <alignment horizontal="left"/>
    </xf>
    <xf numFmtId="37" fontId="58" fillId="0" borderId="14" xfId="892" applyFont="1" applyBorder="1"/>
    <xf numFmtId="37" fontId="58" fillId="0" borderId="0" xfId="892" applyFont="1" applyBorder="1"/>
    <xf numFmtId="37" fontId="81" fillId="0" borderId="0" xfId="892" applyFont="1"/>
    <xf numFmtId="37" fontId="58" fillId="0" borderId="0" xfId="892" applyFont="1" applyBorder="1" applyAlignment="1" applyProtection="1">
      <alignment horizontal="center"/>
    </xf>
    <xf numFmtId="37" fontId="58" fillId="0" borderId="0" xfId="892" applyFont="1" applyAlignment="1" applyProtection="1">
      <alignment horizontal="center"/>
    </xf>
    <xf numFmtId="37" fontId="58" fillId="0" borderId="0" xfId="892" quotePrefix="1" applyFont="1" applyAlignment="1">
      <alignment horizontal="center"/>
    </xf>
    <xf numFmtId="37" fontId="58" fillId="0" borderId="14" xfId="892" applyFont="1" applyBorder="1" applyAlignment="1" applyProtection="1">
      <alignment horizontal="center"/>
    </xf>
    <xf numFmtId="37" fontId="58" fillId="0" borderId="15" xfId="892" applyFont="1" applyBorder="1" applyAlignment="1" applyProtection="1">
      <alignment horizontal="center"/>
    </xf>
    <xf numFmtId="37" fontId="58" fillId="0" borderId="0" xfId="892" applyFont="1" applyFill="1" applyBorder="1" applyAlignment="1" applyProtection="1">
      <alignment horizontal="center" wrapText="1"/>
    </xf>
    <xf numFmtId="37" fontId="82" fillId="0" borderId="0" xfId="892" applyFont="1" applyAlignment="1" applyProtection="1">
      <alignment horizontal="left"/>
    </xf>
    <xf numFmtId="37" fontId="58" fillId="0" borderId="0" xfId="892" applyFont="1" applyFill="1"/>
    <xf numFmtId="9" fontId="58" fillId="0" borderId="0" xfId="893" applyFont="1" applyFill="1"/>
    <xf numFmtId="9" fontId="83" fillId="0" borderId="0" xfId="893" applyFont="1" applyFill="1"/>
    <xf numFmtId="171" fontId="58" fillId="0" borderId="0" xfId="894" applyNumberFormat="1" applyFont="1" applyFill="1" applyProtection="1"/>
    <xf numFmtId="171" fontId="84" fillId="0" borderId="0" xfId="894" applyNumberFormat="1" applyFont="1" applyFill="1" applyProtection="1"/>
    <xf numFmtId="171" fontId="83" fillId="0" borderId="0" xfId="894" applyNumberFormat="1" applyFont="1" applyFill="1" applyProtection="1"/>
    <xf numFmtId="10" fontId="83" fillId="0" borderId="0" xfId="893" applyNumberFormat="1" applyFont="1"/>
    <xf numFmtId="37" fontId="84" fillId="0" borderId="0" xfId="892" applyFont="1"/>
    <xf numFmtId="37" fontId="58" fillId="0" borderId="14" xfId="892" applyFont="1" applyFill="1" applyBorder="1" applyProtection="1"/>
    <xf numFmtId="37" fontId="84" fillId="0" borderId="14" xfId="892" applyFont="1" applyFill="1" applyBorder="1" applyProtection="1"/>
    <xf numFmtId="37" fontId="58" fillId="0" borderId="14" xfId="892" applyNumberFormat="1" applyFont="1" applyFill="1" applyBorder="1" applyProtection="1"/>
    <xf numFmtId="10" fontId="84" fillId="0" borderId="0" xfId="893" applyNumberFormat="1" applyFont="1"/>
    <xf numFmtId="171" fontId="85" fillId="0" borderId="0" xfId="894" applyNumberFormat="1" applyFont="1" applyFill="1" applyProtection="1"/>
    <xf numFmtId="37" fontId="58" fillId="0" borderId="0" xfId="892" applyNumberFormat="1" applyFont="1" applyFill="1" applyProtection="1"/>
    <xf numFmtId="10" fontId="58" fillId="0" borderId="0" xfId="893" applyNumberFormat="1" applyFont="1" applyFill="1"/>
    <xf numFmtId="171" fontId="85" fillId="0" borderId="15" xfId="894" applyNumberFormat="1" applyFont="1" applyFill="1" applyBorder="1" applyProtection="1"/>
    <xf numFmtId="37" fontId="84" fillId="0" borderId="0" xfId="892" applyNumberFormat="1" applyFont="1" applyFill="1" applyProtection="1"/>
    <xf numFmtId="37" fontId="58" fillId="0" borderId="15" xfId="892" applyNumberFormat="1" applyFont="1" applyFill="1" applyBorder="1" applyProtection="1"/>
    <xf numFmtId="37" fontId="84" fillId="0" borderId="15" xfId="892" applyNumberFormat="1" applyFont="1" applyFill="1" applyBorder="1" applyProtection="1"/>
    <xf numFmtId="171" fontId="58" fillId="0" borderId="16" xfId="894" applyNumberFormat="1" applyFont="1" applyFill="1" applyBorder="1" applyProtection="1"/>
    <xf numFmtId="37" fontId="58" fillId="0" borderId="0" xfId="892" applyNumberFormat="1" applyFont="1" applyProtection="1"/>
    <xf numFmtId="37" fontId="58" fillId="0" borderId="0" xfId="892" applyNumberFormat="1" applyFont="1" applyFill="1" applyAlignment="1" applyProtection="1">
      <alignment horizontal="left"/>
    </xf>
    <xf numFmtId="37" fontId="82" fillId="0" borderId="0" xfId="892" applyFont="1"/>
    <xf numFmtId="43" fontId="83" fillId="0" borderId="0" xfId="895" applyFont="1" applyProtection="1"/>
    <xf numFmtId="10" fontId="83" fillId="0" borderId="0" xfId="893" applyNumberFormat="1" applyFont="1" applyProtection="1"/>
    <xf numFmtId="0" fontId="56" fillId="0" borderId="0" xfId="0" applyFont="1"/>
    <xf numFmtId="0" fontId="0" fillId="0" borderId="0" xfId="0" applyAlignment="1">
      <alignment horizontal="center"/>
    </xf>
    <xf numFmtId="41" fontId="0" fillId="0" borderId="0" xfId="0" applyNumberFormat="1"/>
    <xf numFmtId="41" fontId="56" fillId="0" borderId="23" xfId="0" applyNumberFormat="1" applyFont="1" applyBorder="1"/>
    <xf numFmtId="37" fontId="86" fillId="0" borderId="0" xfId="892" applyFont="1"/>
    <xf numFmtId="0" fontId="1" fillId="37" borderId="0" xfId="775" applyFill="1"/>
    <xf numFmtId="10" fontId="58" fillId="0" borderId="0" xfId="937" applyNumberFormat="1" applyFont="1"/>
    <xf numFmtId="37" fontId="84" fillId="0" borderId="0" xfId="892" applyFont="1" applyAlignment="1">
      <alignment horizontal="center"/>
    </xf>
    <xf numFmtId="0" fontId="5" fillId="0" borderId="0" xfId="772" quotePrefix="1" applyFont="1" applyAlignment="1">
      <alignment horizontal="centerContinuous"/>
    </xf>
    <xf numFmtId="167" fontId="5" fillId="0" borderId="0" xfId="129" quotePrefix="1" applyNumberFormat="1" applyFont="1"/>
    <xf numFmtId="0" fontId="5" fillId="0" borderId="0" xfId="0" quotePrefix="1" applyFont="1" applyAlignment="1">
      <alignment horizontal="right"/>
    </xf>
    <xf numFmtId="43" fontId="5" fillId="0" borderId="0" xfId="0" applyNumberFormat="1" applyFont="1"/>
    <xf numFmtId="43" fontId="5" fillId="0" borderId="0" xfId="0" quotePrefix="1" applyNumberFormat="1" applyFont="1" applyAlignment="1">
      <alignment horizontal="center"/>
    </xf>
    <xf numFmtId="43" fontId="5" fillId="0" borderId="24" xfId="0" applyNumberFormat="1" applyFont="1" applyBorder="1"/>
    <xf numFmtId="37" fontId="58" fillId="0" borderId="15" xfId="892" applyFont="1" applyFill="1" applyBorder="1" applyAlignment="1" applyProtection="1">
      <alignment horizontal="right"/>
    </xf>
    <xf numFmtId="37" fontId="58" fillId="0" borderId="0" xfId="892" applyFont="1" applyFill="1" applyAlignment="1" applyProtection="1">
      <alignment horizontal="center"/>
    </xf>
  </cellXfs>
  <cellStyles count="938">
    <cellStyle name="20% - Accent1 2" xfId="165"/>
    <cellStyle name="20% - Accent1 2 2" xfId="411"/>
    <cellStyle name="20% - Accent1 2 2 2" xfId="862"/>
    <cellStyle name="20% - Accent1 2 2 2 2" xfId="889"/>
    <cellStyle name="20% - Accent1 2 2 3" xfId="832"/>
    <cellStyle name="20% - Accent1 2 2 4" xfId="807"/>
    <cellStyle name="20% - Accent1 2 3" xfId="771"/>
    <cellStyle name="20% - Accent1 2 3 2" xfId="750"/>
    <cellStyle name="20% - Accent1 2 4" xfId="848"/>
    <cellStyle name="20% - Accent1 2 5" xfId="876"/>
    <cellStyle name="20% - Accent1 3" xfId="265"/>
    <cellStyle name="20% - Accent1 3 2" xfId="479"/>
    <cellStyle name="20% - Accent1 3 2 2" xfId="689"/>
    <cellStyle name="20% - Accent1 3 3" xfId="586"/>
    <cellStyle name="20% - Accent1 4" xfId="323"/>
    <cellStyle name="20% - Accent1 4 2" xfId="861"/>
    <cellStyle name="20% - Accent1 5" xfId="44"/>
    <cellStyle name="20% - Accent2 2" xfId="169"/>
    <cellStyle name="20% - Accent2 2 2" xfId="413"/>
    <cellStyle name="20% - Accent2 2 2 2" xfId="770"/>
    <cellStyle name="20% - Accent2 2 2 2 2" xfId="749"/>
    <cellStyle name="20% - Accent2 2 2 3" xfId="728"/>
    <cellStyle name="20% - Accent2 2 2 4" xfId="831"/>
    <cellStyle name="20% - Accent2 2 3" xfId="847"/>
    <cellStyle name="20% - Accent2 2 3 2" xfId="875"/>
    <cellStyle name="20% - Accent2 2 4" xfId="806"/>
    <cellStyle name="20% - Accent2 2 5" xfId="888"/>
    <cellStyle name="20% - Accent2 3" xfId="269"/>
    <cellStyle name="20% - Accent2 3 2" xfId="481"/>
    <cellStyle name="20% - Accent2 3 2 2" xfId="691"/>
    <cellStyle name="20% - Accent2 3 3" xfId="588"/>
    <cellStyle name="20% - Accent2 4" xfId="327"/>
    <cellStyle name="20% - Accent2 4 2" xfId="830"/>
    <cellStyle name="20% - Accent2 5" xfId="48"/>
    <cellStyle name="20% - Accent3 2" xfId="173"/>
    <cellStyle name="20% - Accent3 2 2" xfId="415"/>
    <cellStyle name="20% - Accent3 2 2 2" xfId="846"/>
    <cellStyle name="20% - Accent3 2 2 2 2" xfId="874"/>
    <cellStyle name="20% - Accent3 2 2 3" xfId="805"/>
    <cellStyle name="20% - Accent3 2 2 4" xfId="748"/>
    <cellStyle name="20% - Accent3 2 3" xfId="860"/>
    <cellStyle name="20% - Accent3 2 3 2" xfId="887"/>
    <cellStyle name="20% - Accent3 2 4" xfId="829"/>
    <cellStyle name="20% - Accent3 2 5" xfId="769"/>
    <cellStyle name="20% - Accent3 3" xfId="273"/>
    <cellStyle name="20% - Accent3 3 2" xfId="483"/>
    <cellStyle name="20% - Accent3 3 2 2" xfId="693"/>
    <cellStyle name="20% - Accent3 3 3" xfId="590"/>
    <cellStyle name="20% - Accent3 4" xfId="331"/>
    <cellStyle name="20% - Accent3 4 2" xfId="845"/>
    <cellStyle name="20% - Accent3 5" xfId="52"/>
    <cellStyle name="20% - Accent4 2" xfId="177"/>
    <cellStyle name="20% - Accent4 2 2" xfId="417"/>
    <cellStyle name="20% - Accent4 2 2 2" xfId="863"/>
    <cellStyle name="20% - Accent4 2 2 2 2" xfId="890"/>
    <cellStyle name="20% - Accent4 2 2 3" xfId="833"/>
    <cellStyle name="20% - Accent4 2 2 4" xfId="804"/>
    <cellStyle name="20% - Accent4 2 3" xfId="777"/>
    <cellStyle name="20% - Accent4 2 3 2" xfId="859"/>
    <cellStyle name="20% - Accent4 2 4" xfId="886"/>
    <cellStyle name="20% - Accent4 2 5" xfId="873"/>
    <cellStyle name="20% - Accent4 3" xfId="277"/>
    <cellStyle name="20% - Accent4 3 2" xfId="485"/>
    <cellStyle name="20% - Accent4 3 2 2" xfId="695"/>
    <cellStyle name="20% - Accent4 3 3" xfId="592"/>
    <cellStyle name="20% - Accent4 4" xfId="335"/>
    <cellStyle name="20% - Accent4 4 2" xfId="747"/>
    <cellStyle name="20% - Accent4 5" xfId="56"/>
    <cellStyle name="20% - Accent5 2" xfId="181"/>
    <cellStyle name="20% - Accent5 2 2" xfId="419"/>
    <cellStyle name="20% - Accent5 2 2 2" xfId="803"/>
    <cellStyle name="20% - Accent5 2 2 2 2" xfId="858"/>
    <cellStyle name="20% - Accent5 2 2 3" xfId="885"/>
    <cellStyle name="20% - Accent5 2 2 4" xfId="872"/>
    <cellStyle name="20% - Accent5 2 3" xfId="828"/>
    <cellStyle name="20% - Accent5 2 3 2" xfId="768"/>
    <cellStyle name="20% - Accent5 2 4" xfId="746"/>
    <cellStyle name="20% - Accent5 2 5" xfId="844"/>
    <cellStyle name="20% - Accent5 3" xfId="281"/>
    <cellStyle name="20% - Accent5 3 2" xfId="487"/>
    <cellStyle name="20% - Accent5 3 2 2" xfId="697"/>
    <cellStyle name="20% - Accent5 3 3" xfId="594"/>
    <cellStyle name="20% - Accent5 4" xfId="339"/>
    <cellStyle name="20% - Accent5 4 2" xfId="802"/>
    <cellStyle name="20% - Accent5 5" xfId="60"/>
    <cellStyle name="20% - Accent6 2" xfId="185"/>
    <cellStyle name="20% - Accent6 2 2" xfId="421"/>
    <cellStyle name="20% - Accent6 2 2 2" xfId="827"/>
    <cellStyle name="20% - Accent6 2 2 2 2" xfId="767"/>
    <cellStyle name="20% - Accent6 2 2 3" xfId="745"/>
    <cellStyle name="20% - Accent6 2 2 4" xfId="884"/>
    <cellStyle name="20% - Accent6 2 3" xfId="843"/>
    <cellStyle name="20% - Accent6 2 3 2" xfId="871"/>
    <cellStyle name="20% - Accent6 2 4" xfId="801"/>
    <cellStyle name="20% - Accent6 2 5" xfId="857"/>
    <cellStyle name="20% - Accent6 3" xfId="285"/>
    <cellStyle name="20% - Accent6 3 2" xfId="489"/>
    <cellStyle name="20% - Accent6 3 2 2" xfId="699"/>
    <cellStyle name="20% - Accent6 3 3" xfId="596"/>
    <cellStyle name="20% - Accent6 4" xfId="343"/>
    <cellStyle name="20% - Accent6 4 2" xfId="826"/>
    <cellStyle name="20% - Accent6 5" xfId="64"/>
    <cellStyle name="40% - Accent1 2" xfId="166"/>
    <cellStyle name="40% - Accent1 2 2" xfId="412"/>
    <cellStyle name="40% - Accent1 2 2 2" xfId="842"/>
    <cellStyle name="40% - Accent1 2 2 2 2" xfId="870"/>
    <cellStyle name="40% - Accent1 2 2 3" xfId="800"/>
    <cellStyle name="40% - Accent1 2 2 4" xfId="744"/>
    <cellStyle name="40% - Accent1 2 3" xfId="856"/>
    <cellStyle name="40% - Accent1 2 3 2" xfId="883"/>
    <cellStyle name="40% - Accent1 2 4" xfId="825"/>
    <cellStyle name="40% - Accent1 2 5" xfId="766"/>
    <cellStyle name="40% - Accent1 3" xfId="266"/>
    <cellStyle name="40% - Accent1 3 2" xfId="480"/>
    <cellStyle name="40% - Accent1 3 2 2" xfId="690"/>
    <cellStyle name="40% - Accent1 3 3" xfId="587"/>
    <cellStyle name="40% - Accent1 4" xfId="324"/>
    <cellStyle name="40% - Accent1 4 2" xfId="841"/>
    <cellStyle name="40% - Accent1 5" xfId="45"/>
    <cellStyle name="40% - Accent2 2" xfId="170"/>
    <cellStyle name="40% - Accent2 2 2" xfId="414"/>
    <cellStyle name="40% - Accent2 2 2 2" xfId="855"/>
    <cellStyle name="40% - Accent2 2 2 2 2" xfId="882"/>
    <cellStyle name="40% - Accent2 2 2 3" xfId="824"/>
    <cellStyle name="40% - Accent2 2 2 4" xfId="799"/>
    <cellStyle name="40% - Accent2 2 3" xfId="765"/>
    <cellStyle name="40% - Accent2 2 3 2" xfId="743"/>
    <cellStyle name="40% - Accent2 2 4" xfId="840"/>
    <cellStyle name="40% - Accent2 2 5" xfId="869"/>
    <cellStyle name="40% - Accent2 3" xfId="270"/>
    <cellStyle name="40% - Accent2 3 2" xfId="482"/>
    <cellStyle name="40% - Accent2 3 2 2" xfId="692"/>
    <cellStyle name="40% - Accent2 3 3" xfId="589"/>
    <cellStyle name="40% - Accent2 4" xfId="328"/>
    <cellStyle name="40% - Accent2 4 2" xfId="854"/>
    <cellStyle name="40% - Accent2 5" xfId="49"/>
    <cellStyle name="40% - Accent3 2" xfId="174"/>
    <cellStyle name="40% - Accent3 2 2" xfId="416"/>
    <cellStyle name="40% - Accent3 2 2 2" xfId="764"/>
    <cellStyle name="40% - Accent3 2 2 2 2" xfId="742"/>
    <cellStyle name="40% - Accent3 2 2 3" xfId="839"/>
    <cellStyle name="40% - Accent3 2 2 4" xfId="823"/>
    <cellStyle name="40% - Accent3 2 3" xfId="868"/>
    <cellStyle name="40% - Accent3 2 3 2" xfId="798"/>
    <cellStyle name="40% - Accent3 2 4" xfId="853"/>
    <cellStyle name="40% - Accent3 2 5" xfId="881"/>
    <cellStyle name="40% - Accent3 3" xfId="274"/>
    <cellStyle name="40% - Accent3 3 2" xfId="484"/>
    <cellStyle name="40% - Accent3 3 2 2" xfId="694"/>
    <cellStyle name="40% - Accent3 3 3" xfId="591"/>
    <cellStyle name="40% - Accent3 4" xfId="332"/>
    <cellStyle name="40% - Accent3 4 2" xfId="763"/>
    <cellStyle name="40% - Accent3 5" xfId="53"/>
    <cellStyle name="40% - Accent4 2" xfId="178"/>
    <cellStyle name="40% - Accent4 2 2" xfId="418"/>
    <cellStyle name="40% - Accent4 2 2 2" xfId="809"/>
    <cellStyle name="40% - Accent4 2 2 2 2" xfId="753"/>
    <cellStyle name="40% - Accent4 2 2 3" xfId="727"/>
    <cellStyle name="40% - Accent4 2 2 4" xfId="782"/>
    <cellStyle name="40% - Accent4 2 3" xfId="838"/>
    <cellStyle name="40% - Accent4 2 3 2" xfId="867"/>
    <cellStyle name="40% - Accent4 2 4" xfId="797"/>
    <cellStyle name="40% - Accent4 2 5" xfId="741"/>
    <cellStyle name="40% - Accent4 3" xfId="278"/>
    <cellStyle name="40% - Accent4 3 2" xfId="486"/>
    <cellStyle name="40% - Accent4 3 2 2" xfId="696"/>
    <cellStyle name="40% - Accent4 3 3" xfId="593"/>
    <cellStyle name="40% - Accent4 4" xfId="336"/>
    <cellStyle name="40% - Accent4 4 2" xfId="822"/>
    <cellStyle name="40% - Accent4 5" xfId="57"/>
    <cellStyle name="40% - Accent5 2" xfId="182"/>
    <cellStyle name="40% - Accent5 2 2" xfId="420"/>
    <cellStyle name="40% - Accent5 2 2 2" xfId="837"/>
    <cellStyle name="40% - Accent5 2 2 2 2" xfId="866"/>
    <cellStyle name="40% - Accent5 2 2 3" xfId="796"/>
    <cellStyle name="40% - Accent5 2 2 4" xfId="740"/>
    <cellStyle name="40% - Accent5 2 3" xfId="852"/>
    <cellStyle name="40% - Accent5 2 3 2" xfId="880"/>
    <cellStyle name="40% - Accent5 2 4" xfId="821"/>
    <cellStyle name="40% - Accent5 2 5" xfId="762"/>
    <cellStyle name="40% - Accent5 3" xfId="282"/>
    <cellStyle name="40% - Accent5 3 2" xfId="488"/>
    <cellStyle name="40% - Accent5 3 2 2" xfId="698"/>
    <cellStyle name="40% - Accent5 3 3" xfId="595"/>
    <cellStyle name="40% - Accent5 4" xfId="340"/>
    <cellStyle name="40% - Accent5 4 2" xfId="836"/>
    <cellStyle name="40% - Accent5 5" xfId="61"/>
    <cellStyle name="40% - Accent6 2" xfId="186"/>
    <cellStyle name="40% - Accent6 2 2" xfId="422"/>
    <cellStyle name="40% - Accent6 2 2 2" xfId="851"/>
    <cellStyle name="40% - Accent6 2 2 2 2" xfId="879"/>
    <cellStyle name="40% - Accent6 2 2 3" xfId="820"/>
    <cellStyle name="40% - Accent6 2 2 4" xfId="795"/>
    <cellStyle name="40% - Accent6 2 3" xfId="761"/>
    <cellStyle name="40% - Accent6 2 3 2" xfId="739"/>
    <cellStyle name="40% - Accent6 2 4" xfId="835"/>
    <cellStyle name="40% - Accent6 2 5" xfId="865"/>
    <cellStyle name="40% - Accent6 3" xfId="286"/>
    <cellStyle name="40% - Accent6 3 2" xfId="490"/>
    <cellStyle name="40% - Accent6 3 2 2" xfId="700"/>
    <cellStyle name="40% - Accent6 3 3" xfId="597"/>
    <cellStyle name="40% - Accent6 4" xfId="344"/>
    <cellStyle name="40% - Accent6 4 2" xfId="850"/>
    <cellStyle name="40% - Accent6 5" xfId="65"/>
    <cellStyle name="60% - Accent1 2" xfId="167"/>
    <cellStyle name="60% - Accent1 2 2" xfId="878"/>
    <cellStyle name="60% - Accent1 3" xfId="267"/>
    <cellStyle name="60% - Accent1 4" xfId="325"/>
    <cellStyle name="60% - Accent1 5" xfId="46"/>
    <cellStyle name="60% - Accent2 2" xfId="171"/>
    <cellStyle name="60% - Accent2 2 2" xfId="819"/>
    <cellStyle name="60% - Accent2 3" xfId="271"/>
    <cellStyle name="60% - Accent2 4" xfId="329"/>
    <cellStyle name="60% - Accent2 5" xfId="50"/>
    <cellStyle name="60% - Accent3 2" xfId="175"/>
    <cellStyle name="60% - Accent3 2 2" xfId="760"/>
    <cellStyle name="60% - Accent3 3" xfId="275"/>
    <cellStyle name="60% - Accent3 4" xfId="333"/>
    <cellStyle name="60% - Accent3 5" xfId="54"/>
    <cellStyle name="60% - Accent4 2" xfId="179"/>
    <cellStyle name="60% - Accent4 2 2" xfId="738"/>
    <cellStyle name="60% - Accent4 3" xfId="279"/>
    <cellStyle name="60% - Accent4 4" xfId="337"/>
    <cellStyle name="60% - Accent4 5" xfId="58"/>
    <cellStyle name="60% - Accent5 2" xfId="183"/>
    <cellStyle name="60% - Accent5 2 2" xfId="794"/>
    <cellStyle name="60% - Accent5 3" xfId="283"/>
    <cellStyle name="60% - Accent5 4" xfId="341"/>
    <cellStyle name="60% - Accent5 5" xfId="62"/>
    <cellStyle name="60% - Accent6 2" xfId="187"/>
    <cellStyle name="60% - Accent6 2 2" xfId="737"/>
    <cellStyle name="60% - Accent6 3" xfId="287"/>
    <cellStyle name="60% - Accent6 4" xfId="345"/>
    <cellStyle name="60% - Accent6 5" xfId="66"/>
    <cellStyle name="Accent1 2" xfId="164"/>
    <cellStyle name="Accent1 2 2" xfId="793"/>
    <cellStyle name="Accent1 3" xfId="264"/>
    <cellStyle name="Accent1 4" xfId="322"/>
    <cellStyle name="Accent1 5" xfId="43"/>
    <cellStyle name="Accent2 2" xfId="168"/>
    <cellStyle name="Accent2 2 2" xfId="818"/>
    <cellStyle name="Accent2 3" xfId="268"/>
    <cellStyle name="Accent2 4" xfId="326"/>
    <cellStyle name="Accent2 5" xfId="47"/>
    <cellStyle name="Accent3 2" xfId="172"/>
    <cellStyle name="Accent3 2 2" xfId="759"/>
    <cellStyle name="Accent3 3" xfId="272"/>
    <cellStyle name="Accent3 4" xfId="330"/>
    <cellStyle name="Accent3 5" xfId="51"/>
    <cellStyle name="Accent4 2" xfId="176"/>
    <cellStyle name="Accent4 2 2" xfId="736"/>
    <cellStyle name="Accent4 3" xfId="276"/>
    <cellStyle name="Accent4 4" xfId="334"/>
    <cellStyle name="Accent4 5" xfId="55"/>
    <cellStyle name="Accent5 2" xfId="180"/>
    <cellStyle name="Accent5 2 2" xfId="792"/>
    <cellStyle name="Accent5 3" xfId="280"/>
    <cellStyle name="Accent5 4" xfId="338"/>
    <cellStyle name="Accent5 5" xfId="59"/>
    <cellStyle name="Accent6 2" xfId="184"/>
    <cellStyle name="Accent6 2 2" xfId="817"/>
    <cellStyle name="Accent6 3" xfId="284"/>
    <cellStyle name="Accent6 4" xfId="342"/>
    <cellStyle name="Accent6 5" xfId="63"/>
    <cellStyle name="Actual Date" xfId="896"/>
    <cellStyle name="Affinity Input" xfId="897"/>
    <cellStyle name="Bad 2" xfId="154"/>
    <cellStyle name="Bad 2 2" xfId="758"/>
    <cellStyle name="Bad 3" xfId="253"/>
    <cellStyle name="Bad 4" xfId="312"/>
    <cellStyle name="Bad 5" xfId="33"/>
    <cellStyle name="Body" xfId="2"/>
    <cellStyle name="Calculation 2" xfId="158"/>
    <cellStyle name="Calculation 2 2" xfId="735"/>
    <cellStyle name="Calculation 3" xfId="257"/>
    <cellStyle name="Calculation 4" xfId="316"/>
    <cellStyle name="Calculation 5" xfId="37"/>
    <cellStyle name="Check Cell 2" xfId="160"/>
    <cellStyle name="Check Cell 2 2" xfId="791"/>
    <cellStyle name="Check Cell 3" xfId="259"/>
    <cellStyle name="Check Cell 4" xfId="318"/>
    <cellStyle name="Check Cell 5" xfId="39"/>
    <cellStyle name="Comma 10" xfId="129"/>
    <cellStyle name="Comma 10 2" xfId="239"/>
    <cellStyle name="Comma 10 2 2" xfId="469"/>
    <cellStyle name="Comma 10 2 2 2" xfId="679"/>
    <cellStyle name="Comma 10 2 3" xfId="576"/>
    <cellStyle name="Comma 10 3" xfId="395"/>
    <cellStyle name="Comma 10 3 2" xfId="639"/>
    <cellStyle name="Comma 10 4" xfId="533"/>
    <cellStyle name="Comma 11" xfId="133"/>
    <cellStyle name="Comma 11 2" xfId="243"/>
    <cellStyle name="Comma 12" xfId="135"/>
    <cellStyle name="Comma 12 2" xfId="245"/>
    <cellStyle name="Comma 12 2 2" xfId="473"/>
    <cellStyle name="Comma 12 2 2 2" xfId="683"/>
    <cellStyle name="Comma 12 2 3" xfId="580"/>
    <cellStyle name="Comma 12 3" xfId="399"/>
    <cellStyle name="Comma 12 3 2" xfId="643"/>
    <cellStyle name="Comma 12 4" xfId="537"/>
    <cellStyle name="Comma 13" xfId="149"/>
    <cellStyle name="Comma 14" xfId="288"/>
    <cellStyle name="Comma 14 2" xfId="491"/>
    <cellStyle name="Comma 14 2 2" xfId="701"/>
    <cellStyle name="Comma 14 3" xfId="598"/>
    <cellStyle name="Comma 15" xfId="300"/>
    <cellStyle name="Comma 15 2" xfId="607"/>
    <cellStyle name="Comma 16" xfId="308"/>
    <cellStyle name="Comma 17" xfId="505"/>
    <cellStyle name="Comma 18" xfId="712"/>
    <cellStyle name="Comma 19" xfId="16"/>
    <cellStyle name="Comma 2" xfId="24"/>
    <cellStyle name="Comma 20" xfId="3"/>
    <cellStyle name="Comma 21" xfId="895"/>
    <cellStyle name="Comma 3" xfId="70"/>
    <cellStyle name="Comma 3 2" xfId="295"/>
    <cellStyle name="Comma 3 3" xfId="757"/>
    <cellStyle name="Comma 4" xfId="78"/>
    <cellStyle name="Comma 4 2" xfId="193"/>
    <cellStyle name="Comma 4 2 2" xfId="426"/>
    <cellStyle name="Comma 4 3" xfId="349"/>
    <cellStyle name="Comma 4 4" xfId="734"/>
    <cellStyle name="Comma 5" xfId="82"/>
    <cellStyle name="Comma 5 2" xfId="196"/>
    <cellStyle name="Comma 5 2 2" xfId="429"/>
    <cellStyle name="Comma 5 2 2 2" xfId="656"/>
    <cellStyle name="Comma 5 2 3" xfId="553"/>
    <cellStyle name="Comma 5 3" xfId="352"/>
    <cellStyle name="Comma 5 3 2" xfId="615"/>
    <cellStyle name="Comma 5 4" xfId="509"/>
    <cellStyle name="Comma 6" xfId="92"/>
    <cellStyle name="Comma 6 2" xfId="206"/>
    <cellStyle name="Comma 6 2 2" xfId="436"/>
    <cellStyle name="Comma 6 3" xfId="360"/>
    <cellStyle name="Comma 6 4" xfId="720"/>
    <cellStyle name="Comma 7" xfId="93"/>
    <cellStyle name="Comma 7 2" xfId="790"/>
    <cellStyle name="Comma 8" xfId="102"/>
    <cellStyle name="Comma 8 2" xfId="214"/>
    <cellStyle name="Comma 8 2 2" xfId="444"/>
    <cellStyle name="Comma 8 3" xfId="368"/>
    <cellStyle name="Comma 9" xfId="109"/>
    <cellStyle name="Comma 9 2" xfId="375"/>
    <cellStyle name="Comma 9 3" xfId="733"/>
    <cellStyle name="ContentsHyperlink" xfId="898"/>
    <cellStyle name="Currency [2]" xfId="899"/>
    <cellStyle name="Currency 2" xfId="81"/>
    <cellStyle name="Currency 2 2" xfId="816"/>
    <cellStyle name="Currency 2 3" xfId="789"/>
    <cellStyle name="Currency 3" xfId="198"/>
    <cellStyle name="Currency 4" xfId="296"/>
    <cellStyle name="Currency 5" xfId="354"/>
    <cellStyle name="Currency 6" xfId="84"/>
    <cellStyle name="Currency 7" xfId="894"/>
    <cellStyle name="Custom - Style1" xfId="900"/>
    <cellStyle name="Data   - Style2" xfId="901"/>
    <cellStyle name="Date" xfId="902"/>
    <cellStyle name="Edit" xfId="903"/>
    <cellStyle name="Engine" xfId="904"/>
    <cellStyle name="Explanatory Text 2" xfId="162"/>
    <cellStyle name="Explanatory Text 2 2" xfId="788"/>
    <cellStyle name="Explanatory Text 3" xfId="262"/>
    <cellStyle name="Explanatory Text 4" xfId="320"/>
    <cellStyle name="Explanatory Text 5" xfId="41"/>
    <cellStyle name="Fixed" xfId="905"/>
    <cellStyle name="Good 2" xfId="153"/>
    <cellStyle name="Good 2 2" xfId="815"/>
    <cellStyle name="Good 3" xfId="252"/>
    <cellStyle name="Good 4" xfId="311"/>
    <cellStyle name="Good 5" xfId="32"/>
    <cellStyle name="Grey" xfId="906"/>
    <cellStyle name="HEADER" xfId="907"/>
    <cellStyle name="Header1" xfId="4"/>
    <cellStyle name="Header2" xfId="5"/>
    <cellStyle name="heading" xfId="908"/>
    <cellStyle name="Heading 1 2" xfId="28"/>
    <cellStyle name="Heading 2 2" xfId="29"/>
    <cellStyle name="Heading 3 2" xfId="30"/>
    <cellStyle name="Heading 4 2" xfId="31"/>
    <cellStyle name="Heading1" xfId="909"/>
    <cellStyle name="Heading2" xfId="910"/>
    <cellStyle name="HIGHLIGHT" xfId="911"/>
    <cellStyle name="Input [yellow]" xfId="912"/>
    <cellStyle name="Input 2" xfId="156"/>
    <cellStyle name="Input 2 2" xfId="756"/>
    <cellStyle name="Input 3" xfId="255"/>
    <cellStyle name="Input 4" xfId="314"/>
    <cellStyle name="Input 5" xfId="35"/>
    <cellStyle name="ITALIC - Style2" xfId="6"/>
    <cellStyle name="Labels - Style3" xfId="913"/>
    <cellStyle name="Large Page Heading" xfId="914"/>
    <cellStyle name="Linked Cell 2" xfId="159"/>
    <cellStyle name="Linked Cell 2 2" xfId="732"/>
    <cellStyle name="Linked Cell 3" xfId="258"/>
    <cellStyle name="Linked Cell 4" xfId="317"/>
    <cellStyle name="Linked Cell 5" xfId="38"/>
    <cellStyle name="Neutral 2" xfId="155"/>
    <cellStyle name="Neutral 2 2" xfId="787"/>
    <cellStyle name="Neutral 3" xfId="254"/>
    <cellStyle name="Neutral 4" xfId="313"/>
    <cellStyle name="Neutral 5" xfId="34"/>
    <cellStyle name="no dec" xfId="7"/>
    <cellStyle name="No Edit" xfId="915"/>
    <cellStyle name="Normal" xfId="0" builtinId="0"/>
    <cellStyle name="Normal - Style1" xfId="8"/>
    <cellStyle name="Normal - Style2" xfId="916"/>
    <cellStyle name="Normal - Style3" xfId="917"/>
    <cellStyle name="Normal - Style4" xfId="918"/>
    <cellStyle name="Normal - Style5" xfId="919"/>
    <cellStyle name="Normal - Style6" xfId="920"/>
    <cellStyle name="Normal - Style7" xfId="921"/>
    <cellStyle name="Normal - Style8" xfId="922"/>
    <cellStyle name="Normal 10" xfId="75"/>
    <cellStyle name="Normal 10 2" xfId="190"/>
    <cellStyle name="Normal 10 3" xfId="814"/>
    <cellStyle name="Normal 100" xfId="15"/>
    <cellStyle name="Normal 101" xfId="23"/>
    <cellStyle name="Normal 102" xfId="713"/>
    <cellStyle name="Normal 103" xfId="714"/>
    <cellStyle name="Normal 104" xfId="1"/>
    <cellStyle name="Normal 105" xfId="715"/>
    <cellStyle name="Normal 106" xfId="772"/>
    <cellStyle name="Normal 107" xfId="726"/>
    <cellStyle name="Normal 108" xfId="808"/>
    <cellStyle name="Normal 109" xfId="892"/>
    <cellStyle name="Normal 11" xfId="76"/>
    <cellStyle name="Normal 11 2" xfId="191"/>
    <cellStyle name="Normal 12" xfId="77"/>
    <cellStyle name="Normal 12 2" xfId="192"/>
    <cellStyle name="Normal 12 2 2" xfId="425"/>
    <cellStyle name="Normal 12 3" xfId="348"/>
    <cellStyle name="Normal 13" xfId="79"/>
    <cellStyle name="Normal 13 2" xfId="194"/>
    <cellStyle name="Normal 13 2 2" xfId="427"/>
    <cellStyle name="Normal 13 3" xfId="350"/>
    <cellStyle name="Normal 14" xfId="80"/>
    <cellStyle name="Normal 14 2" xfId="195"/>
    <cellStyle name="Normal 14 2 2" xfId="428"/>
    <cellStyle name="Normal 14 2 2 2" xfId="655"/>
    <cellStyle name="Normal 14 2 3" xfId="552"/>
    <cellStyle name="Normal 14 3" xfId="351"/>
    <cellStyle name="Normal 14 3 2" xfId="614"/>
    <cellStyle name="Normal 14 4" xfId="508"/>
    <cellStyle name="Normal 15" xfId="83"/>
    <cellStyle name="Normal 15 2" xfId="197"/>
    <cellStyle name="Normal 15 2 2" xfId="430"/>
    <cellStyle name="Normal 15 3" xfId="353"/>
    <cellStyle name="Normal 16" xfId="85"/>
    <cellStyle name="Normal 16 2" xfId="199"/>
    <cellStyle name="Normal 17" xfId="86"/>
    <cellStyle name="Normal 17 2" xfId="200"/>
    <cellStyle name="Normal 18" xfId="87"/>
    <cellStyle name="Normal 18 2" xfId="201"/>
    <cellStyle name="Normal 18 2 2" xfId="431"/>
    <cellStyle name="Normal 18 3" xfId="355"/>
    <cellStyle name="Normal 19" xfId="88"/>
    <cellStyle name="Normal 19 2" xfId="202"/>
    <cellStyle name="Normal 19 2 2" xfId="432"/>
    <cellStyle name="Normal 19 2 2 2" xfId="657"/>
    <cellStyle name="Normal 19 2 3" xfId="554"/>
    <cellStyle name="Normal 19 3" xfId="356"/>
    <cellStyle name="Normal 19 3 2" xfId="616"/>
    <cellStyle name="Normal 19 4" xfId="510"/>
    <cellStyle name="Normal 2" xfId="17"/>
    <cellStyle name="Normal 2 2" xfId="136"/>
    <cellStyle name="Normal 2 2 2" xfId="246"/>
    <cellStyle name="Normal 2 2 2 2" xfId="755"/>
    <cellStyle name="Normal 2 2 2 3" xfId="813"/>
    <cellStyle name="Normal 2 2 3" xfId="731"/>
    <cellStyle name="Normal 2 2 4" xfId="786"/>
    <cellStyle name="Normal 2 3" xfId="150"/>
    <cellStyle name="Normal 2 3 2" xfId="812"/>
    <cellStyle name="Normal 2 3 3" xfId="754"/>
    <cellStyle name="Normal 2 3 4" xfId="785"/>
    <cellStyle name="Normal 2 4" xfId="730"/>
    <cellStyle name="Normal 2 4 2" xfId="784"/>
    <cellStyle name="Normal 2 5" xfId="811"/>
    <cellStyle name="Normal 2 6" xfId="849"/>
    <cellStyle name="Normal 20" xfId="89"/>
    <cellStyle name="Normal 20 2" xfId="203"/>
    <cellStyle name="Normal 20 2 2" xfId="433"/>
    <cellStyle name="Normal 20 2 2 2" xfId="658"/>
    <cellStyle name="Normal 20 2 3" xfId="555"/>
    <cellStyle name="Normal 20 3" xfId="357"/>
    <cellStyle name="Normal 20 3 2" xfId="617"/>
    <cellStyle name="Normal 20 4" xfId="511"/>
    <cellStyle name="Normal 21" xfId="90"/>
    <cellStyle name="Normal 21 2" xfId="204"/>
    <cellStyle name="Normal 21 2 2" xfId="434"/>
    <cellStyle name="Normal 21 2 2 2" xfId="659"/>
    <cellStyle name="Normal 21 2 3" xfId="556"/>
    <cellStyle name="Normal 21 3" xfId="358"/>
    <cellStyle name="Normal 21 3 2" xfId="618"/>
    <cellStyle name="Normal 21 4" xfId="512"/>
    <cellStyle name="Normal 22" xfId="91"/>
    <cellStyle name="Normal 22 2" xfId="205"/>
    <cellStyle name="Normal 22 2 2" xfId="435"/>
    <cellStyle name="Normal 22 3" xfId="359"/>
    <cellStyle name="Normal 23" xfId="95"/>
    <cellStyle name="Normal 23 2" xfId="207"/>
    <cellStyle name="Normal 23 2 2" xfId="437"/>
    <cellStyle name="Normal 23 3" xfId="361"/>
    <cellStyle name="Normal 24" xfId="96"/>
    <cellStyle name="Normal 24 2" xfId="208"/>
    <cellStyle name="Normal 24 2 2" xfId="438"/>
    <cellStyle name="Normal 24 3" xfId="362"/>
    <cellStyle name="Normal 25" xfId="97"/>
    <cellStyle name="Normal 25 2" xfId="209"/>
    <cellStyle name="Normal 25 2 2" xfId="439"/>
    <cellStyle name="Normal 25 3" xfId="363"/>
    <cellStyle name="Normal 26" xfId="98"/>
    <cellStyle name="Normal 26 2" xfId="210"/>
    <cellStyle name="Normal 26 2 2" xfId="440"/>
    <cellStyle name="Normal 26 3" xfId="364"/>
    <cellStyle name="Normal 27" xfId="99"/>
    <cellStyle name="Normal 27 2" xfId="211"/>
    <cellStyle name="Normal 27 2 2" xfId="441"/>
    <cellStyle name="Normal 27 3" xfId="365"/>
    <cellStyle name="Normal 28" xfId="100"/>
    <cellStyle name="Normal 28 2" xfId="212"/>
    <cellStyle name="Normal 28 2 2" xfId="442"/>
    <cellStyle name="Normal 28 3" xfId="366"/>
    <cellStyle name="Normal 29" xfId="101"/>
    <cellStyle name="Normal 29 2" xfId="213"/>
    <cellStyle name="Normal 29 2 2" xfId="443"/>
    <cellStyle name="Normal 29 3" xfId="367"/>
    <cellStyle name="Normal 3" xfId="25"/>
    <cellStyle name="Normal 3 2" xfId="716"/>
    <cellStyle name="Normal 30" xfId="103"/>
    <cellStyle name="Normal 30 2" xfId="215"/>
    <cellStyle name="Normal 30 2 2" xfId="445"/>
    <cellStyle name="Normal 30 3" xfId="369"/>
    <cellStyle name="Normal 31" xfId="104"/>
    <cellStyle name="Normal 31 2" xfId="216"/>
    <cellStyle name="Normal 31 2 2" xfId="446"/>
    <cellStyle name="Normal 31 3" xfId="370"/>
    <cellStyle name="Normal 32" xfId="105"/>
    <cellStyle name="Normal 32 2" xfId="217"/>
    <cellStyle name="Normal 32 2 2" xfId="447"/>
    <cellStyle name="Normal 32 3" xfId="371"/>
    <cellStyle name="Normal 33" xfId="106"/>
    <cellStyle name="Normal 33 2" xfId="218"/>
    <cellStyle name="Normal 33 2 2" xfId="448"/>
    <cellStyle name="Normal 33 3" xfId="372"/>
    <cellStyle name="Normal 34" xfId="107"/>
    <cellStyle name="Normal 34 2" xfId="219"/>
    <cellStyle name="Normal 34 2 2" xfId="449"/>
    <cellStyle name="Normal 34 3" xfId="373"/>
    <cellStyle name="Normal 35" xfId="108"/>
    <cellStyle name="Normal 35 2" xfId="374"/>
    <cellStyle name="Normal 36" xfId="110"/>
    <cellStyle name="Normal 36 2" xfId="220"/>
    <cellStyle name="Normal 36 2 2" xfId="450"/>
    <cellStyle name="Normal 36 2 2 2" xfId="660"/>
    <cellStyle name="Normal 36 2 3" xfId="557"/>
    <cellStyle name="Normal 36 3" xfId="376"/>
    <cellStyle name="Normal 36 3 2" xfId="620"/>
    <cellStyle name="Normal 36 4" xfId="514"/>
    <cellStyle name="Normal 37" xfId="111"/>
    <cellStyle name="Normal 37 2" xfId="221"/>
    <cellStyle name="Normal 37 2 2" xfId="451"/>
    <cellStyle name="Normal 37 2 2 2" xfId="661"/>
    <cellStyle name="Normal 37 2 3" xfId="558"/>
    <cellStyle name="Normal 37 3" xfId="377"/>
    <cellStyle name="Normal 37 3 2" xfId="621"/>
    <cellStyle name="Normal 37 4" xfId="515"/>
    <cellStyle name="Normal 38" xfId="112"/>
    <cellStyle name="Normal 38 2" xfId="222"/>
    <cellStyle name="Normal 38 2 2" xfId="452"/>
    <cellStyle name="Normal 38 2 2 2" xfId="662"/>
    <cellStyle name="Normal 38 2 3" xfId="559"/>
    <cellStyle name="Normal 38 3" xfId="378"/>
    <cellStyle name="Normal 38 3 2" xfId="622"/>
    <cellStyle name="Normal 38 4" xfId="516"/>
    <cellStyle name="Normal 39" xfId="113"/>
    <cellStyle name="Normal 39 2" xfId="223"/>
    <cellStyle name="Normal 39 2 2" xfId="453"/>
    <cellStyle name="Normal 39 2 2 2" xfId="663"/>
    <cellStyle name="Normal 39 2 3" xfId="560"/>
    <cellStyle name="Normal 39 3" xfId="379"/>
    <cellStyle name="Normal 39 3 2" xfId="623"/>
    <cellStyle name="Normal 39 4" xfId="517"/>
    <cellStyle name="Normal 4" xfId="67"/>
    <cellStyle name="Normal 4 2" xfId="188"/>
    <cellStyle name="Normal 4 2 2" xfId="423"/>
    <cellStyle name="Normal 4 2 2 2" xfId="864"/>
    <cellStyle name="Normal 4 2 3" xfId="834"/>
    <cellStyle name="Normal 4 3" xfId="346"/>
    <cellStyle name="Normal 4 3 2" xfId="783"/>
    <cellStyle name="Normal 4 4" xfId="718"/>
    <cellStyle name="Normal 40" xfId="114"/>
    <cellStyle name="Normal 40 2" xfId="224"/>
    <cellStyle name="Normal 40 2 2" xfId="454"/>
    <cellStyle name="Normal 40 2 2 2" xfId="664"/>
    <cellStyle name="Normal 40 2 3" xfId="561"/>
    <cellStyle name="Normal 40 3" xfId="380"/>
    <cellStyle name="Normal 40 3 2" xfId="624"/>
    <cellStyle name="Normal 40 4" xfId="518"/>
    <cellStyle name="Normal 41" xfId="115"/>
    <cellStyle name="Normal 41 2" xfId="225"/>
    <cellStyle name="Normal 41 2 2" xfId="455"/>
    <cellStyle name="Normal 41 2 2 2" xfId="665"/>
    <cellStyle name="Normal 41 2 3" xfId="562"/>
    <cellStyle name="Normal 41 3" xfId="381"/>
    <cellStyle name="Normal 41 3 2" xfId="625"/>
    <cellStyle name="Normal 41 4" xfId="519"/>
    <cellStyle name="Normal 42" xfId="116"/>
    <cellStyle name="Normal 42 2" xfId="226"/>
    <cellStyle name="Normal 42 2 2" xfId="456"/>
    <cellStyle name="Normal 42 2 2 2" xfId="666"/>
    <cellStyle name="Normal 42 2 3" xfId="563"/>
    <cellStyle name="Normal 42 3" xfId="382"/>
    <cellStyle name="Normal 42 3 2" xfId="626"/>
    <cellStyle name="Normal 42 4" xfId="520"/>
    <cellStyle name="Normal 43" xfId="117"/>
    <cellStyle name="Normal 43 2" xfId="227"/>
    <cellStyle name="Normal 43 2 2" xfId="457"/>
    <cellStyle name="Normal 43 2 2 2" xfId="667"/>
    <cellStyle name="Normal 43 2 3" xfId="564"/>
    <cellStyle name="Normal 43 3" xfId="383"/>
    <cellStyle name="Normal 43 3 2" xfId="627"/>
    <cellStyle name="Normal 43 4" xfId="521"/>
    <cellStyle name="Normal 44" xfId="118"/>
    <cellStyle name="Normal 44 2" xfId="228"/>
    <cellStyle name="Normal 44 2 2" xfId="458"/>
    <cellStyle name="Normal 44 2 2 2" xfId="668"/>
    <cellStyle name="Normal 44 2 3" xfId="565"/>
    <cellStyle name="Normal 44 3" xfId="384"/>
    <cellStyle name="Normal 44 3 2" xfId="628"/>
    <cellStyle name="Normal 44 4" xfId="522"/>
    <cellStyle name="Normal 45" xfId="119"/>
    <cellStyle name="Normal 45 2" xfId="229"/>
    <cellStyle name="Normal 45 2 2" xfId="459"/>
    <cellStyle name="Normal 45 2 2 2" xfId="669"/>
    <cellStyle name="Normal 45 2 3" xfId="566"/>
    <cellStyle name="Normal 45 3" xfId="385"/>
    <cellStyle name="Normal 45 3 2" xfId="629"/>
    <cellStyle name="Normal 45 4" xfId="523"/>
    <cellStyle name="Normal 46" xfId="120"/>
    <cellStyle name="Normal 46 2" xfId="230"/>
    <cellStyle name="Normal 46 2 2" xfId="460"/>
    <cellStyle name="Normal 46 2 2 2" xfId="670"/>
    <cellStyle name="Normal 46 2 3" xfId="567"/>
    <cellStyle name="Normal 46 3" xfId="386"/>
    <cellStyle name="Normal 46 3 2" xfId="630"/>
    <cellStyle name="Normal 46 4" xfId="524"/>
    <cellStyle name="Normal 47" xfId="121"/>
    <cellStyle name="Normal 47 2" xfId="231"/>
    <cellStyle name="Normal 47 2 2" xfId="461"/>
    <cellStyle name="Normal 47 2 2 2" xfId="671"/>
    <cellStyle name="Normal 47 2 3" xfId="568"/>
    <cellStyle name="Normal 47 3" xfId="294"/>
    <cellStyle name="Normal 47 3 2" xfId="497"/>
    <cellStyle name="Normal 47 3 2 2" xfId="707"/>
    <cellStyle name="Normal 47 3 3" xfId="604"/>
    <cellStyle name="Normal 47 4" xfId="387"/>
    <cellStyle name="Normal 47 4 2" xfId="631"/>
    <cellStyle name="Normal 47 5" xfId="525"/>
    <cellStyle name="Normal 48" xfId="122"/>
    <cellStyle name="Normal 48 2" xfId="232"/>
    <cellStyle name="Normal 48 2 2" xfId="462"/>
    <cellStyle name="Normal 48 2 2 2" xfId="672"/>
    <cellStyle name="Normal 48 2 3" xfId="569"/>
    <cellStyle name="Normal 48 3" xfId="388"/>
    <cellStyle name="Normal 48 3 2" xfId="632"/>
    <cellStyle name="Normal 48 4" xfId="526"/>
    <cellStyle name="Normal 49" xfId="123"/>
    <cellStyle name="Normal 49 2" xfId="233"/>
    <cellStyle name="Normal 49 2 2" xfId="463"/>
    <cellStyle name="Normal 49 2 2 2" xfId="673"/>
    <cellStyle name="Normal 49 2 3" xfId="570"/>
    <cellStyle name="Normal 49 3" xfId="389"/>
    <cellStyle name="Normal 49 3 2" xfId="633"/>
    <cellStyle name="Normal 49 4" xfId="527"/>
    <cellStyle name="Normal 5" xfId="69"/>
    <cellStyle name="Normal 5 2" xfId="729"/>
    <cellStyle name="Normal 50" xfId="124"/>
    <cellStyle name="Normal 50 2" xfId="234"/>
    <cellStyle name="Normal 50 2 2" xfId="464"/>
    <cellStyle name="Normal 50 2 2 2" xfId="674"/>
    <cellStyle name="Normal 50 2 3" xfId="571"/>
    <cellStyle name="Normal 50 3" xfId="390"/>
    <cellStyle name="Normal 50 3 2" xfId="634"/>
    <cellStyle name="Normal 50 4" xfId="528"/>
    <cellStyle name="Normal 51" xfId="125"/>
    <cellStyle name="Normal 51 2" xfId="235"/>
    <cellStyle name="Normal 51 2 2" xfId="465"/>
    <cellStyle name="Normal 51 2 2 2" xfId="675"/>
    <cellStyle name="Normal 51 2 3" xfId="572"/>
    <cellStyle name="Normal 51 3" xfId="391"/>
    <cellStyle name="Normal 51 3 2" xfId="635"/>
    <cellStyle name="Normal 51 4" xfId="529"/>
    <cellStyle name="Normal 52" xfId="126"/>
    <cellStyle name="Normal 52 2" xfId="236"/>
    <cellStyle name="Normal 52 2 2" xfId="466"/>
    <cellStyle name="Normal 52 2 2 2" xfId="676"/>
    <cellStyle name="Normal 52 2 3" xfId="573"/>
    <cellStyle name="Normal 52 3" xfId="392"/>
    <cellStyle name="Normal 52 3 2" xfId="636"/>
    <cellStyle name="Normal 52 4" xfId="530"/>
    <cellStyle name="Normal 53" xfId="127"/>
    <cellStyle name="Normal 53 2" xfId="237"/>
    <cellStyle name="Normal 53 2 2" xfId="467"/>
    <cellStyle name="Normal 53 2 2 2" xfId="677"/>
    <cellStyle name="Normal 53 2 3" xfId="574"/>
    <cellStyle name="Normal 53 3" xfId="393"/>
    <cellStyle name="Normal 53 3 2" xfId="637"/>
    <cellStyle name="Normal 53 4" xfId="531"/>
    <cellStyle name="Normal 54" xfId="128"/>
    <cellStyle name="Normal 54 2" xfId="238"/>
    <cellStyle name="Normal 54 2 2" xfId="468"/>
    <cellStyle name="Normal 54 2 2 2" xfId="678"/>
    <cellStyle name="Normal 54 2 3" xfId="575"/>
    <cellStyle name="Normal 54 3" xfId="394"/>
    <cellStyle name="Normal 54 3 2" xfId="638"/>
    <cellStyle name="Normal 54 4" xfId="532"/>
    <cellStyle name="Normal 55" xfId="130"/>
    <cellStyle name="Normal 55 2" xfId="240"/>
    <cellStyle name="Normal 55 2 2" xfId="470"/>
    <cellStyle name="Normal 55 2 2 2" xfId="680"/>
    <cellStyle name="Normal 55 2 3" xfId="577"/>
    <cellStyle name="Normal 55 3" xfId="396"/>
    <cellStyle name="Normal 55 3 2" xfId="640"/>
    <cellStyle name="Normal 55 4" xfId="534"/>
    <cellStyle name="Normal 56" xfId="131"/>
    <cellStyle name="Normal 56 2" xfId="241"/>
    <cellStyle name="Normal 56 2 2" xfId="471"/>
    <cellStyle name="Normal 56 2 2 2" xfId="681"/>
    <cellStyle name="Normal 56 2 3" xfId="578"/>
    <cellStyle name="Normal 56 3" xfId="397"/>
    <cellStyle name="Normal 56 3 2" xfId="641"/>
    <cellStyle name="Normal 56 4" xfId="535"/>
    <cellStyle name="Normal 57" xfId="132"/>
    <cellStyle name="Normal 57 2" xfId="242"/>
    <cellStyle name="Normal 58" xfId="134"/>
    <cellStyle name="Normal 58 2" xfId="244"/>
    <cellStyle name="Normal 58 2 2" xfId="472"/>
    <cellStyle name="Normal 58 2 2 2" xfId="682"/>
    <cellStyle name="Normal 58 2 3" xfId="579"/>
    <cellStyle name="Normal 58 3" xfId="398"/>
    <cellStyle name="Normal 58 3 2" xfId="642"/>
    <cellStyle name="Normal 58 4" xfId="536"/>
    <cellStyle name="Normal 59" xfId="137"/>
    <cellStyle name="Normal 59 2" xfId="247"/>
    <cellStyle name="Normal 59 2 2" xfId="474"/>
    <cellStyle name="Normal 59 2 2 2" xfId="684"/>
    <cellStyle name="Normal 59 2 3" xfId="581"/>
    <cellStyle name="Normal 59 3" xfId="400"/>
    <cellStyle name="Normal 59 3 2" xfId="644"/>
    <cellStyle name="Normal 59 4" xfId="538"/>
    <cellStyle name="Normal 6" xfId="71"/>
    <cellStyle name="Normal 6 2" xfId="810"/>
    <cellStyle name="Normal 6 3" xfId="877"/>
    <cellStyle name="Normal 60" xfId="139"/>
    <cellStyle name="Normal 60 2" xfId="249"/>
    <cellStyle name="Normal 60 2 2" xfId="475"/>
    <cellStyle name="Normal 60 2 2 2" xfId="685"/>
    <cellStyle name="Normal 60 2 3" xfId="582"/>
    <cellStyle name="Normal 60 3" xfId="401"/>
    <cellStyle name="Normal 60 3 2" xfId="645"/>
    <cellStyle name="Normal 60 4" xfId="539"/>
    <cellStyle name="Normal 61" xfId="140"/>
    <cellStyle name="Normal 61 2" xfId="402"/>
    <cellStyle name="Normal 61 2 2" xfId="646"/>
    <cellStyle name="Normal 61 3" xfId="540"/>
    <cellStyle name="Normal 62" xfId="141"/>
    <cellStyle name="Normal 62 2" xfId="289"/>
    <cellStyle name="Normal 62 2 2" xfId="492"/>
    <cellStyle name="Normal 62 2 2 2" xfId="702"/>
    <cellStyle name="Normal 62 2 3" xfId="599"/>
    <cellStyle name="Normal 62 3" xfId="403"/>
    <cellStyle name="Normal 62 3 2" xfId="647"/>
    <cellStyle name="Normal 62 4" xfId="541"/>
    <cellStyle name="Normal 63" xfId="142"/>
    <cellStyle name="Normal 63 2" xfId="404"/>
    <cellStyle name="Normal 63 2 2" xfId="648"/>
    <cellStyle name="Normal 63 3" xfId="542"/>
    <cellStyle name="Normal 64" xfId="143"/>
    <cellStyle name="Normal 64 2" xfId="290"/>
    <cellStyle name="Normal 64 2 2" xfId="493"/>
    <cellStyle name="Normal 64 2 2 2" xfId="703"/>
    <cellStyle name="Normal 64 2 3" xfId="600"/>
    <cellStyle name="Normal 64 3" xfId="405"/>
    <cellStyle name="Normal 64 3 2" xfId="649"/>
    <cellStyle name="Normal 64 4" xfId="543"/>
    <cellStyle name="Normal 65" xfId="144"/>
    <cellStyle name="Normal 65 2" xfId="148"/>
    <cellStyle name="Normal 65 2 2" xfId="719"/>
    <cellStyle name="Normal 65 2 3" xfId="891"/>
    <cellStyle name="Normal 65 3" xfId="292"/>
    <cellStyle name="Normal 65 3 2" xfId="495"/>
    <cellStyle name="Normal 65 3 2 2" xfId="705"/>
    <cellStyle name="Normal 65 3 3" xfId="602"/>
    <cellStyle name="Normal 65 4" xfId="406"/>
    <cellStyle name="Normal 65 4 2" xfId="650"/>
    <cellStyle name="Normal 65 5" xfId="544"/>
    <cellStyle name="Normal 66" xfId="145"/>
    <cellStyle name="Normal 66 2" xfId="293"/>
    <cellStyle name="Normal 66 2 2" xfId="496"/>
    <cellStyle name="Normal 66 2 2 2" xfId="706"/>
    <cellStyle name="Normal 66 2 3" xfId="603"/>
    <cellStyle name="Normal 66 3" xfId="407"/>
    <cellStyle name="Normal 66 3 2" xfId="651"/>
    <cellStyle name="Normal 66 4" xfId="545"/>
    <cellStyle name="Normal 67" xfId="146"/>
    <cellStyle name="Normal 67 2" xfId="408"/>
    <cellStyle name="Normal 67 2 2" xfId="652"/>
    <cellStyle name="Normal 67 3" xfId="546"/>
    <cellStyle name="Normal 68" xfId="147"/>
    <cellStyle name="Normal 68 2" xfId="409"/>
    <cellStyle name="Normal 68 2 2" xfId="653"/>
    <cellStyle name="Normal 68 3" xfId="547"/>
    <cellStyle name="Normal 69" xfId="151"/>
    <cellStyle name="Normal 69 2" xfId="291"/>
    <cellStyle name="Normal 69 2 2" xfId="494"/>
    <cellStyle name="Normal 69 2 2 2" xfId="704"/>
    <cellStyle name="Normal 69 2 3" xfId="601"/>
    <cellStyle name="Normal 69 3" xfId="410"/>
    <cellStyle name="Normal 69 3 2" xfId="654"/>
    <cellStyle name="Normal 69 4" xfId="549"/>
    <cellStyle name="Normal 7" xfId="72"/>
    <cellStyle name="Normal 7 2" xfId="725"/>
    <cellStyle name="Normal 70" xfId="250"/>
    <cellStyle name="Normal 70 2" xfId="476"/>
    <cellStyle name="Normal 70 2 2" xfId="686"/>
    <cellStyle name="Normal 70 3" xfId="583"/>
    <cellStyle name="Normal 71" xfId="251"/>
    <cellStyle name="Normal 71 2" xfId="477"/>
    <cellStyle name="Normal 71 2 2" xfId="687"/>
    <cellStyle name="Normal 71 3" xfId="584"/>
    <cellStyle name="Normal 72" xfId="298"/>
    <cellStyle name="Normal 72 2" xfId="605"/>
    <cellStyle name="Normal 73" xfId="299"/>
    <cellStyle name="Normal 73 2" xfId="606"/>
    <cellStyle name="Normal 74" xfId="301"/>
    <cellStyle name="Normal 74 2" xfId="608"/>
    <cellStyle name="Normal 75" xfId="302"/>
    <cellStyle name="Normal 75 2" xfId="609"/>
    <cellStyle name="Normal 76" xfId="303"/>
    <cellStyle name="Normal 76 2" xfId="610"/>
    <cellStyle name="Normal 77" xfId="304"/>
    <cellStyle name="Normal 77 2" xfId="611"/>
    <cellStyle name="Normal 78" xfId="305"/>
    <cellStyle name="Normal 78 2" xfId="612"/>
    <cellStyle name="Normal 79" xfId="307"/>
    <cellStyle name="Normal 8" xfId="73"/>
    <cellStyle name="Normal 8 2" xfId="780"/>
    <cellStyle name="Normal 80" xfId="310"/>
    <cellStyle name="Normal 81" xfId="499"/>
    <cellStyle name="Normal 82" xfId="500"/>
    <cellStyle name="Normal 83" xfId="306"/>
    <cellStyle name="Normal 83 2" xfId="613"/>
    <cellStyle name="Normal 84" xfId="503"/>
    <cellStyle name="Normal 85" xfId="498"/>
    <cellStyle name="Normal 86" xfId="501"/>
    <cellStyle name="Normal 87" xfId="502"/>
    <cellStyle name="Normal 88" xfId="504"/>
    <cellStyle name="Normal 89" xfId="506"/>
    <cellStyle name="Normal 9" xfId="74"/>
    <cellStyle name="Normal 9 2" xfId="775"/>
    <cellStyle name="Normal 90" xfId="548"/>
    <cellStyle name="Normal 91" xfId="709"/>
    <cellStyle name="Normal 92" xfId="513"/>
    <cellStyle name="Normal 93" xfId="708"/>
    <cellStyle name="Normal 94" xfId="710"/>
    <cellStyle name="Normal 95" xfId="619"/>
    <cellStyle name="Normal 96" xfId="507"/>
    <cellStyle name="Normal 97" xfId="550"/>
    <cellStyle name="Normal 98" xfId="551"/>
    <cellStyle name="Normal 99" xfId="711"/>
    <cellStyle name="Note 2" xfId="68"/>
    <cellStyle name="Note 2 2" xfId="189"/>
    <cellStyle name="Note 2 2 2" xfId="424"/>
    <cellStyle name="Note 2 2 2 2" xfId="779"/>
    <cellStyle name="Note 2 2 2 3" xfId="724"/>
    <cellStyle name="Note 2 2 3" xfId="774"/>
    <cellStyle name="Note 2 2 4" xfId="717"/>
    <cellStyle name="Note 2 3" xfId="347"/>
    <cellStyle name="Note 2 3 2" xfId="722"/>
    <cellStyle name="Note 2 3 3" xfId="751"/>
    <cellStyle name="Note 2 4" xfId="721"/>
    <cellStyle name="Note 2 5" xfId="752"/>
    <cellStyle name="Note 3" xfId="261"/>
    <cellStyle name="Note 3 2" xfId="478"/>
    <cellStyle name="Note 3 2 2" xfId="688"/>
    <cellStyle name="Note 3 3" xfId="585"/>
    <cellStyle name="nPlosion" xfId="923"/>
    <cellStyle name="Output 2" xfId="157"/>
    <cellStyle name="Output 2 2" xfId="723"/>
    <cellStyle name="Output 3" xfId="256"/>
    <cellStyle name="Output 4" xfId="315"/>
    <cellStyle name="Output 5" xfId="36"/>
    <cellStyle name="Output Amounts" xfId="9"/>
    <cellStyle name="Output Amounts 2" xfId="18"/>
    <cellStyle name="Output Column Headings" xfId="10"/>
    <cellStyle name="Output Column Headings 2" xfId="19"/>
    <cellStyle name="Output Line Items" xfId="11"/>
    <cellStyle name="Output Line Items 2" xfId="20"/>
    <cellStyle name="Output Report Heading" xfId="12"/>
    <cellStyle name="Output Report Heading 2" xfId="21"/>
    <cellStyle name="Output Report Title" xfId="13"/>
    <cellStyle name="Output Report Title 2" xfId="22"/>
    <cellStyle name="Percent" xfId="937" builtinId="5"/>
    <cellStyle name="Percent [2]" xfId="924"/>
    <cellStyle name="Percent 2" xfId="94"/>
    <cellStyle name="Percent 2 2" xfId="138"/>
    <cellStyle name="Percent 2 2 2" xfId="248"/>
    <cellStyle name="Percent 2 2 3" xfId="773"/>
    <cellStyle name="Percent 2 3" xfId="778"/>
    <cellStyle name="Percent 3" xfId="152"/>
    <cellStyle name="Percent 4" xfId="297"/>
    <cellStyle name="Percent 5" xfId="309"/>
    <cellStyle name="Percent 6" xfId="26"/>
    <cellStyle name="Percent 7" xfId="893"/>
    <cellStyle name="PSChar" xfId="925"/>
    <cellStyle name="Reset  - Style4" xfId="926"/>
    <cellStyle name="shade - Style1" xfId="14"/>
    <cellStyle name="Small Page Heading" xfId="927"/>
    <cellStyle name="Table  - Style5" xfId="928"/>
    <cellStyle name="Title  - Style6" xfId="929"/>
    <cellStyle name="Title 2" xfId="27"/>
    <cellStyle name="title1" xfId="930"/>
    <cellStyle name="Total 2" xfId="163"/>
    <cellStyle name="Total 2 2" xfId="781"/>
    <cellStyle name="Total 3" xfId="263"/>
    <cellStyle name="Total 4" xfId="321"/>
    <cellStyle name="Total 5" xfId="42"/>
    <cellStyle name="TotCol - Style7" xfId="931"/>
    <cellStyle name="TotRow - Style8" xfId="932"/>
    <cellStyle name="Unprot" xfId="933"/>
    <cellStyle name="Unprot$" xfId="934"/>
    <cellStyle name="Unprotect" xfId="935"/>
    <cellStyle name="Warning Text 2" xfId="161"/>
    <cellStyle name="Warning Text 2 2" xfId="776"/>
    <cellStyle name="Warning Text 3" xfId="260"/>
    <cellStyle name="Warning Text 4" xfId="319"/>
    <cellStyle name="Warning Text 5" xfId="40"/>
    <cellStyle name="一般_dept code" xfId="936"/>
  </cellStyles>
  <dxfs count="186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8" formatCode="#,##0.00_);[Red]\(#,##0.00\)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8" formatCode="#,##0.00_);[Red]\(#,##0.00\)"/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pivotCacheDefinition" Target="pivotCache/pivotCacheDefinition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Extra%20files%20for%20calculating%20allocation%20basis%20for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Budget\Acquisitions\BT\EBITDA%20Model%2005.03.2004%20formated%20(corrected%20and%20final%20order%20-%20v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notes5\data\ArcLight\Joint%20Venture%20Model%20-%202002%20Business%20Plan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ilkinto\AppData\Local\Microsoft\Windows\Temporary%20Internet%20Files\Content.Outlook\09CV8I0L\Executive%20Compensation%20-%20Sep%20'14-Aug%20'15%20-%20mailout%200922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ilkinto\AppData\Local\Microsoft\Windows\Temporary%20Internet%20Files\Content.Outlook\09CV8I0L\Executive%20Compensation%20-%20Sep%20'14-Aug%20'15%20-%20mailout%200922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ilkinto\AppData\Local\Microsoft\Windows\Temporary%20Internet%20Files\Content.Outlook\09CV8I0L\Executive%20Compensation%20-%20Sep%20'14-Aug%20'15%20-%20mailout%200922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eg  Walls" refreshedDate="42269.664965393516" createdVersion="5" refreshedVersion="5" minRefreshableVersion="3" recordCount="227">
  <cacheSource type="worksheet">
    <worksheetSource ref="A1:R228" sheet="Salary" r:id="rId2"/>
  </cacheSource>
  <cacheFields count="18">
    <cacheField name="Business Unit" numFmtId="49">
      <sharedItems/>
    </cacheField>
    <cacheField name="Consolidation Set" numFmtId="49">
      <sharedItems/>
    </cacheField>
    <cacheField name="Costing Effective Date" numFmtId="164">
      <sharedItems containsSemiMixedTypes="0" containsNonDate="0" containsDate="1" containsString="0" minDate="2014-09-05T00:00:00" maxDate="2015-08-22T00:00:00" count="26">
        <d v="2014-09-05T00:00:00"/>
        <d v="2014-09-19T00:00:00"/>
        <d v="2014-10-03T00:00:00"/>
        <d v="2014-10-17T00:00:00"/>
        <d v="2014-10-31T00:00:00"/>
        <d v="2014-11-14T00:00:00"/>
        <d v="2014-11-28T00:00:00"/>
        <d v="2014-12-12T00:00:00"/>
        <d v="2014-12-26T00:00:00"/>
        <d v="2015-01-09T00:00:00"/>
        <d v="2015-01-23T00:00:00"/>
        <d v="2015-02-06T00:00:00"/>
        <d v="2015-02-20T00:00:00"/>
        <d v="2015-03-06T00:00:00"/>
        <d v="2015-03-20T00:00:00"/>
        <d v="2015-04-03T00:00:00"/>
        <d v="2015-04-17T00:00:00"/>
        <d v="2015-05-01T00:00:00"/>
        <d v="2015-05-15T00:00:00"/>
        <d v="2015-05-29T00:00:00"/>
        <d v="2015-06-12T00:00:00"/>
        <d v="2015-06-26T00:00:00"/>
        <d v="2015-07-10T00:00:00"/>
        <d v="2015-07-24T00:00:00"/>
        <d v="2015-08-07T00:00:00"/>
        <d v="2015-08-21T00:00:00"/>
      </sharedItems>
    </cacheField>
    <cacheField name="Employee Name" numFmtId="49">
      <sharedItems count="5">
        <s v="Sweetin, Marvin L"/>
        <s v="Gregory, Louis P"/>
        <s v="Cocklin, Kim R"/>
        <s v="Haefner, Michael E (Mike)"/>
        <s v="Eckert, Bret J"/>
      </sharedItems>
    </cacheField>
    <cacheField name="Employee Number" numFmtId="49">
      <sharedItems/>
    </cacheField>
    <cacheField name="Costing Element Name" numFmtId="49">
      <sharedItems/>
    </cacheField>
    <cacheField name="Unit Of Measure" numFmtId="49">
      <sharedItems/>
    </cacheField>
    <cacheField name="Debit" numFmtId="165">
      <sharedItems containsSemiMixedTypes="0" containsString="0" containsNumber="1" minValue="0" maxValue="36417.440000000002"/>
    </cacheField>
    <cacheField name="Credit" numFmtId="165">
      <sharedItems containsSemiMixedTypes="0" containsString="0" containsNumber="1" minValue="0" maxValue="329.9"/>
    </cacheField>
    <cacheField name="Net" numFmtId="166">
      <sharedItems containsSemiMixedTypes="0" containsString="0" containsNumber="1" minValue="-329.9" maxValue="36417.440000000002"/>
    </cacheField>
    <cacheField name="Balance Or Cost" numFmtId="49">
      <sharedItems/>
    </cacheField>
    <cacheField name="Project" numFmtId="49">
      <sharedItems/>
    </cacheField>
    <cacheField name="Project Task" numFmtId="49">
      <sharedItems/>
    </cacheField>
    <cacheField name="Service Area" numFmtId="49">
      <sharedItems/>
    </cacheField>
    <cacheField name="Company" numFmtId="49">
      <sharedItems count="1">
        <s v="010"/>
      </sharedItems>
    </cacheField>
    <cacheField name="Cost Center" numFmtId="49">
      <sharedItems count="5">
        <s v="1205"/>
        <s v="1501"/>
        <s v="1201"/>
        <s v="1403"/>
        <s v="1101"/>
      </sharedItems>
    </cacheField>
    <cacheField name="Account" numFmtId="49">
      <sharedItems/>
    </cacheField>
    <cacheField name="Sub Account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reg  Walls" refreshedDate="42269.680641666666" createdVersion="5" refreshedVersion="5" minRefreshableVersion="3" recordCount="266">
  <cacheSource type="worksheet">
    <worksheetSource ref="A1:Z267" sheet="GL-Stock" r:id="rId2"/>
  </cacheSource>
  <cacheFields count="26">
    <cacheField name="Period Name" numFmtId="49">
      <sharedItems count="10">
        <s v="OCT-14"/>
        <s v="NOV-14"/>
        <s v="DEC-14"/>
        <s v="JAN-15"/>
        <s v="FEB-15"/>
        <s v="MAR-15"/>
        <s v="APR-15"/>
        <s v="MAY-15"/>
        <s v="JUN-15"/>
        <s v="JUL-15"/>
      </sharedItems>
    </cacheField>
    <cacheField name="Effective Date" numFmtId="164">
      <sharedItems containsSemiMixedTypes="0" containsNonDate="0" containsDate="1" containsString="0" minDate="2014-10-30T00:00:00" maxDate="2015-08-01T00:00:00"/>
    </cacheField>
    <cacheField name="Je Category" numFmtId="49">
      <sharedItems/>
    </cacheField>
    <cacheField name="Source" numFmtId="49">
      <sharedItems/>
    </cacheField>
    <cacheField name="Batch Name" numFmtId="49">
      <sharedItems/>
    </cacheField>
    <cacheField name="Journal Name" numFmtId="49">
      <sharedItems/>
    </cacheField>
    <cacheField name="Line Descr" numFmtId="49">
      <sharedItems/>
    </cacheField>
    <cacheField name="Employee Name" numFmtId="0">
      <sharedItems count="5">
        <s v="Bret Eckert"/>
        <s v="Kim Cocklin"/>
        <s v="Marvin Sweetin"/>
        <s v="Mike Haefner"/>
        <s v="Louis P. Gregory"/>
      </sharedItems>
    </cacheField>
    <cacheField name="Code" numFmtId="0">
      <sharedItems/>
    </cacheField>
    <cacheField name="Transaction Number" numFmtId="0">
      <sharedItems containsNonDate="0" containsString="0" containsBlank="1"/>
    </cacheField>
    <cacheField name="Transaction Date" numFmtId="164">
      <sharedItems containsNonDate="0" containsString="0" containsBlank="1"/>
    </cacheField>
    <cacheField name="Cust Vend Inf" numFmtId="0">
      <sharedItems containsNonDate="0" containsString="0" containsBlank="1"/>
    </cacheField>
    <cacheField name="Entered Dr" numFmtId="169">
      <sharedItems containsString="0" containsBlank="1" containsNumber="1" minValue="1071.73" maxValue="993029.6"/>
    </cacheField>
    <cacheField name="Entered Cr" numFmtId="169">
      <sharedItems containsString="0" containsBlank="1" containsNumber="1" minValue="0.08" maxValue="0.08"/>
    </cacheField>
    <cacheField name="Net Entered Amt" numFmtId="169">
      <sharedItems containsSemiMixedTypes="0" containsString="0" containsNumber="1" minValue="-0.08" maxValue="993029.6"/>
    </cacheField>
    <cacheField name="GCC#COMPANY" numFmtId="49">
      <sharedItems/>
    </cacheField>
    <cacheField name="GCC#COMPANY Descr" numFmtId="49">
      <sharedItems/>
    </cacheField>
    <cacheField name="GCC#COST_CENTER" numFmtId="49">
      <sharedItems count="5">
        <s v="1101"/>
        <s v="1201"/>
        <s v="1205"/>
        <s v="1403"/>
        <s v="1501"/>
      </sharedItems>
    </cacheField>
    <cacheField name="GCC#COST_CENTER Descr" numFmtId="49">
      <sharedItems/>
    </cacheField>
    <cacheField name="GCC#ACCOUNT" numFmtId="49">
      <sharedItems count="1">
        <s v="9260"/>
      </sharedItems>
    </cacheField>
    <cacheField name="GCC#ACCOUNT Descr" numFmtId="49">
      <sharedItems/>
    </cacheField>
    <cacheField name="GCC#SUB_ACCOUNT" numFmtId="49">
      <sharedItems count="3">
        <s v="07458"/>
        <s v="07460"/>
        <s v="07463"/>
      </sharedItems>
    </cacheField>
    <cacheField name="GCC#SUB_ACCOUNT Descr" numFmtId="49">
      <sharedItems/>
    </cacheField>
    <cacheField name="GCC#SERVICE_AREA" numFmtId="49">
      <sharedItems/>
    </cacheField>
    <cacheField name="GCC#SERVICE_AREA Descr" numFmtId="49">
      <sharedItems/>
    </cacheField>
    <cacheField name="Effective Period Num" numFmtId="170">
      <sharedItems containsSemiMixedTypes="0" containsString="0" containsNumber="1" containsInteger="1" minValue="20150001" maxValue="20150010" count="10">
        <n v="20150001"/>
        <n v="20150002"/>
        <n v="20150003"/>
        <n v="20150004"/>
        <n v="20150005"/>
        <n v="20150006"/>
        <n v="20150007"/>
        <n v="20150008"/>
        <n v="20150009"/>
        <n v="201500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reg  Walls" refreshedDate="42269.692251967594" createdVersion="5" refreshedVersion="5" minRefreshableVersion="3" recordCount="227">
  <cacheSource type="worksheet">
    <worksheetSource ref="A1:R228" sheet="Payroll Taxes" r:id="rId2"/>
  </cacheSource>
  <cacheFields count="18">
    <cacheField name="Business Unit" numFmtId="49">
      <sharedItems/>
    </cacheField>
    <cacheField name="Consolidation Set" numFmtId="49">
      <sharedItems/>
    </cacheField>
    <cacheField name="Costing Effective Date" numFmtId="164">
      <sharedItems containsSemiMixedTypes="0" containsNonDate="0" containsDate="1" containsString="0" minDate="2014-09-05T00:00:00" maxDate="2015-08-22T00:00:00" count="31">
        <d v="2014-09-05T00:00:00"/>
        <d v="2014-09-12T00:00:00"/>
        <d v="2014-09-19T00:00:00"/>
        <d v="2014-10-03T00:00:00"/>
        <d v="2014-10-17T00:00:00"/>
        <d v="2014-10-31T00:00:00"/>
        <d v="2014-11-14T00:00:00"/>
        <d v="2014-11-21T00:00:00"/>
        <d v="2014-11-28T00:00:00"/>
        <d v="2014-12-08T00:00:00"/>
        <d v="2014-12-12T00:00:00"/>
        <d v="2014-12-26T00:00:00"/>
        <d v="2015-01-09T00:00:00"/>
        <d v="2015-01-23T00:00:00"/>
        <d v="2015-02-06T00:00:00"/>
        <d v="2015-02-20T00:00:00"/>
        <d v="2015-03-06T00:00:00"/>
        <d v="2015-03-13T00:00:00"/>
        <d v="2015-03-20T00:00:00"/>
        <d v="2015-04-03T00:00:00"/>
        <d v="2015-04-17T00:00:00"/>
        <d v="2015-05-01T00:00:00"/>
        <d v="2015-05-08T00:00:00"/>
        <d v="2015-05-15T00:00:00"/>
        <d v="2015-05-29T00:00:00"/>
        <d v="2015-06-12T00:00:00"/>
        <d v="2015-06-26T00:00:00"/>
        <d v="2015-07-10T00:00:00"/>
        <d v="2015-07-24T00:00:00"/>
        <d v="2015-08-07T00:00:00"/>
        <d v="2015-08-21T00:00:00"/>
      </sharedItems>
    </cacheField>
    <cacheField name="Employee Name" numFmtId="49">
      <sharedItems count="5">
        <s v="Sweetin, Marvin L"/>
        <s v="Gregory, Louis P"/>
        <s v="Cocklin, Kim R"/>
        <s v="Haefner, Michael E (Mike)"/>
        <s v="Eckert, Bret J"/>
      </sharedItems>
    </cacheField>
    <cacheField name="Employee Number" numFmtId="49">
      <sharedItems/>
    </cacheField>
    <cacheField name="Costing Element Name" numFmtId="49">
      <sharedItems count="4">
        <s v="Medicare_ER"/>
        <s v="FUTA"/>
        <s v="SS_ER"/>
        <s v="SUI_ER"/>
      </sharedItems>
    </cacheField>
    <cacheField name="Unit Of Measure" numFmtId="49">
      <sharedItems/>
    </cacheField>
    <cacheField name="Debit" numFmtId="165">
      <sharedItems containsSemiMixedTypes="0" containsString="0" containsNumber="1" minValue="0.76" maxValue="33718.43"/>
    </cacheField>
    <cacheField name="Credit" numFmtId="165">
      <sharedItems containsSemiMixedTypes="0" containsString="0" containsNumber="1" containsInteger="1" minValue="0" maxValue="0"/>
    </cacheField>
    <cacheField name="Net" numFmtId="166">
      <sharedItems containsSemiMixedTypes="0" containsString="0" containsNumber="1" minValue="0.76" maxValue="33718.43"/>
    </cacheField>
    <cacheField name="Balance Or Cost" numFmtId="49">
      <sharedItems/>
    </cacheField>
    <cacheField name="Project" numFmtId="0">
      <sharedItems containsBlank="1"/>
    </cacheField>
    <cacheField name="Project Task" numFmtId="0">
      <sharedItems containsBlank="1"/>
    </cacheField>
    <cacheField name="Service Area" numFmtId="49">
      <sharedItems/>
    </cacheField>
    <cacheField name="Company" numFmtId="49">
      <sharedItems/>
    </cacheField>
    <cacheField name="Cost Center" numFmtId="49">
      <sharedItems count="1">
        <s v="0000"/>
      </sharedItems>
    </cacheField>
    <cacheField name="Account" numFmtId="49">
      <sharedItems/>
    </cacheField>
    <cacheField name="Sub Account" numFmtId="49">
      <sharedItems count="3">
        <s v="13810"/>
        <s v="13811"/>
        <s v="138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s v="Shared Services"/>
    <s v="Atmos Energy"/>
    <x v="0"/>
    <x v="0"/>
    <s v="12499"/>
    <s v="E Regular Exempt Salary"/>
    <s v="Money"/>
    <n v="13465.27"/>
    <n v="0"/>
    <n v="13465.27"/>
    <s v="C"/>
    <s v="00000000"/>
    <s v="00000"/>
    <s v="002000"/>
    <x v="0"/>
    <x v="0"/>
    <s v="9200"/>
    <s v="01000"/>
  </r>
  <r>
    <s v="Shared Services"/>
    <s v="Atmos Energy"/>
    <x v="0"/>
    <x v="1"/>
    <s v="12665"/>
    <s v="E Regular Exempt Salary"/>
    <s v="Money"/>
    <n v="14044.88"/>
    <n v="0"/>
    <n v="14044.88"/>
    <s v="C"/>
    <s v="00000000"/>
    <s v="00000"/>
    <s v="002000"/>
    <x v="0"/>
    <x v="1"/>
    <s v="9200"/>
    <s v="01000"/>
  </r>
  <r>
    <s v="Shared Services"/>
    <s v="Atmos Energy"/>
    <x v="0"/>
    <x v="2"/>
    <s v="17279"/>
    <s v="E Regular Exempt Salary"/>
    <s v="Money"/>
    <n v="35356.74"/>
    <n v="0"/>
    <n v="35356.74"/>
    <s v="C"/>
    <s v="00000000"/>
    <s v="00000"/>
    <s v="002000"/>
    <x v="0"/>
    <x v="2"/>
    <s v="9200"/>
    <s v="01000"/>
  </r>
  <r>
    <s v="Shared Services"/>
    <s v="Atmos Energy"/>
    <x v="0"/>
    <x v="3"/>
    <s v="18246"/>
    <s v="E Regular Exempt Salary"/>
    <s v="Money"/>
    <n v="13030.81"/>
    <n v="0"/>
    <n v="13030.81"/>
    <s v="C"/>
    <s v="00000000"/>
    <s v="00000"/>
    <s v="002000"/>
    <x v="0"/>
    <x v="3"/>
    <s v="9200"/>
    <s v="01000"/>
  </r>
  <r>
    <s v="Shared Services"/>
    <s v="Atmos Energy"/>
    <x v="0"/>
    <x v="4"/>
    <s v="23537"/>
    <s v="E Regular Exempt Salary"/>
    <s v="Money"/>
    <n v="15918.27"/>
    <n v="0"/>
    <n v="15918.27"/>
    <s v="C"/>
    <s v="00000000"/>
    <s v="00000"/>
    <s v="002000"/>
    <x v="0"/>
    <x v="4"/>
    <s v="9200"/>
    <s v="01000"/>
  </r>
  <r>
    <s v="Shared Services"/>
    <s v="Atmos Energy"/>
    <x v="1"/>
    <x v="0"/>
    <s v="12499"/>
    <s v="E Holiday EX"/>
    <s v="Money"/>
    <n v="1346.53"/>
    <n v="0"/>
    <n v="1346.53"/>
    <s v="C"/>
    <s v="00000000"/>
    <s v="00000"/>
    <s v="002000"/>
    <x v="0"/>
    <x v="0"/>
    <s v="9200"/>
    <s v="01000"/>
  </r>
  <r>
    <s v="Shared Services"/>
    <s v="Atmos Energy"/>
    <x v="1"/>
    <x v="0"/>
    <s v="12499"/>
    <s v="E Regular Exempt Salary"/>
    <s v="Money"/>
    <n v="12118.74"/>
    <n v="0"/>
    <n v="12118.74"/>
    <s v="C"/>
    <s v="00000000"/>
    <s v="00000"/>
    <s v="002000"/>
    <x v="0"/>
    <x v="0"/>
    <s v="9200"/>
    <s v="01000"/>
  </r>
  <r>
    <s v="Shared Services"/>
    <s v="Atmos Energy"/>
    <x v="1"/>
    <x v="1"/>
    <s v="12665"/>
    <s v="E Holiday EX"/>
    <s v="Money"/>
    <n v="1404.49"/>
    <n v="0"/>
    <n v="1404.49"/>
    <s v="C"/>
    <s v="00000000"/>
    <s v="00000"/>
    <s v="002000"/>
    <x v="0"/>
    <x v="1"/>
    <s v="9200"/>
    <s v="01000"/>
  </r>
  <r>
    <s v="Shared Services"/>
    <s v="Atmos Energy"/>
    <x v="1"/>
    <x v="1"/>
    <s v="12665"/>
    <s v="E Regular Exempt Salary"/>
    <s v="Money"/>
    <n v="12640.39"/>
    <n v="0"/>
    <n v="12640.39"/>
    <s v="C"/>
    <s v="00000000"/>
    <s v="00000"/>
    <s v="002000"/>
    <x v="0"/>
    <x v="1"/>
    <s v="9200"/>
    <s v="01000"/>
  </r>
  <r>
    <s v="Shared Services"/>
    <s v="Atmos Energy"/>
    <x v="1"/>
    <x v="2"/>
    <s v="17279"/>
    <s v="E Holiday EX"/>
    <s v="Money"/>
    <n v="3535.68"/>
    <n v="0"/>
    <n v="3535.68"/>
    <s v="C"/>
    <s v="00000000"/>
    <s v="00000"/>
    <s v="002000"/>
    <x v="0"/>
    <x v="2"/>
    <s v="9200"/>
    <s v="01000"/>
  </r>
  <r>
    <s v="Shared Services"/>
    <s v="Atmos Energy"/>
    <x v="1"/>
    <x v="2"/>
    <s v="17279"/>
    <s v="E Regular Exempt Salary"/>
    <s v="Money"/>
    <n v="31821.06"/>
    <n v="0"/>
    <n v="31821.06"/>
    <s v="C"/>
    <s v="00000000"/>
    <s v="00000"/>
    <s v="002000"/>
    <x v="0"/>
    <x v="2"/>
    <s v="9200"/>
    <s v="01000"/>
  </r>
  <r>
    <s v="Shared Services"/>
    <s v="Atmos Energy"/>
    <x v="1"/>
    <x v="3"/>
    <s v="18246"/>
    <s v="E Holiday EX"/>
    <s v="Money"/>
    <n v="1303.0899999999999"/>
    <n v="0"/>
    <n v="1303.0899999999999"/>
    <s v="C"/>
    <s v="00000000"/>
    <s v="00000"/>
    <s v="002000"/>
    <x v="0"/>
    <x v="3"/>
    <s v="9200"/>
    <s v="01000"/>
  </r>
  <r>
    <s v="Shared Services"/>
    <s v="Atmos Energy"/>
    <x v="1"/>
    <x v="3"/>
    <s v="18246"/>
    <s v="E Regular Exempt Salary"/>
    <s v="Money"/>
    <n v="11727.72"/>
    <n v="0"/>
    <n v="11727.72"/>
    <s v="C"/>
    <s v="00000000"/>
    <s v="00000"/>
    <s v="002000"/>
    <x v="0"/>
    <x v="3"/>
    <s v="9200"/>
    <s v="01000"/>
  </r>
  <r>
    <s v="Shared Services"/>
    <s v="Atmos Energy"/>
    <x v="1"/>
    <x v="4"/>
    <s v="23537"/>
    <s v="E Holiday EX"/>
    <s v="Money"/>
    <n v="1591.83"/>
    <n v="0"/>
    <n v="1591.83"/>
    <s v="C"/>
    <s v="00000000"/>
    <s v="00000"/>
    <s v="002000"/>
    <x v="0"/>
    <x v="4"/>
    <s v="9200"/>
    <s v="01000"/>
  </r>
  <r>
    <s v="Shared Services"/>
    <s v="Atmos Energy"/>
    <x v="1"/>
    <x v="4"/>
    <s v="23537"/>
    <s v="E Regular Exempt Salary"/>
    <s v="Money"/>
    <n v="14326.44"/>
    <n v="0"/>
    <n v="14326.44"/>
    <s v="C"/>
    <s v="00000000"/>
    <s v="00000"/>
    <s v="002000"/>
    <x v="0"/>
    <x v="4"/>
    <s v="9200"/>
    <s v="01000"/>
  </r>
  <r>
    <s v="Shared Services"/>
    <s v="Atmos Energy"/>
    <x v="2"/>
    <x v="0"/>
    <s v="12499"/>
    <s v="E Regular Exempt Salary"/>
    <s v="Money"/>
    <n v="13465.27"/>
    <n v="0"/>
    <n v="13465.27"/>
    <s v="C"/>
    <s v="00000000"/>
    <s v="00000"/>
    <s v="002000"/>
    <x v="0"/>
    <x v="0"/>
    <s v="9200"/>
    <s v="01000"/>
  </r>
  <r>
    <s v="Shared Services"/>
    <s v="Atmos Energy"/>
    <x v="2"/>
    <x v="1"/>
    <s v="12665"/>
    <s v="E Regular Exempt Salary"/>
    <s v="Money"/>
    <n v="14044.88"/>
    <n v="0"/>
    <n v="14044.88"/>
    <s v="C"/>
    <s v="00000000"/>
    <s v="00000"/>
    <s v="002000"/>
    <x v="0"/>
    <x v="1"/>
    <s v="9200"/>
    <s v="01000"/>
  </r>
  <r>
    <s v="Shared Services"/>
    <s v="Atmos Energy"/>
    <x v="2"/>
    <x v="2"/>
    <s v="17279"/>
    <s v="E Regular Exempt Salary"/>
    <s v="Money"/>
    <n v="35356.74"/>
    <n v="0"/>
    <n v="35356.74"/>
    <s v="C"/>
    <s v="00000000"/>
    <s v="00000"/>
    <s v="002000"/>
    <x v="0"/>
    <x v="2"/>
    <s v="9200"/>
    <s v="01000"/>
  </r>
  <r>
    <s v="Shared Services"/>
    <s v="Atmos Energy"/>
    <x v="2"/>
    <x v="3"/>
    <s v="18246"/>
    <s v="E Regular Exempt Salary"/>
    <s v="Money"/>
    <n v="13030.81"/>
    <n v="0"/>
    <n v="13030.81"/>
    <s v="C"/>
    <s v="00000000"/>
    <s v="00000"/>
    <s v="002000"/>
    <x v="0"/>
    <x v="3"/>
    <s v="9200"/>
    <s v="01000"/>
  </r>
  <r>
    <s v="Shared Services"/>
    <s v="Atmos Energy"/>
    <x v="2"/>
    <x v="4"/>
    <s v="23537"/>
    <s v="E Regular Exempt Salary"/>
    <s v="Money"/>
    <n v="15918.27"/>
    <n v="0"/>
    <n v="15918.27"/>
    <s v="C"/>
    <s v="00000000"/>
    <s v="00000"/>
    <s v="002000"/>
    <x v="0"/>
    <x v="4"/>
    <s v="9200"/>
    <s v="01000"/>
  </r>
  <r>
    <s v="Shared Services"/>
    <s v="Atmos Energy"/>
    <x v="3"/>
    <x v="0"/>
    <s v="12499"/>
    <s v="E Regular Exempt Salary"/>
    <s v="Money"/>
    <n v="13465.27"/>
    <n v="0"/>
    <n v="13465.27"/>
    <s v="C"/>
    <s v="00000000"/>
    <s v="00000"/>
    <s v="002000"/>
    <x v="0"/>
    <x v="0"/>
    <s v="9200"/>
    <s v="01000"/>
  </r>
  <r>
    <s v="Shared Services"/>
    <s v="Atmos Energy"/>
    <x v="3"/>
    <x v="1"/>
    <s v="12665"/>
    <s v="E Regular Exempt Salary"/>
    <s v="Money"/>
    <n v="14044.88"/>
    <n v="0"/>
    <n v="14044.88"/>
    <s v="C"/>
    <s v="00000000"/>
    <s v="00000"/>
    <s v="002000"/>
    <x v="0"/>
    <x v="1"/>
    <s v="9200"/>
    <s v="01000"/>
  </r>
  <r>
    <s v="Shared Services"/>
    <s v="Atmos Energy"/>
    <x v="3"/>
    <x v="2"/>
    <s v="17279"/>
    <s v="E Regular Exempt Salary"/>
    <s v="Money"/>
    <n v="35356.74"/>
    <n v="0"/>
    <n v="35356.74"/>
    <s v="C"/>
    <s v="00000000"/>
    <s v="00000"/>
    <s v="002000"/>
    <x v="0"/>
    <x v="2"/>
    <s v="9200"/>
    <s v="01000"/>
  </r>
  <r>
    <s v="Shared Services"/>
    <s v="Atmos Energy"/>
    <x v="3"/>
    <x v="3"/>
    <s v="18246"/>
    <s v="E PTO Taken EX"/>
    <s v="Money"/>
    <n v="1303.0899999999999"/>
    <n v="0"/>
    <n v="1303.0899999999999"/>
    <s v="C"/>
    <s v="00000000"/>
    <s v="00000"/>
    <s v="002000"/>
    <x v="0"/>
    <x v="3"/>
    <s v="9200"/>
    <s v="01000"/>
  </r>
  <r>
    <s v="Shared Services"/>
    <s v="Atmos Energy"/>
    <x v="3"/>
    <x v="3"/>
    <s v="18246"/>
    <s v="E PTO Taken EX"/>
    <s v="Money"/>
    <n v="2606.17"/>
    <n v="0"/>
    <n v="2606.17"/>
    <s v="C"/>
    <s v="00000000"/>
    <s v="00000"/>
    <s v="002000"/>
    <x v="0"/>
    <x v="3"/>
    <s v="9200"/>
    <s v="01000"/>
  </r>
  <r>
    <s v="Shared Services"/>
    <s v="Atmos Energy"/>
    <x v="3"/>
    <x v="3"/>
    <s v="18246"/>
    <s v="E PTO Taken EX"/>
    <s v="Money"/>
    <n v="651.54999999999995"/>
    <n v="0"/>
    <n v="651.54999999999995"/>
    <s v="C"/>
    <s v="00000000"/>
    <s v="00000"/>
    <s v="002000"/>
    <x v="0"/>
    <x v="3"/>
    <s v="9200"/>
    <s v="01000"/>
  </r>
  <r>
    <s v="Shared Services"/>
    <s v="Atmos Energy"/>
    <x v="3"/>
    <x v="3"/>
    <s v="18246"/>
    <s v="E Regular Exempt Salary"/>
    <s v="Money"/>
    <n v="8470"/>
    <n v="0"/>
    <n v="8470"/>
    <s v="C"/>
    <s v="00000000"/>
    <s v="00000"/>
    <s v="002000"/>
    <x v="0"/>
    <x v="3"/>
    <s v="9200"/>
    <s v="01000"/>
  </r>
  <r>
    <s v="Shared Services"/>
    <s v="Atmos Energy"/>
    <x v="3"/>
    <x v="4"/>
    <s v="23537"/>
    <s v="E PTO Taken EX"/>
    <s v="Money"/>
    <n v="1591.83"/>
    <n v="0"/>
    <n v="1591.83"/>
    <s v="C"/>
    <s v="00000000"/>
    <s v="00000"/>
    <s v="002000"/>
    <x v="0"/>
    <x v="4"/>
    <s v="9200"/>
    <s v="01000"/>
  </r>
  <r>
    <s v="Shared Services"/>
    <s v="Atmos Energy"/>
    <x v="3"/>
    <x v="4"/>
    <s v="23537"/>
    <s v="E PTO Taken EX"/>
    <s v="Money"/>
    <n v="7959.14"/>
    <n v="0"/>
    <n v="7959.14"/>
    <s v="C"/>
    <s v="00000000"/>
    <s v="00000"/>
    <s v="002000"/>
    <x v="0"/>
    <x v="4"/>
    <s v="9200"/>
    <s v="01000"/>
  </r>
  <r>
    <s v="Shared Services"/>
    <s v="Atmos Energy"/>
    <x v="3"/>
    <x v="4"/>
    <s v="23537"/>
    <s v="E Regular Exempt Salary"/>
    <s v="Money"/>
    <n v="6367.3"/>
    <n v="0"/>
    <n v="6367.3"/>
    <s v="C"/>
    <s v="00000000"/>
    <s v="00000"/>
    <s v="002000"/>
    <x v="0"/>
    <x v="4"/>
    <s v="9200"/>
    <s v="01000"/>
  </r>
  <r>
    <s v="Shared Services"/>
    <s v="Atmos Energy"/>
    <x v="4"/>
    <x v="0"/>
    <s v="12499"/>
    <s v="E Regular Exempt Salary"/>
    <s v="Money"/>
    <n v="13465.27"/>
    <n v="0"/>
    <n v="13465.27"/>
    <s v="C"/>
    <s v="00000000"/>
    <s v="00000"/>
    <s v="002000"/>
    <x v="0"/>
    <x v="0"/>
    <s v="9200"/>
    <s v="01000"/>
  </r>
  <r>
    <s v="Shared Services"/>
    <s v="Atmos Energy"/>
    <x v="4"/>
    <x v="1"/>
    <s v="12665"/>
    <s v="E Regular Exempt Salary"/>
    <s v="Money"/>
    <n v="14044.88"/>
    <n v="0"/>
    <n v="14044.88"/>
    <s v="C"/>
    <s v="00000000"/>
    <s v="00000"/>
    <s v="002000"/>
    <x v="0"/>
    <x v="1"/>
    <s v="9200"/>
    <s v="01000"/>
  </r>
  <r>
    <s v="Shared Services"/>
    <s v="Atmos Energy"/>
    <x v="4"/>
    <x v="2"/>
    <s v="17279"/>
    <s v="E Regular Exempt Salary"/>
    <s v="Money"/>
    <n v="35356.74"/>
    <n v="0"/>
    <n v="35356.74"/>
    <s v="C"/>
    <s v="00000000"/>
    <s v="00000"/>
    <s v="002000"/>
    <x v="0"/>
    <x v="2"/>
    <s v="9200"/>
    <s v="01000"/>
  </r>
  <r>
    <s v="Shared Services"/>
    <s v="Atmos Energy"/>
    <x v="4"/>
    <x v="3"/>
    <s v="18246"/>
    <s v="E Regular Exempt Salary"/>
    <s v="Money"/>
    <n v="13030.81"/>
    <n v="0"/>
    <n v="13030.81"/>
    <s v="C"/>
    <s v="00000000"/>
    <s v="00000"/>
    <s v="002000"/>
    <x v="0"/>
    <x v="3"/>
    <s v="9200"/>
    <s v="01000"/>
  </r>
  <r>
    <s v="Shared Services"/>
    <s v="Atmos Energy"/>
    <x v="4"/>
    <x v="4"/>
    <s v="23537"/>
    <s v="E Regular Exempt Salary"/>
    <s v="Money"/>
    <n v="15918.27"/>
    <n v="0"/>
    <n v="15918.27"/>
    <s v="C"/>
    <s v="00000000"/>
    <s v="00000"/>
    <s v="002000"/>
    <x v="0"/>
    <x v="4"/>
    <s v="9200"/>
    <s v="01000"/>
  </r>
  <r>
    <s v="Shared Services"/>
    <s v="Atmos Energy"/>
    <x v="5"/>
    <x v="0"/>
    <s v="12499"/>
    <s v="E PTO Taken EX"/>
    <s v="Money"/>
    <n v="2693.06"/>
    <n v="0"/>
    <n v="2693.06"/>
    <s v="C"/>
    <s v="00000000"/>
    <s v="00000"/>
    <s v="002000"/>
    <x v="0"/>
    <x v="0"/>
    <s v="9200"/>
    <s v="01000"/>
  </r>
  <r>
    <s v="Shared Services"/>
    <s v="Atmos Energy"/>
    <x v="5"/>
    <x v="0"/>
    <s v="12499"/>
    <s v="E PTO Taken EX"/>
    <s v="Money"/>
    <n v="1346.53"/>
    <n v="0"/>
    <n v="1346.53"/>
    <s v="C"/>
    <s v="00000000"/>
    <s v="00000"/>
    <s v="002000"/>
    <x v="0"/>
    <x v="0"/>
    <s v="9200"/>
    <s v="01000"/>
  </r>
  <r>
    <s v="Shared Services"/>
    <s v="Atmos Energy"/>
    <x v="5"/>
    <x v="0"/>
    <s v="12499"/>
    <s v="E PTO Taken EX"/>
    <s v="Money"/>
    <n v="1346.53"/>
    <n v="0"/>
    <n v="1346.53"/>
    <s v="C"/>
    <s v="00000000"/>
    <s v="00000"/>
    <s v="002000"/>
    <x v="0"/>
    <x v="0"/>
    <s v="9200"/>
    <s v="01000"/>
  </r>
  <r>
    <s v="Shared Services"/>
    <s v="Atmos Energy"/>
    <x v="5"/>
    <x v="0"/>
    <s v="12499"/>
    <s v="E Regular Exempt Salary"/>
    <s v="Money"/>
    <n v="8079.15"/>
    <n v="0"/>
    <n v="8079.15"/>
    <s v="C"/>
    <s v="00000000"/>
    <s v="00000"/>
    <s v="002000"/>
    <x v="0"/>
    <x v="0"/>
    <s v="9200"/>
    <s v="01000"/>
  </r>
  <r>
    <s v="Shared Services"/>
    <s v="Atmos Energy"/>
    <x v="5"/>
    <x v="1"/>
    <s v="12665"/>
    <s v="E Regular Exempt Salary"/>
    <s v="Money"/>
    <n v="14044.88"/>
    <n v="0"/>
    <n v="14044.88"/>
    <s v="C"/>
    <s v="00000000"/>
    <s v="00000"/>
    <s v="002000"/>
    <x v="0"/>
    <x v="1"/>
    <s v="9200"/>
    <s v="01000"/>
  </r>
  <r>
    <s v="Shared Services"/>
    <s v="Atmos Energy"/>
    <x v="5"/>
    <x v="2"/>
    <s v="17279"/>
    <s v="E Regular Exempt Salary"/>
    <s v="Money"/>
    <n v="35356.74"/>
    <n v="0"/>
    <n v="35356.74"/>
    <s v="C"/>
    <s v="00000000"/>
    <s v="00000"/>
    <s v="002000"/>
    <x v="0"/>
    <x v="2"/>
    <s v="9200"/>
    <s v="01000"/>
  </r>
  <r>
    <s v="Shared Services"/>
    <s v="Atmos Energy"/>
    <x v="5"/>
    <x v="3"/>
    <s v="18246"/>
    <s v="E Regular Exempt Salary"/>
    <s v="Money"/>
    <n v="13030.81"/>
    <n v="0"/>
    <n v="13030.81"/>
    <s v="C"/>
    <s v="00000000"/>
    <s v="00000"/>
    <s v="002000"/>
    <x v="0"/>
    <x v="3"/>
    <s v="9200"/>
    <s v="01000"/>
  </r>
  <r>
    <s v="Shared Services"/>
    <s v="Atmos Energy"/>
    <x v="5"/>
    <x v="4"/>
    <s v="23537"/>
    <s v="E Regular Exempt Salary"/>
    <s v="Money"/>
    <n v="15918.27"/>
    <n v="0"/>
    <n v="15918.27"/>
    <s v="C"/>
    <s v="00000000"/>
    <s v="00000"/>
    <s v="002000"/>
    <x v="0"/>
    <x v="4"/>
    <s v="9200"/>
    <s v="01000"/>
  </r>
  <r>
    <s v="Shared Services"/>
    <s v="Atmos Energy"/>
    <x v="6"/>
    <x v="0"/>
    <s v="12499"/>
    <s v="E Regular Exempt Salary"/>
    <s v="Money"/>
    <n v="13465.27"/>
    <n v="0"/>
    <n v="13465.27"/>
    <s v="C"/>
    <s v="00000000"/>
    <s v="00000"/>
    <s v="002000"/>
    <x v="0"/>
    <x v="0"/>
    <s v="9200"/>
    <s v="01000"/>
  </r>
  <r>
    <s v="Shared Services"/>
    <s v="Atmos Energy"/>
    <x v="6"/>
    <x v="1"/>
    <s v="12665"/>
    <s v="E Regular Exempt Salary"/>
    <s v="Money"/>
    <n v="14044.88"/>
    <n v="0"/>
    <n v="14044.88"/>
    <s v="C"/>
    <s v="00000000"/>
    <s v="00000"/>
    <s v="002000"/>
    <x v="0"/>
    <x v="1"/>
    <s v="9200"/>
    <s v="01000"/>
  </r>
  <r>
    <s v="Shared Services"/>
    <s v="Atmos Energy"/>
    <x v="6"/>
    <x v="2"/>
    <s v="17279"/>
    <s v="E Regular Exempt Salary"/>
    <s v="Money"/>
    <n v="35356.74"/>
    <n v="0"/>
    <n v="35356.74"/>
    <s v="C"/>
    <s v="00000000"/>
    <s v="00000"/>
    <s v="002000"/>
    <x v="0"/>
    <x v="2"/>
    <s v="9200"/>
    <s v="01000"/>
  </r>
  <r>
    <s v="Shared Services"/>
    <s v="Atmos Energy"/>
    <x v="6"/>
    <x v="3"/>
    <s v="18246"/>
    <s v="E PTO Taken EX"/>
    <s v="Money"/>
    <n v="1303.0899999999999"/>
    <n v="0"/>
    <n v="1303.0899999999999"/>
    <s v="C"/>
    <s v="00000000"/>
    <s v="00000"/>
    <s v="002000"/>
    <x v="0"/>
    <x v="3"/>
    <s v="9200"/>
    <s v="01000"/>
  </r>
  <r>
    <s v="Shared Services"/>
    <s v="Atmos Energy"/>
    <x v="6"/>
    <x v="3"/>
    <s v="18246"/>
    <s v="E Regular Exempt Salary"/>
    <s v="Money"/>
    <n v="11727.72"/>
    <n v="0"/>
    <n v="11727.72"/>
    <s v="C"/>
    <s v="00000000"/>
    <s v="00000"/>
    <s v="002000"/>
    <x v="0"/>
    <x v="3"/>
    <s v="9200"/>
    <s v="01000"/>
  </r>
  <r>
    <s v="Shared Services"/>
    <s v="Atmos Energy"/>
    <x v="6"/>
    <x v="4"/>
    <s v="23537"/>
    <s v="E Regular Exempt Salary"/>
    <s v="Money"/>
    <n v="15918.27"/>
    <n v="0"/>
    <n v="15918.27"/>
    <s v="C"/>
    <s v="00000000"/>
    <s v="00000"/>
    <s v="002000"/>
    <x v="0"/>
    <x v="4"/>
    <s v="9200"/>
    <s v="01000"/>
  </r>
  <r>
    <s v="Shared Services"/>
    <s v="Atmos Energy"/>
    <x v="7"/>
    <x v="0"/>
    <s v="12499"/>
    <s v="E Holiday EX"/>
    <s v="Money"/>
    <n v="2693.06"/>
    <n v="0"/>
    <n v="2693.06"/>
    <s v="C"/>
    <s v="00000000"/>
    <s v="00000"/>
    <s v="002000"/>
    <x v="0"/>
    <x v="0"/>
    <s v="9200"/>
    <s v="01000"/>
  </r>
  <r>
    <s v="Shared Services"/>
    <s v="Atmos Energy"/>
    <x v="7"/>
    <x v="0"/>
    <s v="12499"/>
    <s v="E Regular Exempt Salary"/>
    <s v="Money"/>
    <n v="10772.21"/>
    <n v="0"/>
    <n v="10772.21"/>
    <s v="C"/>
    <s v="00000000"/>
    <s v="00000"/>
    <s v="002000"/>
    <x v="0"/>
    <x v="0"/>
    <s v="9200"/>
    <s v="01000"/>
  </r>
  <r>
    <s v="Shared Services"/>
    <s v="Atmos Energy"/>
    <x v="7"/>
    <x v="1"/>
    <s v="12665"/>
    <s v="E Holiday EX"/>
    <s v="Money"/>
    <n v="2808.98"/>
    <n v="0"/>
    <n v="2808.98"/>
    <s v="C"/>
    <s v="00000000"/>
    <s v="00000"/>
    <s v="002000"/>
    <x v="0"/>
    <x v="1"/>
    <s v="9200"/>
    <s v="01000"/>
  </r>
  <r>
    <s v="Shared Services"/>
    <s v="Atmos Energy"/>
    <x v="7"/>
    <x v="1"/>
    <s v="12665"/>
    <s v="E Regular Exempt Salary"/>
    <s v="Money"/>
    <n v="11235.9"/>
    <n v="0"/>
    <n v="11235.9"/>
    <s v="C"/>
    <s v="00000000"/>
    <s v="00000"/>
    <s v="002000"/>
    <x v="0"/>
    <x v="1"/>
    <s v="9200"/>
    <s v="01000"/>
  </r>
  <r>
    <s v="Shared Services"/>
    <s v="Atmos Energy"/>
    <x v="7"/>
    <x v="2"/>
    <s v="17279"/>
    <s v="E Holiday EX"/>
    <s v="Money"/>
    <n v="7071.35"/>
    <n v="0"/>
    <n v="7071.35"/>
    <s v="C"/>
    <s v="00000000"/>
    <s v="00000"/>
    <s v="002000"/>
    <x v="0"/>
    <x v="2"/>
    <s v="9200"/>
    <s v="01000"/>
  </r>
  <r>
    <s v="Shared Services"/>
    <s v="Atmos Energy"/>
    <x v="7"/>
    <x v="2"/>
    <s v="17279"/>
    <s v="E Regular Exempt Salary"/>
    <s v="Money"/>
    <n v="28285.39"/>
    <n v="0"/>
    <n v="28285.39"/>
    <s v="C"/>
    <s v="00000000"/>
    <s v="00000"/>
    <s v="002000"/>
    <x v="0"/>
    <x v="2"/>
    <s v="9200"/>
    <s v="01000"/>
  </r>
  <r>
    <s v="Shared Services"/>
    <s v="Atmos Energy"/>
    <x v="7"/>
    <x v="3"/>
    <s v="18246"/>
    <s v="E Holiday EX"/>
    <s v="Money"/>
    <n v="2606.17"/>
    <n v="0"/>
    <n v="2606.17"/>
    <s v="C"/>
    <s v="00000000"/>
    <s v="00000"/>
    <s v="002000"/>
    <x v="0"/>
    <x v="3"/>
    <s v="9200"/>
    <s v="01000"/>
  </r>
  <r>
    <s v="Shared Services"/>
    <s v="Atmos Energy"/>
    <x v="7"/>
    <x v="3"/>
    <s v="18246"/>
    <s v="E Regular Exempt Salary"/>
    <s v="Money"/>
    <n v="10424.64"/>
    <n v="0"/>
    <n v="10424.64"/>
    <s v="C"/>
    <s v="00000000"/>
    <s v="00000"/>
    <s v="002000"/>
    <x v="0"/>
    <x v="3"/>
    <s v="9200"/>
    <s v="01000"/>
  </r>
  <r>
    <s v="Shared Services"/>
    <s v="Atmos Energy"/>
    <x v="7"/>
    <x v="4"/>
    <s v="23537"/>
    <s v="E Holiday EX"/>
    <s v="Money"/>
    <n v="3183.66"/>
    <n v="0"/>
    <n v="3183.66"/>
    <s v="C"/>
    <s v="00000000"/>
    <s v="00000"/>
    <s v="002000"/>
    <x v="0"/>
    <x v="4"/>
    <s v="9200"/>
    <s v="01000"/>
  </r>
  <r>
    <s v="Shared Services"/>
    <s v="Atmos Energy"/>
    <x v="7"/>
    <x v="4"/>
    <s v="23537"/>
    <s v="E Regular Exempt Salary"/>
    <s v="Money"/>
    <n v="12734.61"/>
    <n v="0"/>
    <n v="12734.61"/>
    <s v="C"/>
    <s v="00000000"/>
    <s v="00000"/>
    <s v="002000"/>
    <x v="0"/>
    <x v="4"/>
    <s v="9200"/>
    <s v="01000"/>
  </r>
  <r>
    <s v="Shared Services"/>
    <s v="Atmos Energy"/>
    <x v="8"/>
    <x v="0"/>
    <s v="12499"/>
    <s v="E PTO Taken EX"/>
    <s v="Money"/>
    <n v="4039.59"/>
    <n v="0"/>
    <n v="4039.59"/>
    <s v="C"/>
    <s v="00000000"/>
    <s v="00000"/>
    <s v="002000"/>
    <x v="0"/>
    <x v="0"/>
    <s v="9200"/>
    <s v="01000"/>
  </r>
  <r>
    <s v="Shared Services"/>
    <s v="Atmos Energy"/>
    <x v="8"/>
    <x v="0"/>
    <s v="12499"/>
    <s v="E Regular Exempt Salary"/>
    <s v="Money"/>
    <n v="9425.68"/>
    <n v="0"/>
    <n v="9425.68"/>
    <s v="C"/>
    <s v="00000000"/>
    <s v="00000"/>
    <s v="002000"/>
    <x v="0"/>
    <x v="0"/>
    <s v="9200"/>
    <s v="01000"/>
  </r>
  <r>
    <s v="Shared Services"/>
    <s v="Atmos Energy"/>
    <x v="8"/>
    <x v="1"/>
    <s v="12665"/>
    <s v="E Regular Exempt Salary"/>
    <s v="Money"/>
    <n v="14044.88"/>
    <n v="0"/>
    <n v="14044.88"/>
    <s v="C"/>
    <s v="00000000"/>
    <s v="00000"/>
    <s v="002000"/>
    <x v="0"/>
    <x v="1"/>
    <s v="9200"/>
    <s v="01000"/>
  </r>
  <r>
    <s v="Shared Services"/>
    <s v="Atmos Energy"/>
    <x v="8"/>
    <x v="2"/>
    <s v="17279"/>
    <s v="E PTO Taken EX"/>
    <s v="Money"/>
    <n v="7071.35"/>
    <n v="0"/>
    <n v="7071.35"/>
    <s v="C"/>
    <s v="00000000"/>
    <s v="00000"/>
    <s v="002000"/>
    <x v="0"/>
    <x v="2"/>
    <s v="9200"/>
    <s v="01000"/>
  </r>
  <r>
    <s v="Shared Services"/>
    <s v="Atmos Energy"/>
    <x v="8"/>
    <x v="2"/>
    <s v="17279"/>
    <s v="E PTO Taken EX"/>
    <s v="Money"/>
    <n v="7071.35"/>
    <n v="0"/>
    <n v="7071.35"/>
    <s v="C"/>
    <s v="00000000"/>
    <s v="00000"/>
    <s v="002000"/>
    <x v="0"/>
    <x v="2"/>
    <s v="9200"/>
    <s v="01000"/>
  </r>
  <r>
    <s v="Shared Services"/>
    <s v="Atmos Energy"/>
    <x v="8"/>
    <x v="2"/>
    <s v="17279"/>
    <s v="E PTO Taken EX"/>
    <s v="Money"/>
    <n v="7071.35"/>
    <n v="0"/>
    <n v="7071.35"/>
    <s v="C"/>
    <s v="00000000"/>
    <s v="00000"/>
    <s v="002000"/>
    <x v="0"/>
    <x v="2"/>
    <s v="9200"/>
    <s v="01000"/>
  </r>
  <r>
    <s v="Shared Services"/>
    <s v="Atmos Energy"/>
    <x v="8"/>
    <x v="2"/>
    <s v="17279"/>
    <s v="E PTO Taken EX"/>
    <s v="Money"/>
    <n v="10607.03"/>
    <n v="0"/>
    <n v="10607.03"/>
    <s v="C"/>
    <s v="00000000"/>
    <s v="00000"/>
    <s v="002000"/>
    <x v="0"/>
    <x v="2"/>
    <s v="9200"/>
    <s v="01000"/>
  </r>
  <r>
    <s v="Shared Services"/>
    <s v="Atmos Energy"/>
    <x v="8"/>
    <x v="2"/>
    <s v="17279"/>
    <s v="E Regular Exempt Salary"/>
    <s v="Money"/>
    <n v="3535.66"/>
    <n v="0"/>
    <n v="3535.66"/>
    <s v="C"/>
    <s v="00000000"/>
    <s v="00000"/>
    <s v="002000"/>
    <x v="0"/>
    <x v="2"/>
    <s v="9200"/>
    <s v="01000"/>
  </r>
  <r>
    <s v="Shared Services"/>
    <s v="Atmos Energy"/>
    <x v="8"/>
    <x v="3"/>
    <s v="18246"/>
    <s v="E PTO Taken EX"/>
    <s v="Money"/>
    <n v="1303.0899999999999"/>
    <n v="0"/>
    <n v="1303.0899999999999"/>
    <s v="C"/>
    <s v="00000000"/>
    <s v="00000"/>
    <s v="002000"/>
    <x v="0"/>
    <x v="3"/>
    <s v="9200"/>
    <s v="01000"/>
  </r>
  <r>
    <s v="Shared Services"/>
    <s v="Atmos Energy"/>
    <x v="8"/>
    <x v="3"/>
    <s v="18246"/>
    <s v="E Regular Exempt Salary"/>
    <s v="Money"/>
    <n v="11727.72"/>
    <n v="0"/>
    <n v="11727.72"/>
    <s v="C"/>
    <s v="00000000"/>
    <s v="00000"/>
    <s v="002000"/>
    <x v="0"/>
    <x v="3"/>
    <s v="9200"/>
    <s v="01000"/>
  </r>
  <r>
    <s v="Shared Services"/>
    <s v="Atmos Energy"/>
    <x v="8"/>
    <x v="4"/>
    <s v="23537"/>
    <s v="E Floating Holiday EX"/>
    <s v="Money"/>
    <n v="1591.83"/>
    <n v="0"/>
    <n v="1591.83"/>
    <s v="C"/>
    <s v="00000000"/>
    <s v="00000"/>
    <s v="002000"/>
    <x v="0"/>
    <x v="4"/>
    <s v="9200"/>
    <s v="01000"/>
  </r>
  <r>
    <s v="Shared Services"/>
    <s v="Atmos Energy"/>
    <x v="8"/>
    <x v="4"/>
    <s v="23537"/>
    <s v="E PTO Taken EX"/>
    <s v="Money"/>
    <n v="1591.83"/>
    <n v="0"/>
    <n v="1591.83"/>
    <s v="C"/>
    <s v="00000000"/>
    <s v="00000"/>
    <s v="002000"/>
    <x v="0"/>
    <x v="4"/>
    <s v="9200"/>
    <s v="01000"/>
  </r>
  <r>
    <s v="Shared Services"/>
    <s v="Atmos Energy"/>
    <x v="8"/>
    <x v="4"/>
    <s v="23537"/>
    <s v="E PTO Taken EX"/>
    <s v="Money"/>
    <n v="7959.14"/>
    <n v="0"/>
    <n v="7959.14"/>
    <s v="C"/>
    <s v="00000000"/>
    <s v="00000"/>
    <s v="002000"/>
    <x v="0"/>
    <x v="4"/>
    <s v="9200"/>
    <s v="01000"/>
  </r>
  <r>
    <s v="Shared Services"/>
    <s v="Atmos Energy"/>
    <x v="8"/>
    <x v="4"/>
    <s v="23537"/>
    <s v="E PTO Taken EX"/>
    <s v="Money"/>
    <n v="1591.83"/>
    <n v="0"/>
    <n v="1591.83"/>
    <s v="C"/>
    <s v="00000000"/>
    <s v="00000"/>
    <s v="002000"/>
    <x v="0"/>
    <x v="4"/>
    <s v="9200"/>
    <s v="01000"/>
  </r>
  <r>
    <s v="Shared Services"/>
    <s v="Atmos Energy"/>
    <x v="8"/>
    <x v="4"/>
    <s v="23537"/>
    <s v="E PTO Taken EX"/>
    <s v="Money"/>
    <n v="1591.83"/>
    <n v="0"/>
    <n v="1591.83"/>
    <s v="C"/>
    <s v="00000000"/>
    <s v="00000"/>
    <s v="002000"/>
    <x v="0"/>
    <x v="4"/>
    <s v="9200"/>
    <s v="01000"/>
  </r>
  <r>
    <s v="Shared Services"/>
    <s v="Atmos Energy"/>
    <x v="8"/>
    <x v="4"/>
    <s v="23537"/>
    <s v="E PTO Taken EX"/>
    <s v="Money"/>
    <n v="1591.83"/>
    <n v="0"/>
    <n v="1591.83"/>
    <s v="C"/>
    <s v="00000000"/>
    <s v="00000"/>
    <s v="002000"/>
    <x v="0"/>
    <x v="4"/>
    <s v="9200"/>
    <s v="01000"/>
  </r>
  <r>
    <s v="Shared Services"/>
    <s v="Atmos Energy"/>
    <x v="9"/>
    <x v="0"/>
    <s v="12499"/>
    <s v="E Holiday EX"/>
    <s v="Money"/>
    <n v="4063.82"/>
    <n v="0"/>
    <n v="4063.82"/>
    <s v="C"/>
    <s v="00000000"/>
    <s v="00000"/>
    <s v="002000"/>
    <x v="0"/>
    <x v="0"/>
    <s v="9200"/>
    <s v="01000"/>
  </r>
  <r>
    <s v="Shared Services"/>
    <s v="Atmos Energy"/>
    <x v="9"/>
    <x v="0"/>
    <s v="12499"/>
    <s v="E PTO Prior Year Taken EX"/>
    <s v="Money"/>
    <n v="2709.22"/>
    <n v="0"/>
    <n v="2709.22"/>
    <s v="C"/>
    <s v="00000000"/>
    <s v="00000"/>
    <s v="002000"/>
    <x v="0"/>
    <x v="0"/>
    <s v="9200"/>
    <s v="01000"/>
  </r>
  <r>
    <s v="Shared Services"/>
    <s v="Atmos Energy"/>
    <x v="9"/>
    <x v="0"/>
    <s v="12499"/>
    <s v="E PTO Prior Year Taken EX"/>
    <s v="Money"/>
    <n v="1354.61"/>
    <n v="0"/>
    <n v="1354.61"/>
    <s v="C"/>
    <s v="00000000"/>
    <s v="00000"/>
    <s v="002000"/>
    <x v="0"/>
    <x v="0"/>
    <s v="9200"/>
    <s v="01000"/>
  </r>
  <r>
    <s v="Shared Services"/>
    <s v="Atmos Energy"/>
    <x v="9"/>
    <x v="0"/>
    <s v="12499"/>
    <s v="E Regular Exempt Salary"/>
    <s v="Money"/>
    <n v="5418.42"/>
    <n v="0"/>
    <n v="5418.42"/>
    <s v="C"/>
    <s v="00000000"/>
    <s v="00000"/>
    <s v="002000"/>
    <x v="0"/>
    <x v="0"/>
    <s v="9200"/>
    <s v="01000"/>
  </r>
  <r>
    <s v="Shared Services"/>
    <s v="Atmos Energy"/>
    <x v="9"/>
    <x v="1"/>
    <s v="12665"/>
    <s v="E Holiday EX"/>
    <s v="Money"/>
    <n v="4238.75"/>
    <n v="0"/>
    <n v="4238.75"/>
    <s v="C"/>
    <s v="00000000"/>
    <s v="00000"/>
    <s v="002000"/>
    <x v="0"/>
    <x v="1"/>
    <s v="9200"/>
    <s v="01000"/>
  </r>
  <r>
    <s v="Shared Services"/>
    <s v="Atmos Energy"/>
    <x v="9"/>
    <x v="1"/>
    <s v="12665"/>
    <s v="E Regular Exempt Salary"/>
    <s v="Money"/>
    <n v="9890.4"/>
    <n v="0"/>
    <n v="9890.4"/>
    <s v="C"/>
    <s v="00000000"/>
    <s v="00000"/>
    <s v="002000"/>
    <x v="0"/>
    <x v="1"/>
    <s v="9200"/>
    <s v="01000"/>
  </r>
  <r>
    <s v="Shared Services"/>
    <s v="Atmos Energy"/>
    <x v="9"/>
    <x v="2"/>
    <s v="17279"/>
    <s v="E Holiday EX"/>
    <s v="Money"/>
    <n v="10670.67"/>
    <n v="0"/>
    <n v="10670.67"/>
    <s v="C"/>
    <s v="00000000"/>
    <s v="00000"/>
    <s v="002000"/>
    <x v="0"/>
    <x v="2"/>
    <s v="9200"/>
    <s v="01000"/>
  </r>
  <r>
    <s v="Shared Services"/>
    <s v="Atmos Energy"/>
    <x v="9"/>
    <x v="2"/>
    <s v="17279"/>
    <s v="E Regular Exempt Salary"/>
    <s v="Money"/>
    <n v="24898.21"/>
    <n v="0"/>
    <n v="24898.21"/>
    <s v="C"/>
    <s v="00000000"/>
    <s v="00000"/>
    <s v="002000"/>
    <x v="0"/>
    <x v="2"/>
    <s v="9200"/>
    <s v="01000"/>
  </r>
  <r>
    <s v="Shared Services"/>
    <s v="Atmos Energy"/>
    <x v="9"/>
    <x v="3"/>
    <s v="18246"/>
    <s v="E Holiday EX"/>
    <s v="Money"/>
    <n v="3932.7"/>
    <n v="0"/>
    <n v="3932.7"/>
    <s v="C"/>
    <s v="00000000"/>
    <s v="00000"/>
    <s v="002000"/>
    <x v="0"/>
    <x v="3"/>
    <s v="9200"/>
    <s v="01000"/>
  </r>
  <r>
    <s v="Shared Services"/>
    <s v="Atmos Energy"/>
    <x v="9"/>
    <x v="3"/>
    <s v="18246"/>
    <s v="E PTO Prior Year Taken EX"/>
    <s v="Money"/>
    <n v="3932.7"/>
    <n v="0"/>
    <n v="3932.7"/>
    <s v="C"/>
    <s v="00000000"/>
    <s v="00000"/>
    <s v="002000"/>
    <x v="0"/>
    <x v="3"/>
    <s v="9200"/>
    <s v="01000"/>
  </r>
  <r>
    <s v="Shared Services"/>
    <s v="Atmos Energy"/>
    <x v="9"/>
    <x v="3"/>
    <s v="18246"/>
    <s v="E PTO Prior Year Taken EX"/>
    <s v="Money"/>
    <n v="1310.9"/>
    <n v="0"/>
    <n v="1310.9"/>
    <s v="C"/>
    <s v="00000000"/>
    <s v="00000"/>
    <s v="002000"/>
    <x v="0"/>
    <x v="3"/>
    <s v="9200"/>
    <s v="01000"/>
  </r>
  <r>
    <s v="Shared Services"/>
    <s v="Atmos Energy"/>
    <x v="9"/>
    <x v="3"/>
    <s v="18246"/>
    <s v="E PTO Prior Year Taken EX"/>
    <s v="Money"/>
    <n v="1310.9"/>
    <n v="0"/>
    <n v="1310.9"/>
    <s v="C"/>
    <s v="00000000"/>
    <s v="00000"/>
    <s v="002000"/>
    <x v="0"/>
    <x v="3"/>
    <s v="9200"/>
    <s v="01000"/>
  </r>
  <r>
    <s v="Shared Services"/>
    <s v="Atmos Energy"/>
    <x v="9"/>
    <x v="3"/>
    <s v="18246"/>
    <s v="E Regular Exempt Salary"/>
    <s v="Money"/>
    <n v="2621.8"/>
    <n v="0"/>
    <n v="2621.8"/>
    <s v="C"/>
    <s v="00000000"/>
    <s v="00000"/>
    <s v="002000"/>
    <x v="0"/>
    <x v="3"/>
    <s v="9200"/>
    <s v="01000"/>
  </r>
  <r>
    <s v="Shared Services"/>
    <s v="Atmos Energy"/>
    <x v="9"/>
    <x v="4"/>
    <s v="23537"/>
    <s v="E Holiday EX"/>
    <s v="Money"/>
    <n v="4804.1400000000003"/>
    <n v="0"/>
    <n v="4804.1400000000003"/>
    <s v="C"/>
    <s v="00000000"/>
    <s v="00000"/>
    <s v="002000"/>
    <x v="0"/>
    <x v="4"/>
    <s v="9200"/>
    <s v="01000"/>
  </r>
  <r>
    <s v="Shared Services"/>
    <s v="Atmos Energy"/>
    <x v="9"/>
    <x v="4"/>
    <s v="23537"/>
    <s v="E Regular Exempt Salary"/>
    <s v="Money"/>
    <n v="11209.64"/>
    <n v="0"/>
    <n v="11209.64"/>
    <s v="C"/>
    <s v="00000000"/>
    <s v="00000"/>
    <s v="002000"/>
    <x v="0"/>
    <x v="4"/>
    <s v="9200"/>
    <s v="01000"/>
  </r>
  <r>
    <s v="Shared Services"/>
    <s v="Atmos Energy"/>
    <x v="10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0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0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0"/>
    <x v="3"/>
    <s v="18246"/>
    <s v="E Floating Holiday EX"/>
    <s v="Money"/>
    <n v="1342.18"/>
    <n v="0"/>
    <n v="1342.18"/>
    <s v="C"/>
    <s v="00000000"/>
    <s v="00000"/>
    <s v="002000"/>
    <x v="0"/>
    <x v="3"/>
    <s v="9200"/>
    <s v="01000"/>
  </r>
  <r>
    <s v="Shared Services"/>
    <s v="Atmos Energy"/>
    <x v="10"/>
    <x v="3"/>
    <s v="18246"/>
    <s v="E Regular Exempt Salary"/>
    <s v="Money"/>
    <n v="12079.55"/>
    <n v="0"/>
    <n v="12079.55"/>
    <s v="C"/>
    <s v="00000000"/>
    <s v="00000"/>
    <s v="002000"/>
    <x v="0"/>
    <x v="3"/>
    <s v="9200"/>
    <s v="01000"/>
  </r>
  <r>
    <s v="Shared Services"/>
    <s v="Atmos Energy"/>
    <x v="10"/>
    <x v="4"/>
    <s v="23537"/>
    <s v="E PTO Taken EX"/>
    <s v="Money"/>
    <n v="819.8"/>
    <n v="0"/>
    <n v="819.8"/>
    <s v="C"/>
    <s v="00000000"/>
    <s v="00000"/>
    <s v="002000"/>
    <x v="0"/>
    <x v="4"/>
    <s v="9200"/>
    <s v="01000"/>
  </r>
  <r>
    <s v="Shared Services"/>
    <s v="Atmos Energy"/>
    <x v="10"/>
    <x v="4"/>
    <s v="23537"/>
    <s v="E PTO Prior Year Taken EX"/>
    <s v="Money"/>
    <n v="3279.17"/>
    <n v="0"/>
    <n v="3279.17"/>
    <s v="C"/>
    <s v="00000000"/>
    <s v="00000"/>
    <s v="002000"/>
    <x v="0"/>
    <x v="4"/>
    <s v="9200"/>
    <s v="01000"/>
  </r>
  <r>
    <s v="Shared Services"/>
    <s v="Atmos Energy"/>
    <x v="10"/>
    <x v="4"/>
    <s v="23537"/>
    <s v="E PTO Prior Year Taken EX"/>
    <s v="Money"/>
    <n v="4918.75"/>
    <n v="0"/>
    <n v="4918.75"/>
    <s v="C"/>
    <s v="00000000"/>
    <s v="00000"/>
    <s v="002000"/>
    <x v="0"/>
    <x v="4"/>
    <s v="9200"/>
    <s v="01000"/>
  </r>
  <r>
    <s v="Shared Services"/>
    <s v="Atmos Energy"/>
    <x v="10"/>
    <x v="4"/>
    <s v="23537"/>
    <s v="E PTO Prior Year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0"/>
    <x v="4"/>
    <s v="23537"/>
    <s v="E PTO Prior Year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0"/>
    <x v="4"/>
    <s v="23537"/>
    <s v="E PTO Prior Year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0"/>
    <x v="4"/>
    <s v="23537"/>
    <s v="E PTO Prior Year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0"/>
    <x v="4"/>
    <s v="23537"/>
    <s v="E Regular Exempt Salary"/>
    <s v="Money"/>
    <n v="819.74"/>
    <n v="0"/>
    <n v="819.74"/>
    <s v="C"/>
    <s v="00000000"/>
    <s v="00000"/>
    <s v="002000"/>
    <x v="0"/>
    <x v="4"/>
    <s v="9200"/>
    <s v="01000"/>
  </r>
  <r>
    <s v="Shared Services"/>
    <s v="Atmos Energy"/>
    <x v="11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1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1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1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1"/>
    <x v="4"/>
    <s v="23537"/>
    <s v="E PTO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1"/>
    <x v="4"/>
    <s v="23537"/>
    <s v="E Regular Exempt Salary"/>
    <s v="Money"/>
    <n v="14756.23"/>
    <n v="0"/>
    <n v="14756.23"/>
    <s v="C"/>
    <s v="00000000"/>
    <s v="00000"/>
    <s v="002000"/>
    <x v="0"/>
    <x v="4"/>
    <s v="9200"/>
    <s v="01000"/>
  </r>
  <r>
    <s v="Shared Services"/>
    <s v="Atmos Energy"/>
    <x v="12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2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2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2"/>
    <x v="2"/>
    <s v="17279"/>
    <s v="S GIFT Award GU"/>
    <s v="Money"/>
    <n v="448.55"/>
    <n v="0"/>
    <n v="448.55"/>
    <s v="C"/>
    <s v="00000000"/>
    <s v="00000"/>
    <s v="002000"/>
    <x v="0"/>
    <x v="2"/>
    <s v="9200"/>
    <s v="01000"/>
  </r>
  <r>
    <s v="Shared Services"/>
    <s v="Atmos Energy"/>
    <x v="12"/>
    <x v="2"/>
    <s v="17279"/>
    <s v="V Gift Award Offset"/>
    <s v="Money"/>
    <n v="0"/>
    <n v="329.9"/>
    <n v="-329.9"/>
    <s v="C"/>
    <s v="00000000"/>
    <s v="00000"/>
    <s v="002000"/>
    <x v="0"/>
    <x v="2"/>
    <s v="9200"/>
    <s v="01000"/>
  </r>
  <r>
    <s v="Shared Services"/>
    <s v="Atmos Energy"/>
    <x v="12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2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13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3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3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3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3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14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4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4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4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4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15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5"/>
    <x v="0"/>
    <s v="12499"/>
    <s v="V GVUL Fund"/>
    <s v="Money"/>
    <n v="0"/>
    <n v="50"/>
    <n v="-50"/>
    <s v="C"/>
    <s v="00000000"/>
    <s v="00000"/>
    <s v="002000"/>
    <x v="0"/>
    <x v="0"/>
    <s v="9200"/>
    <s v="01000"/>
  </r>
  <r>
    <s v="Shared Services"/>
    <s v="Atmos Energy"/>
    <x v="15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5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5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5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16"/>
    <x v="0"/>
    <s v="12499"/>
    <s v="N Costing Adjustment Non Base Pay"/>
    <s v="Money"/>
    <n v="50"/>
    <n v="0"/>
    <n v="50"/>
    <s v="C"/>
    <s v="00000000"/>
    <s v="00000"/>
    <s v="002000"/>
    <x v="0"/>
    <x v="0"/>
    <s v="9200"/>
    <s v="01000"/>
  </r>
  <r>
    <s v="Shared Services"/>
    <s v="Atmos Energy"/>
    <x v="16"/>
    <x v="0"/>
    <s v="12499"/>
    <s v="E Holiday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16"/>
    <x v="0"/>
    <s v="12499"/>
    <s v="E Regular Exempt Salary"/>
    <s v="Money"/>
    <n v="12482.3"/>
    <n v="0"/>
    <n v="12482.3"/>
    <s v="C"/>
    <s v="00000000"/>
    <s v="00000"/>
    <s v="002000"/>
    <x v="0"/>
    <x v="0"/>
    <s v="9200"/>
    <s v="01000"/>
  </r>
  <r>
    <s v="Shared Services"/>
    <s v="Atmos Energy"/>
    <x v="16"/>
    <x v="1"/>
    <s v="12665"/>
    <s v="E Holiday EX"/>
    <s v="Money"/>
    <n v="1446.63"/>
    <n v="0"/>
    <n v="1446.63"/>
    <s v="C"/>
    <s v="00000000"/>
    <s v="00000"/>
    <s v="002000"/>
    <x v="0"/>
    <x v="1"/>
    <s v="9200"/>
    <s v="01000"/>
  </r>
  <r>
    <s v="Shared Services"/>
    <s v="Atmos Energy"/>
    <x v="16"/>
    <x v="1"/>
    <s v="12665"/>
    <s v="E Regular Exempt Salary"/>
    <s v="Money"/>
    <n v="13019.6"/>
    <n v="0"/>
    <n v="13019.6"/>
    <s v="C"/>
    <s v="00000000"/>
    <s v="00000"/>
    <s v="002000"/>
    <x v="0"/>
    <x v="1"/>
    <s v="9200"/>
    <s v="01000"/>
  </r>
  <r>
    <s v="Shared Services"/>
    <s v="Atmos Energy"/>
    <x v="16"/>
    <x v="2"/>
    <s v="17279"/>
    <s v="E Holiday EX"/>
    <s v="Money"/>
    <n v="3641.75"/>
    <n v="0"/>
    <n v="3641.75"/>
    <s v="C"/>
    <s v="00000000"/>
    <s v="00000"/>
    <s v="002000"/>
    <x v="0"/>
    <x v="2"/>
    <s v="9200"/>
    <s v="01000"/>
  </r>
  <r>
    <s v="Shared Services"/>
    <s v="Atmos Energy"/>
    <x v="16"/>
    <x v="2"/>
    <s v="17279"/>
    <s v="E Regular Exempt Salary"/>
    <s v="Money"/>
    <n v="32775.69"/>
    <n v="0"/>
    <n v="32775.69"/>
    <s v="C"/>
    <s v="00000000"/>
    <s v="00000"/>
    <s v="002000"/>
    <x v="0"/>
    <x v="2"/>
    <s v="9200"/>
    <s v="01000"/>
  </r>
  <r>
    <s v="Shared Services"/>
    <s v="Atmos Energy"/>
    <x v="16"/>
    <x v="3"/>
    <s v="18246"/>
    <s v="E Holiday EX"/>
    <s v="Money"/>
    <n v="1817.31"/>
    <n v="0"/>
    <n v="1817.31"/>
    <s v="C"/>
    <s v="00000000"/>
    <s v="00000"/>
    <s v="002000"/>
    <x v="0"/>
    <x v="3"/>
    <s v="9200"/>
    <s v="01000"/>
  </r>
  <r>
    <s v="Shared Services"/>
    <s v="Atmos Energy"/>
    <x v="16"/>
    <x v="3"/>
    <s v="18246"/>
    <s v="E PTO Taken EX"/>
    <s v="Money"/>
    <n v="1817.31"/>
    <n v="0"/>
    <n v="1817.31"/>
    <s v="C"/>
    <s v="00000000"/>
    <s v="00000"/>
    <s v="002000"/>
    <x v="0"/>
    <x v="3"/>
    <s v="9200"/>
    <s v="01000"/>
  </r>
  <r>
    <s v="Shared Services"/>
    <s v="Atmos Energy"/>
    <x v="16"/>
    <x v="3"/>
    <s v="18246"/>
    <s v="E PTO Taken EX"/>
    <s v="Money"/>
    <n v="1817.31"/>
    <n v="0"/>
    <n v="1817.31"/>
    <s v="C"/>
    <s v="00000000"/>
    <s v="00000"/>
    <s v="002000"/>
    <x v="0"/>
    <x v="3"/>
    <s v="9200"/>
    <s v="01000"/>
  </r>
  <r>
    <s v="Shared Services"/>
    <s v="Atmos Energy"/>
    <x v="16"/>
    <x v="3"/>
    <s v="18246"/>
    <s v="E Regular Exempt Salary"/>
    <s v="Money"/>
    <n v="12721.16"/>
    <n v="0"/>
    <n v="12721.16"/>
    <s v="C"/>
    <s v="00000000"/>
    <s v="00000"/>
    <s v="002000"/>
    <x v="0"/>
    <x v="3"/>
    <s v="9200"/>
    <s v="01000"/>
  </r>
  <r>
    <s v="Shared Services"/>
    <s v="Atmos Energy"/>
    <x v="16"/>
    <x v="4"/>
    <s v="23537"/>
    <s v="E Floating Holiday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6"/>
    <x v="4"/>
    <s v="23537"/>
    <s v="E Holiday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6"/>
    <x v="4"/>
    <s v="23537"/>
    <s v="E PTO Taken EX"/>
    <s v="Money"/>
    <n v="819.8"/>
    <n v="0"/>
    <n v="819.8"/>
    <s v="C"/>
    <s v="00000000"/>
    <s v="00000"/>
    <s v="002000"/>
    <x v="0"/>
    <x v="4"/>
    <s v="9200"/>
    <s v="01000"/>
  </r>
  <r>
    <s v="Shared Services"/>
    <s v="Atmos Energy"/>
    <x v="16"/>
    <x v="4"/>
    <s v="23537"/>
    <s v="E PTO Taken EX"/>
    <s v="Money"/>
    <n v="3279.17"/>
    <n v="0"/>
    <n v="3279.17"/>
    <s v="C"/>
    <s v="00000000"/>
    <s v="00000"/>
    <s v="002000"/>
    <x v="0"/>
    <x v="4"/>
    <s v="9200"/>
    <s v="01000"/>
  </r>
  <r>
    <s v="Shared Services"/>
    <s v="Atmos Energy"/>
    <x v="16"/>
    <x v="4"/>
    <s v="23537"/>
    <s v="E PTO Taken EX"/>
    <s v="Money"/>
    <n v="819.8"/>
    <n v="0"/>
    <n v="819.8"/>
    <s v="C"/>
    <s v="00000000"/>
    <s v="00000"/>
    <s v="002000"/>
    <x v="0"/>
    <x v="4"/>
    <s v="9200"/>
    <s v="01000"/>
  </r>
  <r>
    <s v="Shared Services"/>
    <s v="Atmos Energy"/>
    <x v="16"/>
    <x v="4"/>
    <s v="23537"/>
    <s v="E PTO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6"/>
    <x v="4"/>
    <s v="23537"/>
    <s v="E PTO Taken EX"/>
    <s v="Money"/>
    <n v="819.8"/>
    <n v="0"/>
    <n v="819.8"/>
    <s v="C"/>
    <s v="00000000"/>
    <s v="00000"/>
    <s v="002000"/>
    <x v="0"/>
    <x v="4"/>
    <s v="9200"/>
    <s v="01000"/>
  </r>
  <r>
    <s v="Shared Services"/>
    <s v="Atmos Energy"/>
    <x v="16"/>
    <x v="4"/>
    <s v="23537"/>
    <s v="E PTO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16"/>
    <x v="4"/>
    <s v="23537"/>
    <s v="E PTO Taken EX"/>
    <s v="Money"/>
    <n v="819.8"/>
    <n v="0"/>
    <n v="819.8"/>
    <s v="C"/>
    <s v="00000000"/>
    <s v="00000"/>
    <s v="002000"/>
    <x v="0"/>
    <x v="4"/>
    <s v="9200"/>
    <s v="01000"/>
  </r>
  <r>
    <s v="Shared Services"/>
    <s v="Atmos Energy"/>
    <x v="16"/>
    <x v="4"/>
    <s v="23537"/>
    <s v="E Regular Exempt Salary"/>
    <s v="Money"/>
    <n v="3279.09"/>
    <n v="0"/>
    <n v="3279.09"/>
    <s v="C"/>
    <s v="00000000"/>
    <s v="00000"/>
    <s v="002000"/>
    <x v="0"/>
    <x v="4"/>
    <s v="9200"/>
    <s v="01000"/>
  </r>
  <r>
    <s v="Shared Services"/>
    <s v="Atmos Energy"/>
    <x v="17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7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7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7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7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18"/>
    <x v="0"/>
    <s v="12499"/>
    <s v="E Floating Holiday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18"/>
    <x v="0"/>
    <s v="12499"/>
    <s v="E PTO Taken EX"/>
    <s v="Money"/>
    <n v="2773.85"/>
    <n v="0"/>
    <n v="2773.85"/>
    <s v="C"/>
    <s v="00000000"/>
    <s v="00000"/>
    <s v="002000"/>
    <x v="0"/>
    <x v="0"/>
    <s v="9200"/>
    <s v="01000"/>
  </r>
  <r>
    <s v="Shared Services"/>
    <s v="Atmos Energy"/>
    <x v="18"/>
    <x v="0"/>
    <s v="12499"/>
    <s v="E PTO Taken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18"/>
    <x v="0"/>
    <s v="12499"/>
    <s v="E Regular Exempt Salary"/>
    <s v="Money"/>
    <n v="8321.52"/>
    <n v="0"/>
    <n v="8321.52"/>
    <s v="C"/>
    <s v="00000000"/>
    <s v="00000"/>
    <s v="002000"/>
    <x v="0"/>
    <x v="0"/>
    <s v="9200"/>
    <s v="01000"/>
  </r>
  <r>
    <s v="Shared Services"/>
    <s v="Atmos Energy"/>
    <x v="18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18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8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8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19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19"/>
    <x v="1"/>
    <s v="12665"/>
    <s v="E Floating Holiday EX"/>
    <s v="Money"/>
    <n v="1446.63"/>
    <n v="0"/>
    <n v="1446.63"/>
    <s v="C"/>
    <s v="00000000"/>
    <s v="00000"/>
    <s v="002000"/>
    <x v="0"/>
    <x v="1"/>
    <s v="9200"/>
    <s v="01000"/>
  </r>
  <r>
    <s v="Shared Services"/>
    <s v="Atmos Energy"/>
    <x v="19"/>
    <x v="1"/>
    <s v="12665"/>
    <s v="E Regular Exempt Salary"/>
    <s v="Money"/>
    <n v="13019.6"/>
    <n v="0"/>
    <n v="13019.6"/>
    <s v="C"/>
    <s v="00000000"/>
    <s v="00000"/>
    <s v="002000"/>
    <x v="0"/>
    <x v="1"/>
    <s v="9200"/>
    <s v="01000"/>
  </r>
  <r>
    <s v="Shared Services"/>
    <s v="Atmos Energy"/>
    <x v="19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19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19"/>
    <x v="3"/>
    <s v="18246"/>
    <s v="S GIFT Award GU"/>
    <s v="Money"/>
    <n v="51.95"/>
    <n v="0"/>
    <n v="51.95"/>
    <s v="C"/>
    <s v="00000000"/>
    <s v="00000"/>
    <s v="002000"/>
    <x v="0"/>
    <x v="3"/>
    <s v="9200"/>
    <s v="01000"/>
  </r>
  <r>
    <s v="Shared Services"/>
    <s v="Atmos Energy"/>
    <x v="19"/>
    <x v="3"/>
    <s v="18246"/>
    <s v="V Gift Award Offset"/>
    <s v="Money"/>
    <n v="0"/>
    <n v="37.74"/>
    <n v="-37.74"/>
    <s v="C"/>
    <s v="00000000"/>
    <s v="00000"/>
    <s v="002000"/>
    <x v="0"/>
    <x v="3"/>
    <s v="9200"/>
    <s v="01000"/>
  </r>
  <r>
    <s v="Shared Services"/>
    <s v="Atmos Energy"/>
    <x v="19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20"/>
    <x v="0"/>
    <s v="12499"/>
    <s v="E Holiday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20"/>
    <x v="0"/>
    <s v="12499"/>
    <s v="E Regular Exempt Salary"/>
    <s v="Money"/>
    <n v="12482.3"/>
    <n v="0"/>
    <n v="12482.3"/>
    <s v="C"/>
    <s v="00000000"/>
    <s v="00000"/>
    <s v="002000"/>
    <x v="0"/>
    <x v="0"/>
    <s v="9200"/>
    <s v="01000"/>
  </r>
  <r>
    <s v="Shared Services"/>
    <s v="Atmos Energy"/>
    <x v="20"/>
    <x v="1"/>
    <s v="12665"/>
    <s v="E Holiday EX"/>
    <s v="Money"/>
    <n v="1446.63"/>
    <n v="0"/>
    <n v="1446.63"/>
    <s v="C"/>
    <s v="00000000"/>
    <s v="00000"/>
    <s v="002000"/>
    <x v="0"/>
    <x v="1"/>
    <s v="9200"/>
    <s v="01000"/>
  </r>
  <r>
    <s v="Shared Services"/>
    <s v="Atmos Energy"/>
    <x v="20"/>
    <x v="1"/>
    <s v="12665"/>
    <s v="E Regular Exempt Salary"/>
    <s v="Money"/>
    <n v="13019.6"/>
    <n v="0"/>
    <n v="13019.6"/>
    <s v="C"/>
    <s v="00000000"/>
    <s v="00000"/>
    <s v="002000"/>
    <x v="0"/>
    <x v="1"/>
    <s v="9200"/>
    <s v="01000"/>
  </r>
  <r>
    <s v="Shared Services"/>
    <s v="Atmos Energy"/>
    <x v="20"/>
    <x v="2"/>
    <s v="17279"/>
    <s v="E Holiday EX"/>
    <s v="Money"/>
    <n v="3641.75"/>
    <n v="0"/>
    <n v="3641.75"/>
    <s v="C"/>
    <s v="00000000"/>
    <s v="00000"/>
    <s v="002000"/>
    <x v="0"/>
    <x v="2"/>
    <s v="9200"/>
    <s v="01000"/>
  </r>
  <r>
    <s v="Shared Services"/>
    <s v="Atmos Energy"/>
    <x v="20"/>
    <x v="2"/>
    <s v="17279"/>
    <s v="E Regular Exempt Salary"/>
    <s v="Money"/>
    <n v="32775.69"/>
    <n v="0"/>
    <n v="32775.69"/>
    <s v="C"/>
    <s v="00000000"/>
    <s v="00000"/>
    <s v="002000"/>
    <x v="0"/>
    <x v="2"/>
    <s v="9200"/>
    <s v="01000"/>
  </r>
  <r>
    <s v="Shared Services"/>
    <s v="Atmos Energy"/>
    <x v="20"/>
    <x v="3"/>
    <s v="18246"/>
    <s v="E Holiday EX"/>
    <s v="Money"/>
    <n v="1817.31"/>
    <n v="0"/>
    <n v="1817.31"/>
    <s v="C"/>
    <s v="00000000"/>
    <s v="00000"/>
    <s v="002000"/>
    <x v="0"/>
    <x v="3"/>
    <s v="9200"/>
    <s v="01000"/>
  </r>
  <r>
    <s v="Shared Services"/>
    <s v="Atmos Energy"/>
    <x v="20"/>
    <x v="3"/>
    <s v="18246"/>
    <s v="E Regular Exempt Salary"/>
    <s v="Money"/>
    <n v="16355.78"/>
    <n v="0"/>
    <n v="16355.78"/>
    <s v="C"/>
    <s v="00000000"/>
    <s v="00000"/>
    <s v="002000"/>
    <x v="0"/>
    <x v="3"/>
    <s v="9200"/>
    <s v="01000"/>
  </r>
  <r>
    <s v="Shared Services"/>
    <s v="Atmos Energy"/>
    <x v="20"/>
    <x v="4"/>
    <s v="23537"/>
    <s v="E Holiday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20"/>
    <x v="4"/>
    <s v="23537"/>
    <s v="E Regular Exempt Salary"/>
    <s v="Money"/>
    <n v="14756.23"/>
    <n v="0"/>
    <n v="14756.23"/>
    <s v="C"/>
    <s v="00000000"/>
    <s v="00000"/>
    <s v="002000"/>
    <x v="0"/>
    <x v="4"/>
    <s v="9200"/>
    <s v="01000"/>
  </r>
  <r>
    <s v="Shared Services"/>
    <s v="Atmos Energy"/>
    <x v="21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21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21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21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21"/>
    <x v="4"/>
    <s v="23537"/>
    <s v="E PTO Taken EX"/>
    <s v="Money"/>
    <n v="8197.91"/>
    <n v="0"/>
    <n v="8197.91"/>
    <s v="C"/>
    <s v="00000000"/>
    <s v="00000"/>
    <s v="002000"/>
    <x v="0"/>
    <x v="4"/>
    <s v="9200"/>
    <s v="01000"/>
  </r>
  <r>
    <s v="Shared Services"/>
    <s v="Atmos Energy"/>
    <x v="21"/>
    <x v="4"/>
    <s v="23537"/>
    <s v="E PTO Taken EX"/>
    <s v="Money"/>
    <n v="8197.91"/>
    <n v="0"/>
    <n v="8197.91"/>
    <s v="C"/>
    <s v="00000000"/>
    <s v="00000"/>
    <s v="002000"/>
    <x v="0"/>
    <x v="4"/>
    <s v="9200"/>
    <s v="01000"/>
  </r>
  <r>
    <s v="Shared Services"/>
    <s v="Atmos Energy"/>
    <x v="22"/>
    <x v="0"/>
    <s v="12499"/>
    <s v="E Holiday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22"/>
    <x v="0"/>
    <s v="12499"/>
    <s v="E PTO Taken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22"/>
    <x v="0"/>
    <s v="12499"/>
    <s v="E PTO Taken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22"/>
    <x v="0"/>
    <s v="12499"/>
    <s v="E PTO Taken EX"/>
    <s v="Money"/>
    <n v="2773.85"/>
    <n v="0"/>
    <n v="2773.85"/>
    <s v="C"/>
    <s v="00000000"/>
    <s v="00000"/>
    <s v="002000"/>
    <x v="0"/>
    <x v="0"/>
    <s v="9200"/>
    <s v="01000"/>
  </r>
  <r>
    <s v="Shared Services"/>
    <s v="Atmos Energy"/>
    <x v="22"/>
    <x v="0"/>
    <s v="12499"/>
    <s v="E Regular Exempt Salary"/>
    <s v="Money"/>
    <n v="6934.59"/>
    <n v="0"/>
    <n v="6934.59"/>
    <s v="C"/>
    <s v="00000000"/>
    <s v="00000"/>
    <s v="002000"/>
    <x v="0"/>
    <x v="0"/>
    <s v="9200"/>
    <s v="01000"/>
  </r>
  <r>
    <s v="Shared Services"/>
    <s v="Atmos Energy"/>
    <x v="22"/>
    <x v="1"/>
    <s v="12665"/>
    <s v="E Holiday EX"/>
    <s v="Money"/>
    <n v="1446.63"/>
    <n v="0"/>
    <n v="1446.63"/>
    <s v="C"/>
    <s v="00000000"/>
    <s v="00000"/>
    <s v="002000"/>
    <x v="0"/>
    <x v="1"/>
    <s v="9200"/>
    <s v="01000"/>
  </r>
  <r>
    <s v="Shared Services"/>
    <s v="Atmos Energy"/>
    <x v="22"/>
    <x v="1"/>
    <s v="12665"/>
    <s v="E PTO Taken EX"/>
    <s v="Money"/>
    <n v="2893.25"/>
    <n v="0"/>
    <n v="2893.25"/>
    <s v="C"/>
    <s v="00000000"/>
    <s v="00000"/>
    <s v="002000"/>
    <x v="0"/>
    <x v="1"/>
    <s v="9200"/>
    <s v="01000"/>
  </r>
  <r>
    <s v="Shared Services"/>
    <s v="Atmos Energy"/>
    <x v="22"/>
    <x v="1"/>
    <s v="12665"/>
    <s v="E Regular Exempt Salary"/>
    <s v="Money"/>
    <n v="10126.35"/>
    <n v="0"/>
    <n v="10126.35"/>
    <s v="C"/>
    <s v="00000000"/>
    <s v="00000"/>
    <s v="002000"/>
    <x v="0"/>
    <x v="1"/>
    <s v="9200"/>
    <s v="01000"/>
  </r>
  <r>
    <s v="Shared Services"/>
    <s v="Atmos Energy"/>
    <x v="22"/>
    <x v="2"/>
    <s v="17279"/>
    <s v="E Holiday EX"/>
    <s v="Money"/>
    <n v="3641.75"/>
    <n v="0"/>
    <n v="3641.75"/>
    <s v="C"/>
    <s v="00000000"/>
    <s v="00000"/>
    <s v="002000"/>
    <x v="0"/>
    <x v="2"/>
    <s v="9200"/>
    <s v="01000"/>
  </r>
  <r>
    <s v="Shared Services"/>
    <s v="Atmos Energy"/>
    <x v="22"/>
    <x v="2"/>
    <s v="17279"/>
    <s v="E Regular Exempt Salary"/>
    <s v="Money"/>
    <n v="32775.69"/>
    <n v="0"/>
    <n v="32775.69"/>
    <s v="C"/>
    <s v="00000000"/>
    <s v="00000"/>
    <s v="002000"/>
    <x v="0"/>
    <x v="2"/>
    <s v="9200"/>
    <s v="01000"/>
  </r>
  <r>
    <s v="Shared Services"/>
    <s v="Atmos Energy"/>
    <x v="22"/>
    <x v="3"/>
    <s v="18246"/>
    <s v="E Holiday EX"/>
    <s v="Money"/>
    <n v="1817.31"/>
    <n v="0"/>
    <n v="1817.31"/>
    <s v="C"/>
    <s v="00000000"/>
    <s v="00000"/>
    <s v="002000"/>
    <x v="0"/>
    <x v="3"/>
    <s v="9200"/>
    <s v="01000"/>
  </r>
  <r>
    <s v="Shared Services"/>
    <s v="Atmos Energy"/>
    <x v="22"/>
    <x v="3"/>
    <s v="18246"/>
    <s v="E Regular Exempt Salary"/>
    <s v="Money"/>
    <n v="16355.78"/>
    <n v="0"/>
    <n v="16355.78"/>
    <s v="C"/>
    <s v="00000000"/>
    <s v="00000"/>
    <s v="002000"/>
    <x v="0"/>
    <x v="3"/>
    <s v="9200"/>
    <s v="01000"/>
  </r>
  <r>
    <s v="Shared Services"/>
    <s v="Atmos Energy"/>
    <x v="22"/>
    <x v="4"/>
    <s v="23537"/>
    <s v="E Holiday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22"/>
    <x v="4"/>
    <s v="23537"/>
    <s v="E Regular Exempt Salary"/>
    <s v="Money"/>
    <n v="14756.23"/>
    <n v="0"/>
    <n v="14756.23"/>
    <s v="C"/>
    <s v="00000000"/>
    <s v="00000"/>
    <s v="002000"/>
    <x v="0"/>
    <x v="4"/>
    <s v="9200"/>
    <s v="01000"/>
  </r>
  <r>
    <s v="Shared Services"/>
    <s v="Atmos Energy"/>
    <x v="23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23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23"/>
    <x v="1"/>
    <s v="12665"/>
    <s v="S GIFT Award GU"/>
    <s v="Money"/>
    <n v="168.93"/>
    <n v="0"/>
    <n v="168.93"/>
    <s v="C"/>
    <s v="00000000"/>
    <s v="00000"/>
    <s v="002000"/>
    <x v="0"/>
    <x v="1"/>
    <s v="9200"/>
    <s v="01000"/>
  </r>
  <r>
    <s v="Shared Services"/>
    <s v="Atmos Energy"/>
    <x v="23"/>
    <x v="1"/>
    <s v="12665"/>
    <s v="V Gift Award Offset"/>
    <s v="Money"/>
    <n v="0"/>
    <n v="122.73"/>
    <n v="-122.73"/>
    <s v="C"/>
    <s v="00000000"/>
    <s v="00000"/>
    <s v="002000"/>
    <x v="0"/>
    <x v="1"/>
    <s v="9200"/>
    <s v="01000"/>
  </r>
  <r>
    <s v="Shared Services"/>
    <s v="Atmos Energy"/>
    <x v="23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23"/>
    <x v="3"/>
    <s v="18246"/>
    <s v="E PTO Taken EX"/>
    <s v="Money"/>
    <n v="7269.24"/>
    <n v="0"/>
    <n v="7269.24"/>
    <s v="C"/>
    <s v="00000000"/>
    <s v="00000"/>
    <s v="002000"/>
    <x v="0"/>
    <x v="3"/>
    <s v="9200"/>
    <s v="01000"/>
  </r>
  <r>
    <s v="Shared Services"/>
    <s v="Atmos Energy"/>
    <x v="23"/>
    <x v="3"/>
    <s v="18246"/>
    <s v="E PTO Taken EX"/>
    <s v="Money"/>
    <n v="5451.93"/>
    <n v="0"/>
    <n v="5451.93"/>
    <s v="C"/>
    <s v="00000000"/>
    <s v="00000"/>
    <s v="002000"/>
    <x v="0"/>
    <x v="3"/>
    <s v="9200"/>
    <s v="01000"/>
  </r>
  <r>
    <s v="Shared Services"/>
    <s v="Atmos Energy"/>
    <x v="23"/>
    <x v="3"/>
    <s v="18246"/>
    <s v="E Regular Exempt Salary"/>
    <s v="Money"/>
    <n v="5451.92"/>
    <n v="0"/>
    <n v="5451.92"/>
    <s v="C"/>
    <s v="00000000"/>
    <s v="00000"/>
    <s v="002000"/>
    <x v="0"/>
    <x v="3"/>
    <s v="9200"/>
    <s v="01000"/>
  </r>
  <r>
    <s v="Shared Services"/>
    <s v="Atmos Energy"/>
    <x v="23"/>
    <x v="4"/>
    <s v="23537"/>
    <s v="E PTO Taken EX"/>
    <s v="Money"/>
    <n v="1639.59"/>
    <n v="0"/>
    <n v="1639.59"/>
    <s v="C"/>
    <s v="00000000"/>
    <s v="00000"/>
    <s v="002000"/>
    <x v="0"/>
    <x v="4"/>
    <s v="9200"/>
    <s v="01000"/>
  </r>
  <r>
    <s v="Shared Services"/>
    <s v="Atmos Energy"/>
    <x v="23"/>
    <x v="4"/>
    <s v="23537"/>
    <s v="E Regular Exempt Salary"/>
    <s v="Money"/>
    <n v="14756.23"/>
    <n v="0"/>
    <n v="14756.23"/>
    <s v="C"/>
    <s v="00000000"/>
    <s v="00000"/>
    <s v="002000"/>
    <x v="0"/>
    <x v="4"/>
    <s v="9200"/>
    <s v="01000"/>
  </r>
  <r>
    <s v="Shared Services"/>
    <s v="Atmos Energy"/>
    <x v="24"/>
    <x v="0"/>
    <s v="12499"/>
    <s v="E PTO Taken EX"/>
    <s v="Money"/>
    <n v="1386.93"/>
    <n v="0"/>
    <n v="1386.93"/>
    <s v="C"/>
    <s v="00000000"/>
    <s v="00000"/>
    <s v="002000"/>
    <x v="0"/>
    <x v="0"/>
    <s v="9200"/>
    <s v="01000"/>
  </r>
  <r>
    <s v="Shared Services"/>
    <s v="Atmos Energy"/>
    <x v="24"/>
    <x v="0"/>
    <s v="12499"/>
    <s v="E Regular Exempt Salary"/>
    <s v="Money"/>
    <n v="12482.3"/>
    <n v="0"/>
    <n v="12482.3"/>
    <s v="C"/>
    <s v="00000000"/>
    <s v="00000"/>
    <s v="002000"/>
    <x v="0"/>
    <x v="0"/>
    <s v="9200"/>
    <s v="01000"/>
  </r>
  <r>
    <s v="Shared Services"/>
    <s v="Atmos Energy"/>
    <x v="24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24"/>
    <x v="1"/>
    <s v="12665"/>
    <s v="S GIFT Award GU"/>
    <s v="Money"/>
    <n v="55.44"/>
    <n v="0"/>
    <n v="55.44"/>
    <s v="C"/>
    <s v="00000000"/>
    <s v="00000"/>
    <s v="002000"/>
    <x v="0"/>
    <x v="1"/>
    <s v="9200"/>
    <s v="01000"/>
  </r>
  <r>
    <s v="Shared Services"/>
    <s v="Atmos Energy"/>
    <x v="24"/>
    <x v="1"/>
    <s v="12665"/>
    <s v="V Gift Award Offset"/>
    <s v="Money"/>
    <n v="0"/>
    <n v="40.270000000000003"/>
    <n v="-40.270000000000003"/>
    <s v="C"/>
    <s v="00000000"/>
    <s v="00000"/>
    <s v="002000"/>
    <x v="0"/>
    <x v="1"/>
    <s v="9200"/>
    <s v="01000"/>
  </r>
  <r>
    <s v="Shared Services"/>
    <s v="Atmos Energy"/>
    <x v="24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24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24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  <r>
    <s v="Shared Services"/>
    <s v="Atmos Energy"/>
    <x v="25"/>
    <x v="0"/>
    <s v="12499"/>
    <s v="E Regular Exempt Salary"/>
    <s v="Money"/>
    <n v="13869.23"/>
    <n v="0"/>
    <n v="13869.23"/>
    <s v="C"/>
    <s v="00000000"/>
    <s v="00000"/>
    <s v="002000"/>
    <x v="0"/>
    <x v="0"/>
    <s v="9200"/>
    <s v="01000"/>
  </r>
  <r>
    <s v="Shared Services"/>
    <s v="Atmos Energy"/>
    <x v="25"/>
    <x v="1"/>
    <s v="12665"/>
    <s v="E Regular Exempt Salary"/>
    <s v="Money"/>
    <n v="14466.23"/>
    <n v="0"/>
    <n v="14466.23"/>
    <s v="C"/>
    <s v="00000000"/>
    <s v="00000"/>
    <s v="002000"/>
    <x v="0"/>
    <x v="1"/>
    <s v="9200"/>
    <s v="01000"/>
  </r>
  <r>
    <s v="Shared Services"/>
    <s v="Atmos Energy"/>
    <x v="25"/>
    <x v="2"/>
    <s v="17279"/>
    <s v="E Regular Exempt Salary"/>
    <s v="Money"/>
    <n v="36417.440000000002"/>
    <n v="0"/>
    <n v="36417.440000000002"/>
    <s v="C"/>
    <s v="00000000"/>
    <s v="00000"/>
    <s v="002000"/>
    <x v="0"/>
    <x v="2"/>
    <s v="9200"/>
    <s v="01000"/>
  </r>
  <r>
    <s v="Shared Services"/>
    <s v="Atmos Energy"/>
    <x v="25"/>
    <x v="3"/>
    <s v="18246"/>
    <s v="E Regular Exempt Salary"/>
    <s v="Money"/>
    <n v="18173.09"/>
    <n v="0"/>
    <n v="18173.09"/>
    <s v="C"/>
    <s v="00000000"/>
    <s v="00000"/>
    <s v="002000"/>
    <x v="0"/>
    <x v="3"/>
    <s v="9200"/>
    <s v="01000"/>
  </r>
  <r>
    <s v="Shared Services"/>
    <s v="Atmos Energy"/>
    <x v="25"/>
    <x v="4"/>
    <s v="23537"/>
    <s v="E Regular Exempt Salary"/>
    <s v="Money"/>
    <n v="16395.82"/>
    <n v="0"/>
    <n v="16395.82"/>
    <s v="C"/>
    <s v="00000000"/>
    <s v="00000"/>
    <s v="002000"/>
    <x v="0"/>
    <x v="4"/>
    <s v="9200"/>
    <s v="01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6">
  <r>
    <x v="0"/>
    <d v="2014-10-30T00:00:00"/>
    <s v="Benefits/ Tax Load"/>
    <s v="Spreadsheet"/>
    <s v="edc-20141106-1 Spreadsheet A 811921 37731995"/>
    <s v="072-085 Benefits/ Tax Load USD"/>
    <s v="41765537EPSU14LTIP - Performance Based"/>
    <x v="0"/>
    <s v="537E"/>
    <m/>
    <m/>
    <m/>
    <n v="9726.56"/>
    <m/>
    <n v="9726.56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537EPSU13LTIP - Performance Based"/>
    <x v="0"/>
    <s v="537E"/>
    <m/>
    <m/>
    <m/>
    <n v="16850.37"/>
    <m/>
    <n v="16850.37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537ERSU13LTIPTime Lapse(RSUs)"/>
    <x v="0"/>
    <s v="537E"/>
    <m/>
    <m/>
    <m/>
    <n v="8417.35"/>
    <m/>
    <n v="8417.35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765537ERSU14LTIPTime Lapse(RSUs)"/>
    <x v="0"/>
    <s v="537E"/>
    <m/>
    <m/>
    <m/>
    <n v="7983.06"/>
    <m/>
    <n v="7983.06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064537ERSU12LTIPTime Lapse(RSUs)"/>
    <x v="0"/>
    <s v="537E"/>
    <m/>
    <m/>
    <m/>
    <n v="6693.8"/>
    <m/>
    <n v="6693.8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279CPSU13LTIP - Performance Based"/>
    <x v="1"/>
    <s v="279C"/>
    <m/>
    <m/>
    <m/>
    <n v="66790.94"/>
    <m/>
    <n v="66790.94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765279CPSU14LTIP - Performance Based"/>
    <x v="1"/>
    <s v="279C"/>
    <m/>
    <m/>
    <m/>
    <n v="38475.839999999997"/>
    <m/>
    <n v="38475.839999999997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499SPSU13LTIP - Performance Based"/>
    <x v="2"/>
    <s v="499S"/>
    <m/>
    <m/>
    <m/>
    <n v="11722"/>
    <m/>
    <n v="11722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765499SPSU14LTIP - Performance Based"/>
    <x v="2"/>
    <s v="499S"/>
    <m/>
    <m/>
    <m/>
    <n v="6756.94"/>
    <m/>
    <n v="6756.94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499SRSU13LTIPTime Lapse(RSUs)"/>
    <x v="2"/>
    <s v="499S"/>
    <m/>
    <m/>
    <m/>
    <n v="5855.54"/>
    <m/>
    <n v="5855.54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765499SRSU14LTIPTime Lapse(RSUs)"/>
    <x v="2"/>
    <s v="499S"/>
    <m/>
    <m/>
    <m/>
    <n v="5545.75"/>
    <m/>
    <n v="5545.7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030499SRSU12LTIPTime Lapse(RSUs)"/>
    <x v="2"/>
    <s v="499S"/>
    <m/>
    <m/>
    <m/>
    <n v="4646.8100000000004"/>
    <m/>
    <n v="4646.8100000000004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0855499SRSU11MIP - 50% premium(RSU)"/>
    <x v="2"/>
    <s v="499S"/>
    <m/>
    <m/>
    <m/>
    <n v="1093.24"/>
    <m/>
    <n v="1093.24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583499SRSU13MIP - 20% premium(RSU)"/>
    <x v="2"/>
    <s v="499S"/>
    <m/>
    <m/>
    <m/>
    <n v="1540.55"/>
    <m/>
    <n v="1540.5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219499SRSU12MIP - 50% premium(RSU)"/>
    <x v="2"/>
    <s v="499S"/>
    <m/>
    <m/>
    <m/>
    <n v="1206.1600000000001"/>
    <m/>
    <n v="1206.1600000000001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765246HPSU14LTIP - Performance Based"/>
    <x v="3"/>
    <s v="246H"/>
    <m/>
    <m/>
    <m/>
    <n v="6756.94"/>
    <m/>
    <n v="6756.94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246HPSU13LTIP - Performance Based"/>
    <x v="3"/>
    <s v="246H"/>
    <m/>
    <m/>
    <m/>
    <n v="11722"/>
    <m/>
    <n v="11722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030246HRSU12LTIPTime Lapse(RSUs)"/>
    <x v="3"/>
    <s v="246H"/>
    <m/>
    <m/>
    <m/>
    <n v="4646.8100000000004"/>
    <m/>
    <n v="4646.810000000000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765246HRSU14LTIPTime Lapse(RSUs)"/>
    <x v="3"/>
    <s v="246H"/>
    <m/>
    <m/>
    <m/>
    <n v="5545.75"/>
    <m/>
    <n v="5545.7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246HRSU13LTIPTime Lapse(RSUs)"/>
    <x v="3"/>
    <s v="246H"/>
    <m/>
    <m/>
    <m/>
    <n v="5855.54"/>
    <m/>
    <n v="5855.5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583246HRSU13MIP - 20% premium(RSU)"/>
    <x v="3"/>
    <s v="246H"/>
    <m/>
    <m/>
    <m/>
    <n v="1490.26"/>
    <m/>
    <n v="1490.26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0855246HRSU11MIP - 50% premium(RSU)"/>
    <x v="3"/>
    <s v="246H"/>
    <m/>
    <m/>
    <m/>
    <n v="2323.5"/>
    <m/>
    <n v="2323.5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219246HRSU12MIP - 50% premium(RSU)"/>
    <x v="3"/>
    <s v="246H"/>
    <m/>
    <m/>
    <m/>
    <n v="1225.8699999999999"/>
    <m/>
    <n v="1225.869999999999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765665GPSU14LTIP - Performance Based"/>
    <x v="4"/>
    <s v="665G"/>
    <m/>
    <m/>
    <m/>
    <n v="6756.94"/>
    <m/>
    <n v="6756.94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0"/>
  </r>
  <r>
    <x v="0"/>
    <d v="2014-10-30T00:00:00"/>
    <s v="Benefits/ Tax Load"/>
    <s v="Spreadsheet"/>
    <s v="edc-20141106-1 Spreadsheet A 811921 37731995"/>
    <s v="072-085 Benefits/ Tax Load USD"/>
    <s v="41394665GPSU13LTIP - Performance Based"/>
    <x v="4"/>
    <s v="665G"/>
    <m/>
    <m/>
    <m/>
    <n v="11722"/>
    <m/>
    <n v="11722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0"/>
  </r>
  <r>
    <x v="1"/>
    <d v="2014-11-28T00:00:00"/>
    <s v="Payroll Tax Accrual"/>
    <s v="Spreadsheet"/>
    <s v="EDC-20141204-22 Spreadsheet A 836937 37928239"/>
    <s v="072-085 Payroll Tax Accrual USD"/>
    <s v="41394537EPSU13LTIP - Performance Based"/>
    <x v="0"/>
    <s v="537E"/>
    <m/>
    <m/>
    <m/>
    <n v="16306.8"/>
    <m/>
    <n v="16306.8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537EPSU14LTIP - Performance Based"/>
    <x v="0"/>
    <s v="537E"/>
    <m/>
    <m/>
    <m/>
    <n v="9412.7900000000009"/>
    <m/>
    <n v="9412.7900000000009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537ERSU14LTIPTime Lapse(RSUs)"/>
    <x v="0"/>
    <s v="537E"/>
    <m/>
    <m/>
    <m/>
    <n v="7725.54"/>
    <m/>
    <n v="7725.54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394537ERSU13LTIPTime Lapse(RSUs)"/>
    <x v="0"/>
    <s v="537E"/>
    <m/>
    <m/>
    <m/>
    <n v="8145.82"/>
    <m/>
    <n v="8145.82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064537ERSU12LTIPTime Lapse(RSUs)"/>
    <x v="0"/>
    <s v="537E"/>
    <m/>
    <m/>
    <m/>
    <n v="6477.87"/>
    <m/>
    <n v="6477.87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394279CPSU13LTIP - Performance Based"/>
    <x v="1"/>
    <s v="279C"/>
    <m/>
    <m/>
    <m/>
    <n v="64636.39"/>
    <m/>
    <n v="64636.39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279CPSU14LTIP - Performance Based"/>
    <x v="1"/>
    <s v="279C"/>
    <m/>
    <m/>
    <m/>
    <n v="37234.69"/>
    <m/>
    <n v="37234.69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947279CRSU14MIP - 20% premium(RSU)"/>
    <x v="1"/>
    <s v="279C"/>
    <m/>
    <m/>
    <m/>
    <n v="69347.259999999995"/>
    <m/>
    <n v="69347.259999999995"/>
    <s v="010"/>
    <s v="Atmos Regulated Shared Services"/>
    <x v="1"/>
    <s v="SS Dallas President &amp; CEO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394499SPSU13LTIP - Performance Based"/>
    <x v="2"/>
    <s v="499S"/>
    <m/>
    <m/>
    <m/>
    <n v="11343.86"/>
    <m/>
    <n v="11343.86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499SPSU14LTIP - Performance Based"/>
    <x v="2"/>
    <s v="499S"/>
    <m/>
    <m/>
    <m/>
    <n v="6538.98"/>
    <m/>
    <n v="6538.98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394499SRSU13LTIPTime Lapse(RSUs)"/>
    <x v="2"/>
    <s v="499S"/>
    <m/>
    <m/>
    <m/>
    <n v="5666.66"/>
    <m/>
    <n v="5666.6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499SRSU14LTIPTime Lapse(RSUs)"/>
    <x v="2"/>
    <s v="499S"/>
    <m/>
    <m/>
    <m/>
    <n v="5366.86"/>
    <m/>
    <n v="5366.8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030499SRSU12LTIPTime Lapse(RSUs)"/>
    <x v="2"/>
    <s v="499S"/>
    <m/>
    <m/>
    <m/>
    <n v="4496.8999999999996"/>
    <m/>
    <n v="4496.899999999999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To record RS expense - November"/>
    <x v="2"/>
    <s v="499S"/>
    <m/>
    <m/>
    <m/>
    <n v="1566.76"/>
    <m/>
    <n v="1566.76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583499SRSU13MIP - 20% premium(RSU)"/>
    <x v="2"/>
    <s v="499S"/>
    <m/>
    <m/>
    <m/>
    <n v="1490.86"/>
    <m/>
    <n v="1490.86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0855499SRSU11MIP - 50% premium(RSU)"/>
    <x v="2"/>
    <s v="499S"/>
    <m/>
    <m/>
    <m/>
    <n v="1071.73"/>
    <m/>
    <n v="1071.73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219499SRSU12MIP - 50% premium(RSU)"/>
    <x v="2"/>
    <s v="499S"/>
    <m/>
    <m/>
    <m/>
    <n v="1167.25"/>
    <m/>
    <n v="1167.2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394246HPSU13LTIP - Performance Based"/>
    <x v="3"/>
    <s v="246H"/>
    <m/>
    <m/>
    <m/>
    <n v="11343.86"/>
    <m/>
    <n v="11343.86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246HPSU14LTIP - Performance Based"/>
    <x v="3"/>
    <s v="246H"/>
    <m/>
    <m/>
    <m/>
    <n v="6538.98"/>
    <m/>
    <n v="6538.98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394246HRSU13LTIPTime Lapse(RSUs)"/>
    <x v="3"/>
    <s v="246H"/>
    <m/>
    <m/>
    <m/>
    <n v="5666.66"/>
    <m/>
    <n v="5666.66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030246HRSU12LTIPTime Lapse(RSUs)"/>
    <x v="3"/>
    <s v="246H"/>
    <m/>
    <m/>
    <m/>
    <n v="4496.8999999999996"/>
    <m/>
    <n v="4496.8999999999996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246HRSU14LTIPTime Lapse(RSUs)"/>
    <x v="3"/>
    <s v="246H"/>
    <m/>
    <m/>
    <m/>
    <n v="5366.86"/>
    <m/>
    <n v="5366.86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219246HRSU12MIP - 50% premium(RSU)"/>
    <x v="3"/>
    <s v="246H"/>
    <m/>
    <m/>
    <m/>
    <n v="1186.33"/>
    <m/>
    <n v="1186.33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0855246HRSU11MIP - 50% premium(RSU)"/>
    <x v="3"/>
    <s v="246H"/>
    <m/>
    <m/>
    <m/>
    <n v="2277.79"/>
    <m/>
    <n v="2277.7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583246HRSU13MIP - 20% premium(RSU)"/>
    <x v="3"/>
    <s v="246H"/>
    <m/>
    <m/>
    <m/>
    <n v="1442.19"/>
    <m/>
    <n v="1442.1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947246HRSU14MIP - 20% premium(RSU)"/>
    <x v="3"/>
    <s v="246H"/>
    <m/>
    <m/>
    <m/>
    <n v="1515.09"/>
    <m/>
    <n v="1515.0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765665GPSU14LTIP - Performance Based"/>
    <x v="4"/>
    <s v="665G"/>
    <m/>
    <m/>
    <m/>
    <n v="6538.98"/>
    <m/>
    <n v="6538.98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394665GPSU13LTIP - Performance Based"/>
    <x v="4"/>
    <s v="665G"/>
    <m/>
    <m/>
    <m/>
    <n v="11343.86"/>
    <m/>
    <n v="11343.86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1"/>
  </r>
  <r>
    <x v="1"/>
    <d v="2014-11-28T00:00:00"/>
    <s v="Payroll Tax Accrual"/>
    <s v="Spreadsheet"/>
    <s v="EDC-20141204-22 Spreadsheet A 836937 37928239"/>
    <s v="072-085 Payroll Tax Accrual USD"/>
    <s v="41947665GRSU14MIP - 20% premium(RSU)"/>
    <x v="4"/>
    <s v="665G"/>
    <m/>
    <m/>
    <m/>
    <n v="67740.75"/>
    <m/>
    <n v="67740.75"/>
    <s v="010"/>
    <s v="Atmos Regulated Shared Services"/>
    <x v="4"/>
    <s v="SS Corporate Legal"/>
    <x v="0"/>
    <s v="A&amp;G-Employee pensions and benefits"/>
    <x v="2"/>
    <s v="RSU-Managment Incentive Plan"/>
    <s v="002000"/>
    <s v="Shared Services General Office"/>
    <x v="1"/>
  </r>
  <r>
    <x v="2"/>
    <d v="2014-12-30T00:00:00"/>
    <s v="Benefits/ Tax Load"/>
    <s v="Spreadsheet"/>
    <s v="EDC-20150106-22 Spreadsheet A 868844 38135557"/>
    <s v="072-085 Benefits/ Tax Load USD"/>
    <s v="41765537EPSU14LTIP - Performance Based"/>
    <x v="0"/>
    <s v="537E"/>
    <m/>
    <m/>
    <m/>
    <n v="9726.56"/>
    <m/>
    <n v="9726.56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537EPSU13LTIP - Performance Based"/>
    <x v="0"/>
    <s v="537E"/>
    <m/>
    <m/>
    <m/>
    <n v="16850.36"/>
    <m/>
    <n v="16850.36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537ERSU13LTIPTime Lapse(RSUs)"/>
    <x v="0"/>
    <s v="537E"/>
    <m/>
    <m/>
    <m/>
    <n v="8417.34"/>
    <m/>
    <n v="8417.34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765537ERSU14LTIPTime Lapse(RSUs)"/>
    <x v="0"/>
    <s v="537E"/>
    <m/>
    <m/>
    <m/>
    <n v="7983.05"/>
    <m/>
    <n v="7983.05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064537ERSU12LTIPTime Lapse(RSUs)"/>
    <x v="0"/>
    <s v="537E"/>
    <m/>
    <m/>
    <m/>
    <n v="6693.8"/>
    <m/>
    <n v="6693.8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279CPSU13LTIP - Performance Based"/>
    <x v="1"/>
    <s v="279C"/>
    <m/>
    <m/>
    <m/>
    <n v="66790.94"/>
    <m/>
    <n v="66790.94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765279CPSU14LTIP - Performance Based"/>
    <x v="1"/>
    <s v="279C"/>
    <m/>
    <m/>
    <m/>
    <n v="38475.839999999997"/>
    <m/>
    <n v="38475.839999999997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499SPSU13LTIP - Performance Based"/>
    <x v="2"/>
    <s v="499S"/>
    <m/>
    <m/>
    <m/>
    <n v="11721.99"/>
    <m/>
    <n v="11721.99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765499SPSU14LTIP - Performance Based"/>
    <x v="2"/>
    <s v="499S"/>
    <m/>
    <m/>
    <m/>
    <n v="6756.94"/>
    <m/>
    <n v="6756.94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765499SRSU14LTIPTime Lapse(RSUs)"/>
    <x v="2"/>
    <s v="499S"/>
    <m/>
    <m/>
    <m/>
    <n v="5545.75"/>
    <m/>
    <n v="5545.7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499SRSU13LTIPTime Lapse(RSUs)"/>
    <x v="2"/>
    <s v="499S"/>
    <m/>
    <m/>
    <m/>
    <n v="5855.55"/>
    <m/>
    <n v="5855.5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030499SRSU12LTIPTime Lapse(RSUs)"/>
    <x v="2"/>
    <s v="499S"/>
    <m/>
    <m/>
    <m/>
    <n v="4646.8"/>
    <m/>
    <n v="4646.8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219499SRSU12MIP - 50% premium(RSU)"/>
    <x v="2"/>
    <s v="499S"/>
    <m/>
    <m/>
    <m/>
    <n v="1206.1600000000001"/>
    <m/>
    <n v="1206.1600000000001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583499SRSU13MIP - 20% premium(RSU)"/>
    <x v="2"/>
    <s v="499S"/>
    <m/>
    <m/>
    <m/>
    <n v="1540.55"/>
    <m/>
    <n v="1540.5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To record RS expense - December"/>
    <x v="2"/>
    <s v="499S"/>
    <m/>
    <m/>
    <m/>
    <n v="1798.87"/>
    <m/>
    <n v="1798.87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765246HPSU14LTIP - Performance Based"/>
    <x v="3"/>
    <s v="246H"/>
    <m/>
    <m/>
    <m/>
    <n v="6756.94"/>
    <m/>
    <n v="6756.94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246HPSU13LTIP - Performance Based"/>
    <x v="3"/>
    <s v="246H"/>
    <m/>
    <m/>
    <m/>
    <n v="11721.99"/>
    <m/>
    <n v="11721.99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030246HRSU12LTIPTime Lapse(RSUs)"/>
    <x v="3"/>
    <s v="246H"/>
    <m/>
    <m/>
    <m/>
    <n v="4646.8"/>
    <m/>
    <n v="4646.8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765246HRSU14LTIPTime Lapse(RSUs)"/>
    <x v="3"/>
    <s v="246H"/>
    <m/>
    <m/>
    <m/>
    <n v="5545.75"/>
    <m/>
    <n v="5545.7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246HRSU13LTIPTime Lapse(RSUs)"/>
    <x v="3"/>
    <s v="246H"/>
    <m/>
    <m/>
    <m/>
    <n v="5855.55"/>
    <m/>
    <n v="5855.5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947246HRSU14MIP - 20% premium(RSU)"/>
    <x v="3"/>
    <s v="246H"/>
    <m/>
    <m/>
    <m/>
    <n v="1739.56"/>
    <m/>
    <n v="1739.56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219246HRSU12MIP - 50% premium(RSU)"/>
    <x v="3"/>
    <s v="246H"/>
    <m/>
    <m/>
    <m/>
    <n v="1225.8699999999999"/>
    <m/>
    <n v="1225.869999999999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583246HRSU13MIP - 20% premium(RSU)"/>
    <x v="3"/>
    <s v="246H"/>
    <m/>
    <m/>
    <m/>
    <n v="1490.26"/>
    <m/>
    <n v="1490.26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765665GPSU14LTIP - Performance Based"/>
    <x v="4"/>
    <s v="665G"/>
    <m/>
    <m/>
    <m/>
    <n v="6756.94"/>
    <m/>
    <n v="6756.94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2"/>
  </r>
  <r>
    <x v="2"/>
    <d v="2014-12-30T00:00:00"/>
    <s v="Benefits/ Tax Load"/>
    <s v="Spreadsheet"/>
    <s v="EDC-20150106-22 Spreadsheet A 868844 38135557"/>
    <s v="072-085 Benefits/ Tax Load USD"/>
    <s v="41394665GPSU13LTIP - Performance Based"/>
    <x v="4"/>
    <s v="665G"/>
    <m/>
    <m/>
    <m/>
    <n v="11721.99"/>
    <m/>
    <n v="11721.99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2"/>
  </r>
  <r>
    <x v="3"/>
    <d v="2015-01-30T00:00:00"/>
    <s v="Benefits/ Tax Load"/>
    <s v="Spreadsheet"/>
    <s v="EDC-20150204-22 Spreadsheet A 925797 38347347"/>
    <s v="072-085 Benefits/ Tax Load USD"/>
    <s v="41765537EPSU14LTIP - Performance Based"/>
    <x v="0"/>
    <s v="537E"/>
    <m/>
    <m/>
    <m/>
    <n v="9726.5499999999993"/>
    <m/>
    <n v="9726.5499999999993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537EPSU13LTIP - Performance Based"/>
    <x v="0"/>
    <s v="537E"/>
    <m/>
    <m/>
    <m/>
    <n v="16850.37"/>
    <m/>
    <n v="16850.37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537ERSU13LTIPTime Lapse(RSUs)"/>
    <x v="0"/>
    <s v="537E"/>
    <m/>
    <m/>
    <m/>
    <n v="8417.35"/>
    <m/>
    <n v="8417.35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765537ERSU14LTIPTime Lapse(RSUs)"/>
    <x v="0"/>
    <s v="537E"/>
    <m/>
    <m/>
    <m/>
    <n v="7983.06"/>
    <m/>
    <n v="7983.06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064537ERSU12LTIPTime Lapse(RSUs)"/>
    <x v="0"/>
    <s v="537E"/>
    <m/>
    <m/>
    <m/>
    <n v="6693.8"/>
    <m/>
    <n v="6693.8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279CPSU13LTIP - Performance Based"/>
    <x v="1"/>
    <s v="279C"/>
    <m/>
    <m/>
    <m/>
    <n v="66790.929999999993"/>
    <m/>
    <n v="66790.929999999993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765279CPSU14LTIP - Performance Based"/>
    <x v="1"/>
    <s v="279C"/>
    <m/>
    <m/>
    <m/>
    <n v="38475.839999999997"/>
    <m/>
    <n v="38475.839999999997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499SPSU13LTIP - Performance Based"/>
    <x v="2"/>
    <s v="499S"/>
    <m/>
    <m/>
    <m/>
    <n v="11722"/>
    <m/>
    <n v="11722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765499SPSU14LTIP - Performance Based"/>
    <x v="2"/>
    <s v="499S"/>
    <m/>
    <m/>
    <m/>
    <n v="6756.95"/>
    <m/>
    <n v="6756.95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765499SRSU14LTIPTime Lapse(RSUs)"/>
    <x v="2"/>
    <s v="499S"/>
    <m/>
    <m/>
    <m/>
    <n v="5545.75"/>
    <m/>
    <n v="5545.7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499SRSU13LTIPTime Lapse(RSUs)"/>
    <x v="2"/>
    <s v="499S"/>
    <m/>
    <m/>
    <m/>
    <n v="5855.54"/>
    <m/>
    <n v="5855.54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030499SRSU12LTIPTime Lapse(RSUs)"/>
    <x v="2"/>
    <s v="499S"/>
    <m/>
    <m/>
    <m/>
    <n v="4646.8100000000004"/>
    <m/>
    <n v="4646.8100000000004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219499SRSU12MIP - 50% premium(RSU)"/>
    <x v="2"/>
    <s v="499S"/>
    <m/>
    <m/>
    <m/>
    <n v="1206.1600000000001"/>
    <m/>
    <n v="1206.1600000000001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583499SRSU13MIP - 20% premium(RSU)"/>
    <x v="2"/>
    <s v="499S"/>
    <m/>
    <m/>
    <m/>
    <n v="1540.55"/>
    <m/>
    <n v="1540.5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To record RS expense - January"/>
    <x v="2"/>
    <s v="499S"/>
    <m/>
    <m/>
    <m/>
    <n v="1798.88"/>
    <m/>
    <n v="1798.88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765246HPSU14LTIP - Performance Based"/>
    <x v="3"/>
    <s v="246H"/>
    <m/>
    <m/>
    <m/>
    <n v="6756.95"/>
    <m/>
    <n v="6756.95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246HPSU13LTIP - Performance Based"/>
    <x v="3"/>
    <s v="246H"/>
    <m/>
    <m/>
    <m/>
    <n v="11722"/>
    <m/>
    <n v="11722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030246HRSU12LTIPTime Lapse(RSUs)"/>
    <x v="3"/>
    <s v="246H"/>
    <m/>
    <m/>
    <m/>
    <n v="4646.8100000000004"/>
    <m/>
    <n v="4646.810000000000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765246HRSU14LTIPTime Lapse(RSUs)"/>
    <x v="3"/>
    <s v="246H"/>
    <m/>
    <m/>
    <m/>
    <n v="5545.75"/>
    <m/>
    <n v="5545.7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246HRSU13LTIPTime Lapse(RSUs)"/>
    <x v="3"/>
    <s v="246H"/>
    <m/>
    <m/>
    <m/>
    <n v="5855.54"/>
    <m/>
    <n v="5855.5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947246HRSU14MIP - 20% premium(RSU)"/>
    <x v="3"/>
    <s v="246H"/>
    <m/>
    <m/>
    <m/>
    <n v="1739.55"/>
    <m/>
    <n v="1739.55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219246HRSU12MIP - 50% premium(RSU)"/>
    <x v="3"/>
    <s v="246H"/>
    <m/>
    <m/>
    <m/>
    <n v="1225.8699999999999"/>
    <m/>
    <n v="1225.869999999999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583246HRSU13MIP - 20% premium(RSU)"/>
    <x v="3"/>
    <s v="246H"/>
    <m/>
    <m/>
    <m/>
    <n v="1490.26"/>
    <m/>
    <n v="1490.26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765665GPSU14LTIP - Performance Based"/>
    <x v="4"/>
    <s v="665G"/>
    <m/>
    <m/>
    <m/>
    <n v="6756.95"/>
    <m/>
    <n v="6756.95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3"/>
  </r>
  <r>
    <x v="3"/>
    <d v="2015-01-30T00:00:00"/>
    <s v="Benefits/ Tax Load"/>
    <s v="Spreadsheet"/>
    <s v="EDC-20150204-22 Spreadsheet A 925797 38347347"/>
    <s v="072-085 Benefits/ Tax Load USD"/>
    <s v="41394665GPSU13LTIP - Performance Based"/>
    <x v="4"/>
    <s v="665G"/>
    <m/>
    <m/>
    <m/>
    <n v="11722"/>
    <m/>
    <n v="11722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3"/>
  </r>
  <r>
    <x v="4"/>
    <d v="2015-02-28T00:00:00"/>
    <s v="Benefits/ Tax Load"/>
    <s v="Spreadsheet"/>
    <s v="EDC-20150302-22 Spreadsheet A 968804 38527716"/>
    <s v="072-085 Benefits/ Tax Load USD"/>
    <s v="41394537EPSU13LTIP - Performance Based"/>
    <x v="0"/>
    <s v="537E"/>
    <m/>
    <m/>
    <m/>
    <n v="15219.68"/>
    <m/>
    <n v="15219.68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537EPSU14LTIP - Performance Based"/>
    <x v="0"/>
    <s v="537E"/>
    <m/>
    <m/>
    <m/>
    <n v="8785.2800000000007"/>
    <m/>
    <n v="8785.2800000000007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537ERSU14LTIPTime Lapse(RSUs)"/>
    <x v="0"/>
    <s v="537E"/>
    <m/>
    <m/>
    <m/>
    <n v="7210.5"/>
    <m/>
    <n v="7210.5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064537ERSU12LTIPTime Lapse(RSUs)"/>
    <x v="0"/>
    <s v="537E"/>
    <m/>
    <m/>
    <m/>
    <n v="6046.01"/>
    <m/>
    <n v="6046.01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394537ERSU13LTIPTime Lapse(RSUs)"/>
    <x v="0"/>
    <s v="537E"/>
    <m/>
    <m/>
    <m/>
    <n v="7602.77"/>
    <m/>
    <n v="7602.77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279CPSU14LTIP - Performance Based"/>
    <x v="1"/>
    <s v="279C"/>
    <m/>
    <m/>
    <m/>
    <n v="34752.370000000003"/>
    <m/>
    <n v="34752.370000000003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394279CPSU13LTIP - Performance Based"/>
    <x v="1"/>
    <s v="279C"/>
    <m/>
    <m/>
    <m/>
    <n v="60327.3"/>
    <m/>
    <n v="60327.3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394499SPSU13LTIP - Performance Based"/>
    <x v="2"/>
    <s v="499S"/>
    <m/>
    <m/>
    <m/>
    <n v="10587.6"/>
    <m/>
    <n v="10587.6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499SPSU14LTIP - Performance Based"/>
    <x v="2"/>
    <s v="499S"/>
    <m/>
    <m/>
    <m/>
    <n v="6103.04"/>
    <m/>
    <n v="6103.04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030499SRSU12LTIPTime Lapse(RSUs)"/>
    <x v="2"/>
    <s v="499S"/>
    <m/>
    <m/>
    <m/>
    <n v="4197.1099999999997"/>
    <m/>
    <n v="4197.1099999999997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394499SRSU13LTIPTime Lapse(RSUs)"/>
    <x v="2"/>
    <s v="499S"/>
    <m/>
    <m/>
    <m/>
    <n v="5288.88"/>
    <m/>
    <n v="5288.88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499SRSU14LTIPTime Lapse(RSUs)"/>
    <x v="2"/>
    <s v="499S"/>
    <m/>
    <m/>
    <m/>
    <n v="5009.0600000000004"/>
    <m/>
    <n v="5009.0600000000004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219499SRSU12MIP - 50% premium(RSU)"/>
    <x v="2"/>
    <s v="499S"/>
    <m/>
    <m/>
    <m/>
    <n v="1089.44"/>
    <m/>
    <n v="1089.44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4"/>
  </r>
  <r>
    <x v="4"/>
    <d v="2015-02-28T00:00:00"/>
    <s v="Benefits/ Tax Load"/>
    <s v="Spreadsheet"/>
    <s v="EDC-20150304-22b Spreadsheet A 971901 38545703"/>
    <s v="072-085-3 Benefits/ Tax Load USD"/>
    <s v="True-up 2011 MIP Shares"/>
    <x v="2"/>
    <s v="499S"/>
    <m/>
    <m/>
    <m/>
    <m/>
    <n v="0.08"/>
    <n v="-0.08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To record RS expense - February"/>
    <x v="2"/>
    <s v="499S"/>
    <m/>
    <m/>
    <m/>
    <n v="1624.79"/>
    <m/>
    <n v="1624.79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583499SRSU13MIP - 20% premium(RSU)"/>
    <x v="2"/>
    <s v="499S"/>
    <m/>
    <m/>
    <m/>
    <n v="1391.46"/>
    <m/>
    <n v="1391.46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246HPSU14LTIP - Performance Based"/>
    <x v="3"/>
    <s v="246H"/>
    <m/>
    <m/>
    <m/>
    <n v="6103.04"/>
    <m/>
    <n v="6103.04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394246HPSU13LTIP - Performance Based"/>
    <x v="3"/>
    <s v="246H"/>
    <m/>
    <m/>
    <m/>
    <n v="10587.6"/>
    <m/>
    <n v="10587.6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246HRSU14LTIPTime Lapse(RSUs)"/>
    <x v="3"/>
    <s v="246H"/>
    <m/>
    <m/>
    <m/>
    <n v="5009.0600000000004"/>
    <m/>
    <n v="5009.060000000000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030246HRSU12LTIPTime Lapse(RSUs)"/>
    <x v="3"/>
    <s v="246H"/>
    <m/>
    <m/>
    <m/>
    <n v="4197.1099999999997"/>
    <m/>
    <n v="4197.1099999999997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394246HRSU13LTIPTime Lapse(RSUs)"/>
    <x v="3"/>
    <s v="246H"/>
    <m/>
    <m/>
    <m/>
    <n v="5288.88"/>
    <m/>
    <n v="5288.88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219246HRSU12MIP - 50% premium(RSU)"/>
    <x v="3"/>
    <s v="246H"/>
    <m/>
    <m/>
    <m/>
    <n v="1107.23"/>
    <m/>
    <n v="1107.23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583246HRSU13MIP - 20% premium(RSU)"/>
    <x v="3"/>
    <s v="246H"/>
    <m/>
    <m/>
    <m/>
    <n v="1346.05"/>
    <m/>
    <n v="1346.05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947246HRSU14MIP - 20% premium(RSU)"/>
    <x v="3"/>
    <s v="246H"/>
    <m/>
    <m/>
    <m/>
    <n v="1571.21"/>
    <m/>
    <n v="1571.21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394665GPSU13LTIP - Performance Based"/>
    <x v="4"/>
    <s v="665G"/>
    <m/>
    <m/>
    <m/>
    <n v="10587.6"/>
    <m/>
    <n v="10587.6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4"/>
  </r>
  <r>
    <x v="4"/>
    <d v="2015-02-28T00:00:00"/>
    <s v="Benefits/ Tax Load"/>
    <s v="Spreadsheet"/>
    <s v="EDC-20150302-22 Spreadsheet A 968804 38527716"/>
    <s v="072-085 Benefits/ Tax Load USD"/>
    <s v="41765665GPSU14LTIP - Performance Based"/>
    <x v="4"/>
    <s v="665G"/>
    <m/>
    <m/>
    <m/>
    <n v="6103.04"/>
    <m/>
    <n v="6103.04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4"/>
  </r>
  <r>
    <x v="5"/>
    <d v="2015-03-30T00:00:00"/>
    <s v="Benefits/ Tax Load"/>
    <s v="Spreadsheet"/>
    <s v="EDC-20150401-22 Spreadsheet A 1031790 38736294"/>
    <s v="072-085 Benefits/ Tax Load USD"/>
    <s v="41765537EPSU14LTIP - Performance Based"/>
    <x v="0"/>
    <s v="537E"/>
    <m/>
    <m/>
    <m/>
    <n v="9726.5499999999993"/>
    <m/>
    <n v="9726.5499999999993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537EPSU13LTIP - Performance Based"/>
    <x v="0"/>
    <s v="537E"/>
    <m/>
    <m/>
    <m/>
    <n v="16850.37"/>
    <m/>
    <n v="16850.37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765537ERSU14LTIPTime Lapse(RSUs)"/>
    <x v="0"/>
    <s v="537E"/>
    <m/>
    <m/>
    <m/>
    <n v="7983.06"/>
    <m/>
    <n v="7983.06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064537ERSU12LTIPTime Lapse(RSUs)"/>
    <x v="0"/>
    <s v="537E"/>
    <m/>
    <m/>
    <m/>
    <n v="6693.8"/>
    <m/>
    <n v="6693.8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537ERSU13LTIPTime Lapse(RSUs)"/>
    <x v="0"/>
    <s v="537E"/>
    <m/>
    <m/>
    <m/>
    <n v="8417.35"/>
    <m/>
    <n v="8417.35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279CPSU13LTIP - Performance Based"/>
    <x v="1"/>
    <s v="279C"/>
    <m/>
    <m/>
    <m/>
    <n v="66790.94"/>
    <m/>
    <n v="66790.94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765279CPSU14LTIP - Performance Based"/>
    <x v="1"/>
    <s v="279C"/>
    <m/>
    <m/>
    <m/>
    <n v="38475.839999999997"/>
    <m/>
    <n v="38475.839999999997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765499SPSU14LTIP - Performance Based"/>
    <x v="2"/>
    <s v="499S"/>
    <m/>
    <m/>
    <m/>
    <n v="6756.94"/>
    <m/>
    <n v="6756.94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499SPSU13LTIP - Performance Based"/>
    <x v="2"/>
    <s v="499S"/>
    <m/>
    <m/>
    <m/>
    <n v="11722"/>
    <m/>
    <n v="11722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499SRSU13LTIPTime Lapse(RSUs)"/>
    <x v="2"/>
    <s v="499S"/>
    <m/>
    <m/>
    <m/>
    <n v="5855.55"/>
    <m/>
    <n v="5855.5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765499SRSU14LTIPTime Lapse(RSUs)"/>
    <x v="2"/>
    <s v="499S"/>
    <m/>
    <m/>
    <m/>
    <n v="5545.75"/>
    <m/>
    <n v="5545.7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030499SRSU12LTIPTime Lapse(RSUs)"/>
    <x v="2"/>
    <s v="499S"/>
    <m/>
    <m/>
    <m/>
    <n v="4646.8"/>
    <m/>
    <n v="4646.8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To record RS expense - March"/>
    <x v="2"/>
    <s v="499S"/>
    <m/>
    <m/>
    <m/>
    <n v="1798.87"/>
    <m/>
    <n v="1798.87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583499SRSU13MIP - 20% premium(RSU)"/>
    <x v="2"/>
    <s v="499S"/>
    <m/>
    <m/>
    <m/>
    <n v="1540.55"/>
    <m/>
    <n v="1540.5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219499SRSU12MIP - 50% premium(RSU)"/>
    <x v="2"/>
    <s v="499S"/>
    <m/>
    <m/>
    <m/>
    <n v="1206.1600000000001"/>
    <m/>
    <n v="1206.1600000000001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246HPSU13LTIP - Performance Based"/>
    <x v="3"/>
    <s v="246H"/>
    <m/>
    <m/>
    <m/>
    <n v="11722"/>
    <m/>
    <n v="11722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765246HPSU14LTIP - Performance Based"/>
    <x v="3"/>
    <s v="246H"/>
    <m/>
    <m/>
    <m/>
    <n v="6756.94"/>
    <m/>
    <n v="6756.94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030246HRSU12LTIPTime Lapse(RSUs)"/>
    <x v="3"/>
    <s v="246H"/>
    <m/>
    <m/>
    <m/>
    <n v="4646.8"/>
    <m/>
    <n v="4646.8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765246HRSU14LTIPTime Lapse(RSUs)"/>
    <x v="3"/>
    <s v="246H"/>
    <m/>
    <m/>
    <m/>
    <n v="5545.75"/>
    <m/>
    <n v="5545.7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246HRSU13LTIPTime Lapse(RSUs)"/>
    <x v="3"/>
    <s v="246H"/>
    <m/>
    <m/>
    <m/>
    <n v="5855.55"/>
    <m/>
    <n v="5855.5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583246HRSU13MIP - 20% premium(RSU)"/>
    <x v="3"/>
    <s v="246H"/>
    <m/>
    <m/>
    <m/>
    <n v="1490.26"/>
    <m/>
    <n v="1490.26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219246HRSU12MIP - 50% premium(RSU)"/>
    <x v="3"/>
    <s v="246H"/>
    <m/>
    <m/>
    <m/>
    <n v="1225.8699999999999"/>
    <m/>
    <n v="1225.869999999999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947246HRSU14MIP - 20% premium(RSU)"/>
    <x v="3"/>
    <s v="246H"/>
    <m/>
    <m/>
    <m/>
    <n v="1739.55"/>
    <m/>
    <n v="1739.55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394665GPSU13LTIP - Performance Based"/>
    <x v="4"/>
    <s v="665G"/>
    <m/>
    <m/>
    <m/>
    <n v="11722"/>
    <m/>
    <n v="11722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5"/>
  </r>
  <r>
    <x v="5"/>
    <d v="2015-03-30T00:00:00"/>
    <s v="Benefits/ Tax Load"/>
    <s v="Spreadsheet"/>
    <s v="EDC-20150401-22 Spreadsheet A 1031790 38736294"/>
    <s v="072-085 Benefits/ Tax Load USD"/>
    <s v="41765665GPSU14LTIP - Performance Based"/>
    <x v="4"/>
    <s v="665G"/>
    <m/>
    <m/>
    <m/>
    <n v="6756.94"/>
    <m/>
    <n v="6756.94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5"/>
  </r>
  <r>
    <x v="6"/>
    <d v="2015-04-30T00:00:00"/>
    <s v="Benefits/ Tax Load"/>
    <s v="Spreadsheet"/>
    <s v="EDC-20150504-22 Spreadsheet A 1065902 38967285"/>
    <s v="072-085 Benefits/ Tax Load USD"/>
    <s v="41030246HRSU12LTIPTime Lapse(RSUs)"/>
    <x v="3"/>
    <s v="246H"/>
    <m/>
    <m/>
    <m/>
    <n v="4496.91"/>
    <m/>
    <n v="4496.91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030499SRSU12LTIPTime Lapse(RSUs)"/>
    <x v="2"/>
    <s v="499S"/>
    <m/>
    <m/>
    <m/>
    <n v="4496.91"/>
    <m/>
    <n v="4496.91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064537ERSU12LTIPTime Lapse(RSUs)"/>
    <x v="0"/>
    <s v="537E"/>
    <m/>
    <m/>
    <m/>
    <n v="6477.87"/>
    <m/>
    <n v="6477.87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219246HRSU12MIP - 50% premium(RSU)"/>
    <x v="3"/>
    <s v="246H"/>
    <m/>
    <m/>
    <m/>
    <n v="1186.33"/>
    <m/>
    <n v="1186.33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219499SRSU12MIP - 50% premium(RSU)"/>
    <x v="2"/>
    <s v="499S"/>
    <m/>
    <m/>
    <m/>
    <n v="1167.25"/>
    <m/>
    <n v="1167.2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246HPSU13LTIP - Performance Based"/>
    <x v="3"/>
    <s v="246H"/>
    <m/>
    <m/>
    <m/>
    <n v="11343.86"/>
    <m/>
    <n v="11343.86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246HRSU13LTIPTime Lapse(RSUs)"/>
    <x v="3"/>
    <s v="246H"/>
    <m/>
    <m/>
    <m/>
    <n v="5666.66"/>
    <m/>
    <n v="5666.66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279CPSU13LTIP - Performance Based"/>
    <x v="1"/>
    <s v="279C"/>
    <m/>
    <m/>
    <m/>
    <n v="64636.39"/>
    <m/>
    <n v="64636.39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499SPSU13LTIP - Performance Based"/>
    <x v="2"/>
    <s v="499S"/>
    <m/>
    <m/>
    <m/>
    <n v="11343.86"/>
    <m/>
    <n v="11343.86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499SRSU13LTIPTime Lapse(RSUs)"/>
    <x v="2"/>
    <s v="499S"/>
    <m/>
    <m/>
    <m/>
    <n v="5666.66"/>
    <m/>
    <n v="5666.6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537EPSU13LTIP - Performance Based"/>
    <x v="0"/>
    <s v="537E"/>
    <m/>
    <m/>
    <m/>
    <n v="16306.8"/>
    <m/>
    <n v="16306.8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537ERSU13LTIPTime Lapse(RSUs)"/>
    <x v="0"/>
    <s v="537E"/>
    <m/>
    <m/>
    <m/>
    <n v="8145.82"/>
    <m/>
    <n v="8145.82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394665GPSU13LTIP - Performance Based"/>
    <x v="4"/>
    <s v="665G"/>
    <m/>
    <m/>
    <m/>
    <n v="11343.86"/>
    <m/>
    <n v="11343.86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583246HRSU13MIP - 20% premium(RSU)"/>
    <x v="3"/>
    <s v="246H"/>
    <m/>
    <m/>
    <m/>
    <n v="1442.18"/>
    <m/>
    <n v="1442.18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583499SRSU13MIP - 20% premium(RSU)"/>
    <x v="2"/>
    <s v="499S"/>
    <m/>
    <m/>
    <m/>
    <n v="1490.85"/>
    <m/>
    <n v="1490.8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246HPSU14LTIP - Performance Based"/>
    <x v="3"/>
    <s v="246H"/>
    <m/>
    <m/>
    <m/>
    <n v="6538.98"/>
    <m/>
    <n v="6538.98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246HRSU14LTIPTime Lapse(RSUs)"/>
    <x v="3"/>
    <s v="246H"/>
    <m/>
    <m/>
    <m/>
    <n v="5366.86"/>
    <m/>
    <n v="5366.86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279CPSU14LTIP - Performance Based"/>
    <x v="1"/>
    <s v="279C"/>
    <m/>
    <m/>
    <m/>
    <n v="37234.69"/>
    <m/>
    <n v="37234.69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499SPSU14LTIP - Performance Based"/>
    <x v="2"/>
    <s v="499S"/>
    <m/>
    <m/>
    <m/>
    <n v="6538.98"/>
    <m/>
    <n v="6538.98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499SRSU14LTIPTime Lapse(RSUs)"/>
    <x v="2"/>
    <s v="499S"/>
    <m/>
    <m/>
    <m/>
    <n v="5366.86"/>
    <m/>
    <n v="5366.8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537EPSU14LTIP - Performance Based"/>
    <x v="0"/>
    <s v="537E"/>
    <m/>
    <m/>
    <m/>
    <n v="9412.7999999999993"/>
    <m/>
    <n v="9412.7999999999993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537ERSU14LTIPTime Lapse(RSUs)"/>
    <x v="0"/>
    <s v="537E"/>
    <m/>
    <m/>
    <m/>
    <n v="7725.53"/>
    <m/>
    <n v="7725.53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765665GPSU14LTIP - Performance Based"/>
    <x v="4"/>
    <s v="665G"/>
    <m/>
    <m/>
    <m/>
    <n v="6538.98"/>
    <m/>
    <n v="6538.98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6"/>
  </r>
  <r>
    <x v="6"/>
    <d v="2015-04-30T00:00:00"/>
    <s v="Benefits/ Tax Load"/>
    <s v="Spreadsheet"/>
    <s v="EDC-20150504-22 Spreadsheet A 1065902 38967285"/>
    <s v="072-085 Benefits/ Tax Load USD"/>
    <s v="41947246HRSU14MIP - 20% premium(RSU)"/>
    <x v="3"/>
    <s v="246H"/>
    <m/>
    <m/>
    <m/>
    <n v="1683.44"/>
    <m/>
    <n v="1683.44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6"/>
  </r>
  <r>
    <x v="7"/>
    <d v="2015-05-31T00:00:00"/>
    <s v="Benefits/ Tax Load"/>
    <s v="Spreadsheet"/>
    <s v="DKM-20150604-22c Spreadsheet A 1128810 39186571"/>
    <s v="072-085c Benefits/ Tax Load USD"/>
    <s v="41030246HRSU12LTIP TL(RSUs)"/>
    <x v="3"/>
    <s v="246H"/>
    <m/>
    <m/>
    <m/>
    <n v="3499.95"/>
    <m/>
    <n v="3499.9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030499SRSU12LTIP TL(RSUs)"/>
    <x v="2"/>
    <s v="499S"/>
    <m/>
    <m/>
    <m/>
    <n v="3499.95"/>
    <m/>
    <n v="3499.9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064537ERSU12LTIP TL(RSUs)"/>
    <x v="0"/>
    <s v="537E"/>
    <m/>
    <m/>
    <m/>
    <n v="6693.8"/>
    <m/>
    <n v="6693.8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219246HRSU12MIP - 50%(RSU)"/>
    <x v="3"/>
    <s v="246H"/>
    <m/>
    <m/>
    <m/>
    <n v="1225.8699999999999"/>
    <m/>
    <n v="1225.869999999999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219499SRSU12MIP - 50%(RSU)"/>
    <x v="2"/>
    <s v="499S"/>
    <m/>
    <m/>
    <m/>
    <n v="1206.1600000000001"/>
    <m/>
    <n v="1206.1600000000001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246HPSU13LTIP - Perf"/>
    <x v="3"/>
    <s v="246H"/>
    <m/>
    <m/>
    <m/>
    <n v="11721.99"/>
    <m/>
    <n v="11721.99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246HRSU13LTIP TL(RSUs)"/>
    <x v="3"/>
    <s v="246H"/>
    <m/>
    <m/>
    <m/>
    <n v="5855.54"/>
    <m/>
    <n v="5855.5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279CPSU13LTIP - Perf"/>
    <x v="1"/>
    <s v="279C"/>
    <m/>
    <m/>
    <m/>
    <n v="66790.94"/>
    <m/>
    <n v="66790.94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499SPSU13LTIP - Perf"/>
    <x v="2"/>
    <s v="499S"/>
    <m/>
    <m/>
    <m/>
    <n v="11721.99"/>
    <m/>
    <n v="11721.99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499SRSU13LTIPTime Lapse(RSUs)"/>
    <x v="2"/>
    <s v="499S"/>
    <m/>
    <m/>
    <m/>
    <n v="5855.54"/>
    <m/>
    <n v="5855.54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537EPSU13LTIP - Perf"/>
    <x v="0"/>
    <s v="537E"/>
    <m/>
    <m/>
    <m/>
    <n v="16850.37"/>
    <m/>
    <n v="16850.37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537ERSU13LTIP TL(RSUs)"/>
    <x v="0"/>
    <s v="537E"/>
    <m/>
    <m/>
    <m/>
    <n v="8417.34"/>
    <m/>
    <n v="8417.34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394665GPSU13LTIP - Perf"/>
    <x v="4"/>
    <s v="665G"/>
    <m/>
    <m/>
    <m/>
    <n v="11721.99"/>
    <m/>
    <n v="11721.99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583246HRSU13MIP - 20%(RSU)"/>
    <x v="3"/>
    <s v="246H"/>
    <m/>
    <m/>
    <m/>
    <n v="1490.26"/>
    <m/>
    <n v="1490.26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583499SRSU13MIP - 20%(RSU)"/>
    <x v="2"/>
    <s v="499S"/>
    <m/>
    <m/>
    <m/>
    <n v="1540.55"/>
    <m/>
    <n v="1540.55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246HPSU14LTIP - Perf"/>
    <x v="3"/>
    <s v="246H"/>
    <m/>
    <m/>
    <m/>
    <n v="6756.94"/>
    <m/>
    <n v="6756.94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246HRSU14LTIP TL(RSUs)"/>
    <x v="3"/>
    <s v="246H"/>
    <m/>
    <m/>
    <m/>
    <n v="5545.75"/>
    <m/>
    <n v="5545.75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279CPSU14LTIP - Perf"/>
    <x v="1"/>
    <s v="279C"/>
    <m/>
    <m/>
    <m/>
    <n v="38475.839999999997"/>
    <m/>
    <n v="38475.839999999997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499SPSU14LTIP - Perf"/>
    <x v="2"/>
    <s v="499S"/>
    <m/>
    <m/>
    <m/>
    <n v="6756.94"/>
    <m/>
    <n v="6756.94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499SRSU14LTIP TL(RSUs)"/>
    <x v="2"/>
    <s v="499S"/>
    <m/>
    <m/>
    <m/>
    <n v="5545.75"/>
    <m/>
    <n v="5545.7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537EPSU14LTIP - Perf"/>
    <x v="0"/>
    <s v="537E"/>
    <m/>
    <m/>
    <m/>
    <n v="9726.5499999999993"/>
    <m/>
    <n v="9726.5499999999993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537ERSU14LTIP TL(RSUs)"/>
    <x v="0"/>
    <s v="537E"/>
    <m/>
    <m/>
    <m/>
    <n v="7983.06"/>
    <m/>
    <n v="7983.06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765665GPSU14LTIP - Perf"/>
    <x v="4"/>
    <s v="665G"/>
    <m/>
    <m/>
    <m/>
    <n v="6756.94"/>
    <m/>
    <n v="6756.94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1947246HRSU14MIP - 20%(RSU)"/>
    <x v="3"/>
    <s v="246H"/>
    <m/>
    <m/>
    <m/>
    <n v="1739.56"/>
    <m/>
    <n v="1739.56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PSU15LTIP - Perf"/>
    <x v="0"/>
    <s v="537E"/>
    <m/>
    <m/>
    <m/>
    <n v="54608.44"/>
    <m/>
    <n v="54608.44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PSU15LTIP - Perf"/>
    <x v="1"/>
    <s v="279C"/>
    <m/>
    <m/>
    <m/>
    <n v="216456.48"/>
    <m/>
    <n v="216456.48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PSU15LTIP - Perf"/>
    <x v="2"/>
    <s v="499S"/>
    <m/>
    <m/>
    <m/>
    <n v="37975.839999999997"/>
    <m/>
    <n v="37975.839999999997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PSU15LTIP - Perf"/>
    <x v="3"/>
    <s v="246H"/>
    <m/>
    <m/>
    <m/>
    <n v="59551.7"/>
    <m/>
    <n v="59551.7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PSU15LTIP - Perf"/>
    <x v="4"/>
    <s v="665G"/>
    <m/>
    <m/>
    <m/>
    <n v="37975.839999999997"/>
    <m/>
    <n v="37975.839999999997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RSU15LTIP TL(RSUs)"/>
    <x v="0"/>
    <s v="537E"/>
    <m/>
    <m/>
    <m/>
    <n v="6042.74"/>
    <m/>
    <n v="6042.74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RSU15LTIP TL(RSUs)"/>
    <x v="1"/>
    <s v="279C"/>
    <m/>
    <m/>
    <m/>
    <n v="993029.6"/>
    <m/>
    <n v="993029.6"/>
    <s v="010"/>
    <s v="Atmos Regulated Shared Services"/>
    <x v="1"/>
    <s v="SS Dallas President &amp; CEO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RSU15LTIP TL(RSUs)"/>
    <x v="2"/>
    <s v="499S"/>
    <m/>
    <m/>
    <m/>
    <n v="4202.24"/>
    <m/>
    <n v="4202.24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RSU15LTIP TL(RSUs)"/>
    <x v="3"/>
    <s v="246H"/>
    <m/>
    <m/>
    <m/>
    <n v="6589.74"/>
    <m/>
    <n v="6589.7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7"/>
  </r>
  <r>
    <x v="7"/>
    <d v="2015-05-31T00:00:00"/>
    <s v="Benefits/ Tax Load"/>
    <s v="Spreadsheet"/>
    <s v="DKM-20150604-22c Spreadsheet A 1128810 39186571"/>
    <s v="072-085c Benefits/ Tax Load USD"/>
    <s v="42129RSU15LTIP TL(RSUs)"/>
    <x v="4"/>
    <s v="665G"/>
    <m/>
    <m/>
    <m/>
    <n v="174220.4"/>
    <m/>
    <n v="174220.4"/>
    <s v="010"/>
    <s v="Atmos Regulated Shared Services"/>
    <x v="4"/>
    <s v="SS Corporate Legal"/>
    <x v="0"/>
    <s v="A&amp;G-Employee pensions and benefits"/>
    <x v="1"/>
    <s v="RSU-Long Term Incentive Plan - Time Lapse"/>
    <s v="002000"/>
    <s v="Shared Services General Office"/>
    <x v="7"/>
  </r>
  <r>
    <x v="8"/>
    <d v="2015-06-30T00:00:00"/>
    <s v="Benefits/ Tax Load"/>
    <s v="Spreadsheet"/>
    <s v="RMM-20150706-22a Spreadsheet A 1192793 39401676"/>
    <s v="072-085a Benefits/ Tax Load USD"/>
    <s v="41394537EPSU13LTIP - Perf"/>
    <x v="0"/>
    <s v="537E"/>
    <m/>
    <m/>
    <m/>
    <n v="16306.8"/>
    <m/>
    <n v="16306.8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537EPSU15LTIP - Perf"/>
    <x v="0"/>
    <s v="537E"/>
    <m/>
    <m/>
    <m/>
    <n v="6714.16"/>
    <m/>
    <n v="6714.16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537EPSU14LTIP - Perf"/>
    <x v="0"/>
    <s v="537E"/>
    <m/>
    <m/>
    <m/>
    <n v="9412.7999999999993"/>
    <m/>
    <n v="9412.7999999999993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537ERSU14LTIP TL(RSUs)"/>
    <x v="0"/>
    <s v="537E"/>
    <m/>
    <m/>
    <m/>
    <n v="7725.54"/>
    <m/>
    <n v="7725.54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064537ERSU12LTIP TL(RSUs)"/>
    <x v="0"/>
    <s v="537E"/>
    <m/>
    <m/>
    <m/>
    <n v="5689.53"/>
    <m/>
    <n v="5689.53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394537ERSU13LTIP TL(RSUs)"/>
    <x v="0"/>
    <s v="537E"/>
    <m/>
    <m/>
    <m/>
    <n v="8145.82"/>
    <m/>
    <n v="8145.82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537ERSU15LTIP TL(RSUs)"/>
    <x v="0"/>
    <s v="537E"/>
    <m/>
    <m/>
    <m/>
    <n v="6714.15"/>
    <m/>
    <n v="6714.15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279CPSU15LTIP - Perf"/>
    <x v="1"/>
    <s v="279C"/>
    <m/>
    <m/>
    <m/>
    <n v="26613.5"/>
    <m/>
    <n v="26613.5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279CPSU14LTIP - Perf"/>
    <x v="1"/>
    <s v="279C"/>
    <m/>
    <m/>
    <m/>
    <n v="37234.69"/>
    <m/>
    <n v="37234.69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394279CPSU13LTIP - Perf"/>
    <x v="1"/>
    <s v="279C"/>
    <m/>
    <m/>
    <m/>
    <n v="64636.39"/>
    <m/>
    <n v="64636.39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394499SPSU13LTIP - Perf"/>
    <x v="2"/>
    <s v="499S"/>
    <m/>
    <m/>
    <m/>
    <n v="11343.87"/>
    <m/>
    <n v="11343.87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499SPSU15LTIP - Perf"/>
    <x v="2"/>
    <s v="499S"/>
    <m/>
    <m/>
    <m/>
    <n v="4669.16"/>
    <m/>
    <n v="4669.16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499SPSU14LTIP - Perf"/>
    <x v="2"/>
    <s v="499S"/>
    <m/>
    <m/>
    <m/>
    <n v="6538.98"/>
    <m/>
    <n v="6538.98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499SRSU14LTIP TL(RSUs)"/>
    <x v="2"/>
    <s v="499S"/>
    <m/>
    <m/>
    <m/>
    <n v="5366.86"/>
    <m/>
    <n v="5366.8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394499SRSU13LTIPTime Lapse(RSUs)"/>
    <x v="2"/>
    <s v="499S"/>
    <m/>
    <m/>
    <m/>
    <n v="5666.66"/>
    <m/>
    <n v="5666.6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499SRSU15LTIP TL(RSUs)"/>
    <x v="2"/>
    <s v="499S"/>
    <m/>
    <m/>
    <m/>
    <n v="4669.17"/>
    <m/>
    <n v="4669.17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219499SRSU12MIP - 50%(RSU)"/>
    <x v="2"/>
    <s v="499S"/>
    <m/>
    <m/>
    <m/>
    <n v="1167.26"/>
    <m/>
    <n v="1167.26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583499SRSU13MIP - 20%(RSU)"/>
    <x v="2"/>
    <s v="499S"/>
    <m/>
    <m/>
    <m/>
    <n v="1490.86"/>
    <m/>
    <n v="1490.86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394246HPSU13LTIP - Perf"/>
    <x v="3"/>
    <s v="246H"/>
    <m/>
    <m/>
    <m/>
    <n v="11343.87"/>
    <m/>
    <n v="11343.87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246HPSU14LTIP - Perf"/>
    <x v="3"/>
    <s v="246H"/>
    <m/>
    <m/>
    <m/>
    <n v="6538.98"/>
    <m/>
    <n v="6538.98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246HPSU15LTIP - Perf"/>
    <x v="3"/>
    <s v="246H"/>
    <m/>
    <m/>
    <m/>
    <n v="7321.93"/>
    <m/>
    <n v="7321.93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394246HRSU13LTIP TL(RSUs)"/>
    <x v="3"/>
    <s v="246H"/>
    <m/>
    <m/>
    <m/>
    <n v="67506.899999999994"/>
    <m/>
    <n v="67506.899999999994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246HRSU15LTIP TL(RSUs)"/>
    <x v="3"/>
    <s v="246H"/>
    <m/>
    <m/>
    <m/>
    <n v="266613.46000000002"/>
    <m/>
    <n v="266613.46000000002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246HRSU14LTIP TL(RSUs)"/>
    <x v="3"/>
    <s v="246H"/>
    <m/>
    <m/>
    <m/>
    <n v="130305.48"/>
    <m/>
    <n v="130305.48"/>
    <s v="010"/>
    <s v="Atmos Regulated Shared Services"/>
    <x v="3"/>
    <s v="SS Dallas Human Resources - Vice Pres"/>
    <x v="0"/>
    <s v="A&amp;G-Employee pensions and benefits"/>
    <x v="1"/>
    <s v="RSU-Long Term Incentive Plan - Time Lapse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219246HRSU12MIP - 50%(RSU)"/>
    <x v="3"/>
    <s v="246H"/>
    <m/>
    <m/>
    <m/>
    <n v="7171.3"/>
    <m/>
    <n v="7171.3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583246HRSU13MIP - 20%(RSU)"/>
    <x v="3"/>
    <s v="246H"/>
    <m/>
    <m/>
    <m/>
    <n v="26266.57"/>
    <m/>
    <n v="26266.57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947246HRSU14MIP - 20%(RSU)"/>
    <x v="3"/>
    <s v="246H"/>
    <m/>
    <m/>
    <m/>
    <n v="51086.19"/>
    <m/>
    <n v="51086.19"/>
    <s v="010"/>
    <s v="Atmos Regulated Shared Services"/>
    <x v="3"/>
    <s v="SS Dallas Human Resources - Vice Pres"/>
    <x v="0"/>
    <s v="A&amp;G-Employee pensions and benefits"/>
    <x v="2"/>
    <s v="RSU-Managment Incentive Plan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394665GPSU13LTIP - Perf"/>
    <x v="4"/>
    <s v="665G"/>
    <m/>
    <m/>
    <m/>
    <n v="11343.87"/>
    <m/>
    <n v="11343.87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1765665GPSU14LTIP - Perf"/>
    <x v="4"/>
    <s v="665G"/>
    <m/>
    <m/>
    <m/>
    <n v="6538.98"/>
    <m/>
    <n v="6538.98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8"/>
  </r>
  <r>
    <x v="8"/>
    <d v="2015-06-30T00:00:00"/>
    <s v="Benefits/ Tax Load"/>
    <s v="Spreadsheet"/>
    <s v="RMM-20150706-22a Spreadsheet A 1192793 39401676"/>
    <s v="072-085a Benefits/ Tax Load USD"/>
    <s v="42129665GPSU15LTIP - Perf"/>
    <x v="4"/>
    <s v="665G"/>
    <m/>
    <m/>
    <m/>
    <n v="4669.16"/>
    <m/>
    <n v="4669.16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8"/>
  </r>
  <r>
    <x v="9"/>
    <d v="2015-07-31T00:00:00"/>
    <s v="Benefits/ Tax Load"/>
    <s v="Spreadsheet"/>
    <s v="RMM-20150805-22a Spreadsheet A 1248994 39614288"/>
    <s v="072-085a Benefits/ Tax Load USD"/>
    <s v="41765537EPSU14LTIP - Perf"/>
    <x v="0"/>
    <s v="537E"/>
    <m/>
    <m/>
    <m/>
    <n v="117586.05"/>
    <m/>
    <n v="117586.05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394537EPSU13LTIP - Perf"/>
    <x v="0"/>
    <s v="537E"/>
    <m/>
    <m/>
    <m/>
    <n v="62155.61"/>
    <m/>
    <n v="62155.61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2129537EPSU15LTIP - Perf"/>
    <x v="0"/>
    <s v="537E"/>
    <m/>
    <m/>
    <m/>
    <n v="53871.18"/>
    <m/>
    <n v="53871.18"/>
    <s v="010"/>
    <s v="Atmos Regulated Shared Services"/>
    <x v="0"/>
    <s v="SS Dallas Chief Financial Officer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394537ERSU13LTIP TL(RSUs)"/>
    <x v="0"/>
    <s v="537E"/>
    <m/>
    <m/>
    <m/>
    <n v="24980.52"/>
    <m/>
    <n v="24980.52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2129537ERSU15LTIP TL(RSUs)"/>
    <x v="0"/>
    <s v="537E"/>
    <m/>
    <m/>
    <m/>
    <n v="20590.07"/>
    <m/>
    <n v="20590.07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765537ERSU14LTIP TL(RSUs)"/>
    <x v="0"/>
    <s v="537E"/>
    <m/>
    <m/>
    <m/>
    <n v="23691.65"/>
    <m/>
    <n v="23691.65"/>
    <s v="010"/>
    <s v="Atmos Regulated Shared Services"/>
    <x v="0"/>
    <s v="SS Dallas Chief Financial Officer"/>
    <x v="0"/>
    <s v="A&amp;G-Employee pensions and benefits"/>
    <x v="1"/>
    <s v="RSU-Long Term Incentive Plan - Time Lapse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2129279CPSU15LTIP - Perf"/>
    <x v="1"/>
    <s v="279C"/>
    <m/>
    <m/>
    <m/>
    <n v="213534.13"/>
    <m/>
    <n v="213534.13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765279CPSU14LTIP - Perf"/>
    <x v="1"/>
    <s v="279C"/>
    <m/>
    <m/>
    <m/>
    <n v="465141.31"/>
    <m/>
    <n v="465141.31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394279CPSU13LTIP - Perf"/>
    <x v="1"/>
    <s v="279C"/>
    <m/>
    <m/>
    <m/>
    <n v="246370.42"/>
    <m/>
    <n v="246370.42"/>
    <s v="010"/>
    <s v="Atmos Regulated Shared Services"/>
    <x v="1"/>
    <s v="SS Dallas President &amp; CEO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765499SPSU14LTIP - Perf"/>
    <x v="2"/>
    <s v="499S"/>
    <m/>
    <m/>
    <m/>
    <n v="81685.89"/>
    <m/>
    <n v="81685.89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2129499SPSU15LTIP - Perf"/>
    <x v="2"/>
    <s v="499S"/>
    <m/>
    <m/>
    <m/>
    <n v="37463.14"/>
    <m/>
    <n v="37463.14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394499SPSU13LTIP - Perf"/>
    <x v="2"/>
    <s v="499S"/>
    <m/>
    <m/>
    <m/>
    <n v="43238.68"/>
    <m/>
    <n v="43238.68"/>
    <s v="010"/>
    <s v="Atmos Regulated Shared Services"/>
    <x v="2"/>
    <s v="SS Dallas SVP Utility Operations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394499SRSU13LTIPTime Lapse(RSUs)"/>
    <x v="2"/>
    <s v="499S"/>
    <m/>
    <m/>
    <m/>
    <n v="17377.75"/>
    <m/>
    <n v="17377.7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765499SRSU14LTIP TL(RSUs)"/>
    <x v="2"/>
    <s v="499S"/>
    <m/>
    <m/>
    <m/>
    <n v="16458.36"/>
    <m/>
    <n v="16458.36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2129499SRSU15LTIP TL(RSUs)"/>
    <x v="2"/>
    <s v="499S"/>
    <m/>
    <m/>
    <m/>
    <n v="14318.75"/>
    <m/>
    <n v="14318.75"/>
    <s v="010"/>
    <s v="Atmos Regulated Shared Services"/>
    <x v="2"/>
    <s v="SS Dallas SVP Utility Operations"/>
    <x v="0"/>
    <s v="A&amp;G-Employee pensions and benefits"/>
    <x v="1"/>
    <s v="RSU-Long Term Incentive Plan - Time Lapse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583499SRSU13MIP - 20%(RSU)"/>
    <x v="2"/>
    <s v="499S"/>
    <m/>
    <m/>
    <m/>
    <n v="4575.33"/>
    <m/>
    <n v="4575.33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219499SRSU12MIP - 50%(RSU)"/>
    <x v="2"/>
    <s v="499S"/>
    <m/>
    <m/>
    <m/>
    <n v="3581.91"/>
    <m/>
    <n v="3581.91"/>
    <s v="010"/>
    <s v="Atmos Regulated Shared Services"/>
    <x v="2"/>
    <s v="SS Dallas SVP Utility Operations"/>
    <x v="0"/>
    <s v="A&amp;G-Employee pensions and benefits"/>
    <x v="2"/>
    <s v="RSU-Managment Incentive Plan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394246HPSU13LTIP - Perf"/>
    <x v="3"/>
    <s v="246H"/>
    <m/>
    <m/>
    <m/>
    <n v="43238.68"/>
    <m/>
    <n v="43238.68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765246HPSU14LTIP - Perf"/>
    <x v="3"/>
    <s v="246H"/>
    <m/>
    <m/>
    <m/>
    <n v="81685.89"/>
    <m/>
    <n v="81685.89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2129246HPSU15LTIP - Perf"/>
    <x v="3"/>
    <s v="246H"/>
    <m/>
    <m/>
    <m/>
    <n v="58747.71"/>
    <m/>
    <n v="58747.71"/>
    <s v="010"/>
    <s v="Atmos Regulated Shared Services"/>
    <x v="3"/>
    <s v="SS Dallas Human Resources - Vice Pres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765665GPSU14LTIP - Perf"/>
    <x v="4"/>
    <s v="665G"/>
    <m/>
    <m/>
    <m/>
    <n v="81685.89"/>
    <m/>
    <n v="81685.89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1394665GPSU13LTIP - Perf"/>
    <x v="4"/>
    <s v="665G"/>
    <m/>
    <m/>
    <m/>
    <n v="43238.68"/>
    <m/>
    <n v="43238.68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9"/>
  </r>
  <r>
    <x v="9"/>
    <d v="2015-07-31T00:00:00"/>
    <s v="Benefits/ Tax Load"/>
    <s v="Spreadsheet"/>
    <s v="RMM-20150805-22a Spreadsheet A 1248994 39614288"/>
    <s v="072-085a Benefits/ Tax Load USD"/>
    <s v="42129665GPSU15LTIP - Perf"/>
    <x v="4"/>
    <s v="665G"/>
    <m/>
    <m/>
    <m/>
    <n v="37463.14"/>
    <m/>
    <n v="37463.14"/>
    <s v="010"/>
    <s v="Atmos Regulated Shared Services"/>
    <x v="4"/>
    <s v="SS Corporate Legal"/>
    <x v="0"/>
    <s v="A&amp;G-Employee pensions and benefits"/>
    <x v="0"/>
    <s v="Restricted Stock - Long Term Incentive Plan - Performance Based"/>
    <s v="002000"/>
    <s v="Shared Services General Office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7">
  <r>
    <s v="Shared Services"/>
    <s v="Atmos Energy"/>
    <x v="0"/>
    <x v="0"/>
    <s v="12499"/>
    <x v="0"/>
    <s v="Money"/>
    <n v="193.85"/>
    <n v="0"/>
    <n v="193.85"/>
    <s v="C"/>
    <s v="00000000"/>
    <s v="00000"/>
    <s v="002000"/>
    <s v="010"/>
    <x v="0"/>
    <s v="1840"/>
    <x v="0"/>
  </r>
  <r>
    <s v="Shared Services"/>
    <s v="Atmos Energy"/>
    <x v="0"/>
    <x v="1"/>
    <s v="12665"/>
    <x v="0"/>
    <s v="Money"/>
    <n v="201.56"/>
    <n v="0"/>
    <n v="201.56"/>
    <s v="C"/>
    <s v="00000000"/>
    <s v="00000"/>
    <s v="002000"/>
    <s v="010"/>
    <x v="0"/>
    <s v="1840"/>
    <x v="0"/>
  </r>
  <r>
    <s v="Shared Services"/>
    <s v="Atmos Energy"/>
    <x v="0"/>
    <x v="2"/>
    <s v="17279"/>
    <x v="0"/>
    <s v="Money"/>
    <n v="513.67999999999995"/>
    <n v="0"/>
    <n v="513.67999999999995"/>
    <s v="C"/>
    <s v="00000000"/>
    <s v="00000"/>
    <s v="002000"/>
    <s v="010"/>
    <x v="0"/>
    <s v="1840"/>
    <x v="0"/>
  </r>
  <r>
    <s v="Shared Services"/>
    <s v="Atmos Energy"/>
    <x v="0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0"/>
    <x v="4"/>
    <s v="23537"/>
    <x v="0"/>
    <s v="Money"/>
    <n v="228.63"/>
    <n v="0"/>
    <n v="228.63"/>
    <s v="C"/>
    <s v="00000000"/>
    <s v="00000"/>
    <s v="002000"/>
    <s v="010"/>
    <x v="0"/>
    <s v="1840"/>
    <x v="0"/>
  </r>
  <r>
    <s v="Shared Services"/>
    <s v="Atmos Energy"/>
    <x v="1"/>
    <x v="0"/>
    <s v="12499"/>
    <x v="0"/>
    <s v="Money"/>
    <n v="172.1"/>
    <n v="0"/>
    <n v="172.1"/>
    <s v="C"/>
    <s v="00000000"/>
    <s v="00000"/>
    <s v="002000"/>
    <s v="010"/>
    <x v="0"/>
    <s v="1840"/>
    <x v="0"/>
  </r>
  <r>
    <s v="Shared Services"/>
    <s v="Atmos Energy"/>
    <x v="1"/>
    <x v="1"/>
    <s v="12665"/>
    <x v="0"/>
    <s v="Money"/>
    <n v="201.3"/>
    <n v="0"/>
    <n v="201.3"/>
    <s v="C"/>
    <s v="00000000"/>
    <s v="00000"/>
    <s v="002000"/>
    <s v="010"/>
    <x v="0"/>
    <s v="1840"/>
    <x v="0"/>
  </r>
  <r>
    <s v="Shared Services"/>
    <s v="Atmos Energy"/>
    <x v="1"/>
    <x v="2"/>
    <s v="17279"/>
    <x v="0"/>
    <s v="Money"/>
    <n v="532.73"/>
    <n v="0"/>
    <n v="532.73"/>
    <s v="C"/>
    <s v="00000000"/>
    <s v="00000"/>
    <s v="002000"/>
    <s v="010"/>
    <x v="0"/>
    <s v="1840"/>
    <x v="0"/>
  </r>
  <r>
    <s v="Shared Services"/>
    <s v="Atmos Energy"/>
    <x v="1"/>
    <x v="3"/>
    <s v="18246"/>
    <x v="0"/>
    <s v="Money"/>
    <n v="191.81"/>
    <n v="0"/>
    <n v="191.81"/>
    <s v="C"/>
    <s v="00000000"/>
    <s v="00000"/>
    <s v="002000"/>
    <s v="010"/>
    <x v="0"/>
    <s v="1840"/>
    <x v="0"/>
  </r>
  <r>
    <s v="Shared Services"/>
    <s v="Atmos Energy"/>
    <x v="1"/>
    <x v="4"/>
    <s v="23537"/>
    <x v="0"/>
    <s v="Money"/>
    <n v="106.5"/>
    <n v="0"/>
    <n v="106.5"/>
    <s v="C"/>
    <s v="00000000"/>
    <s v="00000"/>
    <s v="002000"/>
    <s v="010"/>
    <x v="0"/>
    <s v="1840"/>
    <x v="0"/>
  </r>
  <r>
    <s v="Shared Services"/>
    <s v="Atmos Energy"/>
    <x v="2"/>
    <x v="0"/>
    <s v="12499"/>
    <x v="0"/>
    <s v="Money"/>
    <n v="193.85"/>
    <n v="0"/>
    <n v="193.85"/>
    <s v="C"/>
    <s v="00000000"/>
    <s v="00000"/>
    <s v="002000"/>
    <s v="010"/>
    <x v="0"/>
    <s v="1840"/>
    <x v="0"/>
  </r>
  <r>
    <s v="Shared Services"/>
    <s v="Atmos Energy"/>
    <x v="2"/>
    <x v="1"/>
    <s v="12665"/>
    <x v="0"/>
    <s v="Money"/>
    <n v="201.57"/>
    <n v="0"/>
    <n v="201.57"/>
    <s v="C"/>
    <s v="00000000"/>
    <s v="00000"/>
    <s v="002000"/>
    <s v="010"/>
    <x v="0"/>
    <s v="1840"/>
    <x v="0"/>
  </r>
  <r>
    <s v="Shared Services"/>
    <s v="Atmos Energy"/>
    <x v="2"/>
    <x v="2"/>
    <s v="17279"/>
    <x v="0"/>
    <s v="Money"/>
    <n v="513.67999999999995"/>
    <n v="0"/>
    <n v="513.67999999999995"/>
    <s v="C"/>
    <s v="00000000"/>
    <s v="00000"/>
    <s v="002000"/>
    <s v="010"/>
    <x v="0"/>
    <s v="1840"/>
    <x v="0"/>
  </r>
  <r>
    <s v="Shared Services"/>
    <s v="Atmos Energy"/>
    <x v="2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2"/>
    <x v="4"/>
    <s v="23537"/>
    <x v="0"/>
    <s v="Money"/>
    <n v="228.63"/>
    <n v="0"/>
    <n v="228.63"/>
    <s v="C"/>
    <s v="00000000"/>
    <s v="00000"/>
    <s v="002000"/>
    <s v="010"/>
    <x v="0"/>
    <s v="1840"/>
    <x v="0"/>
  </r>
  <r>
    <s v="Shared Services"/>
    <s v="Atmos Energy"/>
    <x v="3"/>
    <x v="0"/>
    <s v="12499"/>
    <x v="0"/>
    <s v="Money"/>
    <n v="193.85"/>
    <n v="0"/>
    <n v="193.85"/>
    <s v="C"/>
    <s v="00000000"/>
    <s v="00000"/>
    <s v="002000"/>
    <s v="010"/>
    <x v="0"/>
    <s v="1840"/>
    <x v="0"/>
  </r>
  <r>
    <s v="Shared Services"/>
    <s v="Atmos Energy"/>
    <x v="3"/>
    <x v="1"/>
    <s v="12665"/>
    <x v="0"/>
    <s v="Money"/>
    <n v="201.56"/>
    <n v="0"/>
    <n v="201.56"/>
    <s v="C"/>
    <s v="00000000"/>
    <s v="00000"/>
    <s v="002000"/>
    <s v="010"/>
    <x v="0"/>
    <s v="1840"/>
    <x v="0"/>
  </r>
  <r>
    <s v="Shared Services"/>
    <s v="Atmos Energy"/>
    <x v="3"/>
    <x v="2"/>
    <s v="17279"/>
    <x v="0"/>
    <s v="Money"/>
    <n v="593.84"/>
    <n v="0"/>
    <n v="593.84"/>
    <s v="C"/>
    <s v="00000000"/>
    <s v="00000"/>
    <s v="002000"/>
    <s v="010"/>
    <x v="0"/>
    <s v="1840"/>
    <x v="0"/>
  </r>
  <r>
    <s v="Shared Services"/>
    <s v="Atmos Energy"/>
    <x v="3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3"/>
    <x v="4"/>
    <s v="23537"/>
    <x v="0"/>
    <s v="Money"/>
    <n v="228.64"/>
    <n v="0"/>
    <n v="228.64"/>
    <s v="C"/>
    <s v="00000000"/>
    <s v="00000"/>
    <s v="002000"/>
    <s v="010"/>
    <x v="0"/>
    <s v="1840"/>
    <x v="0"/>
  </r>
  <r>
    <s v="Shared Services"/>
    <s v="Atmos Energy"/>
    <x v="4"/>
    <x v="0"/>
    <s v="12499"/>
    <x v="0"/>
    <s v="Money"/>
    <n v="193.86"/>
    <n v="0"/>
    <n v="193.86"/>
    <s v="C"/>
    <s v="00000000"/>
    <s v="00000"/>
    <s v="002000"/>
    <s v="010"/>
    <x v="0"/>
    <s v="1840"/>
    <x v="0"/>
  </r>
  <r>
    <s v="Shared Services"/>
    <s v="Atmos Energy"/>
    <x v="4"/>
    <x v="1"/>
    <s v="12665"/>
    <x v="0"/>
    <s v="Money"/>
    <n v="201.56"/>
    <n v="0"/>
    <n v="201.56"/>
    <s v="C"/>
    <s v="00000000"/>
    <s v="00000"/>
    <s v="002000"/>
    <s v="010"/>
    <x v="0"/>
    <s v="1840"/>
    <x v="0"/>
  </r>
  <r>
    <s v="Shared Services"/>
    <s v="Atmos Energy"/>
    <x v="4"/>
    <x v="2"/>
    <s v="17279"/>
    <x v="0"/>
    <s v="Money"/>
    <n v="513.67999999999995"/>
    <n v="0"/>
    <n v="513.67999999999995"/>
    <s v="C"/>
    <s v="00000000"/>
    <s v="00000"/>
    <s v="002000"/>
    <s v="010"/>
    <x v="0"/>
    <s v="1840"/>
    <x v="0"/>
  </r>
  <r>
    <s v="Shared Services"/>
    <s v="Atmos Energy"/>
    <x v="4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4"/>
    <x v="4"/>
    <s v="23537"/>
    <x v="0"/>
    <s v="Money"/>
    <n v="228.63"/>
    <n v="0"/>
    <n v="228.63"/>
    <s v="C"/>
    <s v="00000000"/>
    <s v="00000"/>
    <s v="002000"/>
    <s v="010"/>
    <x v="0"/>
    <s v="1840"/>
    <x v="0"/>
  </r>
  <r>
    <s v="Shared Services"/>
    <s v="Atmos Energy"/>
    <x v="5"/>
    <x v="0"/>
    <s v="12499"/>
    <x v="0"/>
    <s v="Money"/>
    <n v="193.85"/>
    <n v="0"/>
    <n v="193.85"/>
    <s v="C"/>
    <s v="00000000"/>
    <s v="00000"/>
    <s v="002000"/>
    <s v="010"/>
    <x v="0"/>
    <s v="1840"/>
    <x v="0"/>
  </r>
  <r>
    <s v="Shared Services"/>
    <s v="Atmos Energy"/>
    <x v="5"/>
    <x v="1"/>
    <s v="12665"/>
    <x v="0"/>
    <s v="Money"/>
    <n v="201.57"/>
    <n v="0"/>
    <n v="201.57"/>
    <s v="C"/>
    <s v="00000000"/>
    <s v="00000"/>
    <s v="002000"/>
    <s v="010"/>
    <x v="0"/>
    <s v="1840"/>
    <x v="0"/>
  </r>
  <r>
    <s v="Shared Services"/>
    <s v="Atmos Energy"/>
    <x v="5"/>
    <x v="2"/>
    <s v="17279"/>
    <x v="0"/>
    <s v="Money"/>
    <n v="513.69000000000005"/>
    <n v="0"/>
    <n v="513.69000000000005"/>
    <s v="C"/>
    <s v="00000000"/>
    <s v="00000"/>
    <s v="002000"/>
    <s v="010"/>
    <x v="0"/>
    <s v="1840"/>
    <x v="0"/>
  </r>
  <r>
    <s v="Shared Services"/>
    <s v="Atmos Energy"/>
    <x v="5"/>
    <x v="3"/>
    <s v="18246"/>
    <x v="0"/>
    <s v="Money"/>
    <n v="187.51"/>
    <n v="0"/>
    <n v="187.51"/>
    <s v="C"/>
    <s v="00000000"/>
    <s v="00000"/>
    <s v="002000"/>
    <s v="010"/>
    <x v="0"/>
    <s v="1840"/>
    <x v="0"/>
  </r>
  <r>
    <s v="Shared Services"/>
    <s v="Atmos Energy"/>
    <x v="5"/>
    <x v="4"/>
    <s v="23537"/>
    <x v="0"/>
    <s v="Money"/>
    <n v="228.64"/>
    <n v="0"/>
    <n v="228.64"/>
    <s v="C"/>
    <s v="00000000"/>
    <s v="00000"/>
    <s v="002000"/>
    <s v="010"/>
    <x v="0"/>
    <s v="1840"/>
    <x v="0"/>
  </r>
  <r>
    <s v="Shared Services"/>
    <s v="Atmos Energy"/>
    <x v="6"/>
    <x v="0"/>
    <s v="12499"/>
    <x v="0"/>
    <s v="Money"/>
    <n v="666.22"/>
    <n v="0"/>
    <n v="666.22"/>
    <s v="C"/>
    <s v="00000000"/>
    <s v="00000"/>
    <s v="002000"/>
    <s v="010"/>
    <x v="0"/>
    <s v="1840"/>
    <x v="0"/>
  </r>
  <r>
    <s v="Shared Services"/>
    <s v="Atmos Energy"/>
    <x v="6"/>
    <x v="0"/>
    <s v="12499"/>
    <x v="0"/>
    <s v="Money"/>
    <n v="5940.03"/>
    <n v="0"/>
    <n v="5940.03"/>
    <s v="C"/>
    <s v="00000000"/>
    <s v="00000"/>
    <s v="002000"/>
    <s v="010"/>
    <x v="0"/>
    <s v="1840"/>
    <x v="0"/>
  </r>
  <r>
    <s v="Shared Services"/>
    <s v="Atmos Energy"/>
    <x v="6"/>
    <x v="0"/>
    <s v="12499"/>
    <x v="0"/>
    <s v="Money"/>
    <n v="1769.12"/>
    <n v="0"/>
    <n v="1769.12"/>
    <s v="C"/>
    <s v="00000000"/>
    <s v="00000"/>
    <s v="002000"/>
    <s v="010"/>
    <x v="0"/>
    <s v="1840"/>
    <x v="0"/>
  </r>
  <r>
    <s v="Shared Services"/>
    <s v="Atmos Energy"/>
    <x v="6"/>
    <x v="0"/>
    <s v="12499"/>
    <x v="0"/>
    <s v="Money"/>
    <n v="884.95"/>
    <n v="0"/>
    <n v="884.95"/>
    <s v="C"/>
    <s v="00000000"/>
    <s v="00000"/>
    <s v="002000"/>
    <s v="010"/>
    <x v="0"/>
    <s v="1840"/>
    <x v="0"/>
  </r>
  <r>
    <s v="Shared Services"/>
    <s v="Atmos Energy"/>
    <x v="6"/>
    <x v="0"/>
    <s v="12499"/>
    <x v="0"/>
    <s v="Money"/>
    <n v="193.85"/>
    <n v="0"/>
    <n v="193.85"/>
    <s v="C"/>
    <s v="00000000"/>
    <s v="00000"/>
    <s v="002000"/>
    <s v="010"/>
    <x v="0"/>
    <s v="1840"/>
    <x v="0"/>
  </r>
  <r>
    <s v="Shared Services"/>
    <s v="Atmos Energy"/>
    <x v="6"/>
    <x v="1"/>
    <s v="12665"/>
    <x v="0"/>
    <s v="Money"/>
    <n v="666.22"/>
    <n v="0"/>
    <n v="666.22"/>
    <s v="C"/>
    <s v="00000000"/>
    <s v="00000"/>
    <s v="002000"/>
    <s v="010"/>
    <x v="0"/>
    <s v="1840"/>
    <x v="0"/>
  </r>
  <r>
    <s v="Shared Services"/>
    <s v="Atmos Energy"/>
    <x v="6"/>
    <x v="1"/>
    <s v="12665"/>
    <x v="0"/>
    <s v="Money"/>
    <n v="5940.03"/>
    <n v="0"/>
    <n v="5940.03"/>
    <s v="C"/>
    <s v="00000000"/>
    <s v="00000"/>
    <s v="002000"/>
    <s v="010"/>
    <x v="0"/>
    <s v="1840"/>
    <x v="0"/>
  </r>
  <r>
    <s v="Shared Services"/>
    <s v="Atmos Energy"/>
    <x v="6"/>
    <x v="1"/>
    <s v="12665"/>
    <x v="0"/>
    <s v="Money"/>
    <n v="201.56"/>
    <n v="0"/>
    <n v="201.56"/>
    <s v="C"/>
    <s v="00000000"/>
    <s v="00000"/>
    <s v="002000"/>
    <s v="010"/>
    <x v="0"/>
    <s v="1840"/>
    <x v="0"/>
  </r>
  <r>
    <s v="Shared Services"/>
    <s v="Atmos Energy"/>
    <x v="6"/>
    <x v="2"/>
    <s v="17279"/>
    <x v="0"/>
    <s v="Money"/>
    <n v="3779.88"/>
    <n v="0"/>
    <n v="3779.88"/>
    <s v="C"/>
    <s v="00000000"/>
    <s v="00000"/>
    <s v="002000"/>
    <s v="010"/>
    <x v="0"/>
    <s v="1840"/>
    <x v="0"/>
  </r>
  <r>
    <s v="Shared Services"/>
    <s v="Atmos Energy"/>
    <x v="6"/>
    <x v="2"/>
    <s v="17279"/>
    <x v="0"/>
    <s v="Money"/>
    <n v="33718.43"/>
    <n v="0"/>
    <n v="33718.43"/>
    <s v="C"/>
    <s v="00000000"/>
    <s v="00000"/>
    <s v="002000"/>
    <s v="010"/>
    <x v="0"/>
    <s v="1840"/>
    <x v="0"/>
  </r>
  <r>
    <s v="Shared Services"/>
    <s v="Atmos Energy"/>
    <x v="6"/>
    <x v="2"/>
    <s v="17279"/>
    <x v="0"/>
    <s v="Money"/>
    <n v="513.66999999999996"/>
    <n v="0"/>
    <n v="513.66999999999996"/>
    <s v="C"/>
    <s v="00000000"/>
    <s v="00000"/>
    <s v="002000"/>
    <s v="010"/>
    <x v="0"/>
    <s v="1840"/>
    <x v="0"/>
  </r>
  <r>
    <s v="Shared Services"/>
    <s v="Atmos Energy"/>
    <x v="6"/>
    <x v="3"/>
    <s v="18246"/>
    <x v="0"/>
    <s v="Money"/>
    <n v="5940.03"/>
    <n v="0"/>
    <n v="5940.03"/>
    <s v="C"/>
    <s v="00000000"/>
    <s v="00000"/>
    <s v="002000"/>
    <s v="010"/>
    <x v="0"/>
    <s v="1840"/>
    <x v="0"/>
  </r>
  <r>
    <s v="Shared Services"/>
    <s v="Atmos Energy"/>
    <x v="6"/>
    <x v="3"/>
    <s v="18246"/>
    <x v="0"/>
    <s v="Money"/>
    <n v="666.22"/>
    <n v="0"/>
    <n v="666.22"/>
    <s v="C"/>
    <s v="00000000"/>
    <s v="00000"/>
    <s v="002000"/>
    <s v="010"/>
    <x v="0"/>
    <s v="1840"/>
    <x v="0"/>
  </r>
  <r>
    <s v="Shared Services"/>
    <s v="Atmos Energy"/>
    <x v="6"/>
    <x v="3"/>
    <s v="18246"/>
    <x v="0"/>
    <s v="Money"/>
    <n v="3760.07"/>
    <n v="0"/>
    <n v="3760.07"/>
    <s v="C"/>
    <s v="00000000"/>
    <s v="00000"/>
    <s v="002000"/>
    <s v="010"/>
    <x v="0"/>
    <s v="1840"/>
    <x v="0"/>
  </r>
  <r>
    <s v="Shared Services"/>
    <s v="Atmos Energy"/>
    <x v="6"/>
    <x v="3"/>
    <s v="18246"/>
    <x v="0"/>
    <s v="Money"/>
    <n v="1880.82"/>
    <n v="0"/>
    <n v="1880.82"/>
    <s v="C"/>
    <s v="00000000"/>
    <s v="00000"/>
    <s v="002000"/>
    <s v="010"/>
    <x v="0"/>
    <s v="1840"/>
    <x v="0"/>
  </r>
  <r>
    <s v="Shared Services"/>
    <s v="Atmos Energy"/>
    <x v="6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6"/>
    <x v="4"/>
    <s v="23537"/>
    <x v="0"/>
    <s v="Money"/>
    <n v="8502.4"/>
    <n v="0"/>
    <n v="8502.4"/>
    <s v="C"/>
    <s v="00000000"/>
    <s v="00000"/>
    <s v="002000"/>
    <s v="010"/>
    <x v="0"/>
    <s v="1840"/>
    <x v="0"/>
  </r>
  <r>
    <s v="Shared Services"/>
    <s v="Atmos Energy"/>
    <x v="6"/>
    <x v="4"/>
    <s v="23537"/>
    <x v="0"/>
    <s v="Money"/>
    <n v="953.51"/>
    <n v="0"/>
    <n v="953.51"/>
    <s v="C"/>
    <s v="00000000"/>
    <s v="00000"/>
    <s v="002000"/>
    <s v="010"/>
    <x v="0"/>
    <s v="1840"/>
    <x v="0"/>
  </r>
  <r>
    <s v="Shared Services"/>
    <s v="Atmos Energy"/>
    <x v="6"/>
    <x v="4"/>
    <s v="23537"/>
    <x v="0"/>
    <s v="Money"/>
    <n v="228.64"/>
    <n v="0"/>
    <n v="228.64"/>
    <s v="C"/>
    <s v="00000000"/>
    <s v="00000"/>
    <s v="002000"/>
    <s v="010"/>
    <x v="0"/>
    <s v="1840"/>
    <x v="0"/>
  </r>
  <r>
    <s v="Shared Services"/>
    <s v="Atmos Energy"/>
    <x v="7"/>
    <x v="2"/>
    <s v="17279"/>
    <x v="0"/>
    <s v="Money"/>
    <n v="15079.89"/>
    <n v="0"/>
    <n v="15079.89"/>
    <s v="C"/>
    <s v="00000000"/>
    <s v="00000"/>
    <s v="002000"/>
    <s v="010"/>
    <x v="0"/>
    <s v="1840"/>
    <x v="0"/>
  </r>
  <r>
    <s v="Shared Services"/>
    <s v="Atmos Energy"/>
    <x v="7"/>
    <x v="4"/>
    <s v="23537"/>
    <x v="0"/>
    <s v="Money"/>
    <n v="5994.73"/>
    <n v="0"/>
    <n v="5994.73"/>
    <s v="C"/>
    <s v="00000000"/>
    <s v="00000"/>
    <s v="002000"/>
    <s v="010"/>
    <x v="0"/>
    <s v="1840"/>
    <x v="0"/>
  </r>
  <r>
    <s v="Shared Services"/>
    <s v="Atmos Energy"/>
    <x v="8"/>
    <x v="0"/>
    <s v="12499"/>
    <x v="0"/>
    <s v="Money"/>
    <n v="193.86"/>
    <n v="0"/>
    <n v="193.86"/>
    <s v="C"/>
    <s v="00000000"/>
    <s v="00000"/>
    <s v="002000"/>
    <s v="010"/>
    <x v="0"/>
    <s v="1840"/>
    <x v="0"/>
  </r>
  <r>
    <s v="Shared Services"/>
    <s v="Atmos Energy"/>
    <x v="8"/>
    <x v="1"/>
    <s v="12665"/>
    <x v="0"/>
    <s v="Money"/>
    <n v="201.56"/>
    <n v="0"/>
    <n v="201.56"/>
    <s v="C"/>
    <s v="00000000"/>
    <s v="00000"/>
    <s v="002000"/>
    <s v="010"/>
    <x v="0"/>
    <s v="1840"/>
    <x v="0"/>
  </r>
  <r>
    <s v="Shared Services"/>
    <s v="Atmos Energy"/>
    <x v="8"/>
    <x v="2"/>
    <s v="17279"/>
    <x v="0"/>
    <s v="Money"/>
    <n v="513.67999999999995"/>
    <n v="0"/>
    <n v="513.67999999999995"/>
    <s v="C"/>
    <s v="00000000"/>
    <s v="00000"/>
    <s v="002000"/>
    <s v="010"/>
    <x v="0"/>
    <s v="1840"/>
    <x v="0"/>
  </r>
  <r>
    <s v="Shared Services"/>
    <s v="Atmos Energy"/>
    <x v="8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8"/>
    <x v="4"/>
    <s v="23537"/>
    <x v="0"/>
    <s v="Money"/>
    <n v="228.64"/>
    <n v="0"/>
    <n v="228.64"/>
    <s v="C"/>
    <s v="00000000"/>
    <s v="00000"/>
    <s v="002000"/>
    <s v="010"/>
    <x v="0"/>
    <s v="1840"/>
    <x v="0"/>
  </r>
  <r>
    <s v="Shared Services"/>
    <s v="Atmos Energy"/>
    <x v="9"/>
    <x v="0"/>
    <s v="12499"/>
    <x v="0"/>
    <s v="Money"/>
    <n v="203.45"/>
    <n v="0"/>
    <n v="203.45"/>
    <s v="C"/>
    <s v="00000000"/>
    <s v="00000"/>
    <s v="002000"/>
    <s v="010"/>
    <x v="0"/>
    <s v="1840"/>
    <x v="0"/>
  </r>
  <r>
    <s v="Shared Services"/>
    <s v="Atmos Energy"/>
    <x v="9"/>
    <x v="1"/>
    <s v="12665"/>
    <x v="0"/>
    <s v="Money"/>
    <n v="211.03"/>
    <n v="0"/>
    <n v="211.03"/>
    <s v="C"/>
    <s v="00000000"/>
    <s v="00000"/>
    <s v="002000"/>
    <s v="010"/>
    <x v="0"/>
    <s v="1840"/>
    <x v="0"/>
  </r>
  <r>
    <s v="Shared Services"/>
    <s v="Atmos Energy"/>
    <x v="9"/>
    <x v="1"/>
    <s v="12665"/>
    <x v="0"/>
    <s v="Money"/>
    <n v="3100.02"/>
    <n v="0"/>
    <n v="3100.02"/>
    <s v="C"/>
    <s v="00000000"/>
    <s v="00000"/>
    <s v="002000"/>
    <s v="010"/>
    <x v="0"/>
    <s v="1840"/>
    <x v="0"/>
  </r>
  <r>
    <s v="Shared Services"/>
    <s v="Atmos Energy"/>
    <x v="9"/>
    <x v="1"/>
    <s v="12665"/>
    <x v="0"/>
    <s v="Money"/>
    <n v="4992.42"/>
    <n v="0"/>
    <n v="4992.42"/>
    <s v="C"/>
    <s v="00000000"/>
    <s v="00000"/>
    <s v="002000"/>
    <s v="010"/>
    <x v="0"/>
    <s v="1840"/>
    <x v="0"/>
  </r>
  <r>
    <s v="Shared Services"/>
    <s v="Atmos Energy"/>
    <x v="9"/>
    <x v="1"/>
    <s v="12665"/>
    <x v="0"/>
    <s v="Money"/>
    <n v="999.12"/>
    <n v="0"/>
    <n v="999.12"/>
    <s v="C"/>
    <s v="00000000"/>
    <s v="00000"/>
    <s v="002000"/>
    <s v="010"/>
    <x v="0"/>
    <s v="1840"/>
    <x v="0"/>
  </r>
  <r>
    <s v="Shared Services"/>
    <s v="Atmos Energy"/>
    <x v="9"/>
    <x v="2"/>
    <s v="17279"/>
    <x v="0"/>
    <s v="Money"/>
    <n v="533.59"/>
    <n v="0"/>
    <n v="533.59"/>
    <s v="C"/>
    <s v="00000000"/>
    <s v="00000"/>
    <s v="002000"/>
    <s v="010"/>
    <x v="0"/>
    <s v="1840"/>
    <x v="0"/>
  </r>
  <r>
    <s v="Shared Services"/>
    <s v="Atmos Energy"/>
    <x v="9"/>
    <x v="2"/>
    <s v="17279"/>
    <x v="0"/>
    <s v="Money"/>
    <n v="5113.26"/>
    <n v="0"/>
    <n v="5113.26"/>
    <s v="C"/>
    <s v="00000000"/>
    <s v="00000"/>
    <s v="002000"/>
    <s v="010"/>
    <x v="0"/>
    <s v="1840"/>
    <x v="0"/>
  </r>
  <r>
    <s v="Shared Services"/>
    <s v="Atmos Energy"/>
    <x v="9"/>
    <x v="2"/>
    <s v="17279"/>
    <x v="0"/>
    <s v="Money"/>
    <n v="1022.81"/>
    <n v="0"/>
    <n v="1022.81"/>
    <s v="C"/>
    <s v="00000000"/>
    <s v="00000"/>
    <s v="002000"/>
    <s v="010"/>
    <x v="0"/>
    <s v="1840"/>
    <x v="0"/>
  </r>
  <r>
    <s v="Shared Services"/>
    <s v="Atmos Energy"/>
    <x v="9"/>
    <x v="2"/>
    <s v="17279"/>
    <x v="0"/>
    <s v="Money"/>
    <n v="17652.37"/>
    <n v="0"/>
    <n v="17652.37"/>
    <s v="C"/>
    <s v="00000000"/>
    <s v="00000"/>
    <s v="002000"/>
    <s v="010"/>
    <x v="0"/>
    <s v="1840"/>
    <x v="0"/>
  </r>
  <r>
    <s v="Shared Services"/>
    <s v="Atmos Energy"/>
    <x v="9"/>
    <x v="3"/>
    <s v="18246"/>
    <x v="0"/>
    <s v="Money"/>
    <n v="201.43"/>
    <n v="0"/>
    <n v="201.43"/>
    <s v="C"/>
    <s v="00000000"/>
    <s v="00000"/>
    <s v="002000"/>
    <s v="010"/>
    <x v="0"/>
    <s v="1840"/>
    <x v="0"/>
  </r>
  <r>
    <s v="Shared Services"/>
    <s v="Atmos Energy"/>
    <x v="9"/>
    <x v="4"/>
    <s v="23537"/>
    <x v="0"/>
    <s v="Money"/>
    <n v="112.25"/>
    <n v="0"/>
    <n v="112.25"/>
    <s v="C"/>
    <s v="00000000"/>
    <s v="00000"/>
    <s v="002000"/>
    <s v="010"/>
    <x v="0"/>
    <s v="1840"/>
    <x v="0"/>
  </r>
  <r>
    <s v="Shared Services"/>
    <s v="Atmos Energy"/>
    <x v="10"/>
    <x v="0"/>
    <s v="12499"/>
    <x v="0"/>
    <s v="Money"/>
    <n v="193.85"/>
    <n v="0"/>
    <n v="193.85"/>
    <s v="C"/>
    <s v="00000000"/>
    <s v="00000"/>
    <s v="002000"/>
    <s v="010"/>
    <x v="0"/>
    <s v="1840"/>
    <x v="0"/>
  </r>
  <r>
    <s v="Shared Services"/>
    <s v="Atmos Energy"/>
    <x v="10"/>
    <x v="1"/>
    <s v="12665"/>
    <x v="0"/>
    <s v="Money"/>
    <n v="201.56"/>
    <n v="0"/>
    <n v="201.56"/>
    <s v="C"/>
    <s v="00000000"/>
    <s v="00000"/>
    <s v="002000"/>
    <s v="010"/>
    <x v="0"/>
    <s v="1840"/>
    <x v="0"/>
  </r>
  <r>
    <s v="Shared Services"/>
    <s v="Atmos Energy"/>
    <x v="10"/>
    <x v="2"/>
    <s v="17279"/>
    <x v="0"/>
    <s v="Money"/>
    <n v="513.67999999999995"/>
    <n v="0"/>
    <n v="513.67999999999995"/>
    <s v="C"/>
    <s v="00000000"/>
    <s v="00000"/>
    <s v="002000"/>
    <s v="010"/>
    <x v="0"/>
    <s v="1840"/>
    <x v="0"/>
  </r>
  <r>
    <s v="Shared Services"/>
    <s v="Atmos Energy"/>
    <x v="10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10"/>
    <x v="4"/>
    <s v="23537"/>
    <x v="0"/>
    <s v="Money"/>
    <n v="228.64"/>
    <n v="0"/>
    <n v="228.64"/>
    <s v="C"/>
    <s v="00000000"/>
    <s v="00000"/>
    <s v="002000"/>
    <s v="010"/>
    <x v="0"/>
    <s v="1840"/>
    <x v="0"/>
  </r>
  <r>
    <s v="Shared Services"/>
    <s v="Atmos Energy"/>
    <x v="11"/>
    <x v="0"/>
    <s v="12499"/>
    <x v="0"/>
    <s v="Money"/>
    <n v="193.86"/>
    <n v="0"/>
    <n v="193.86"/>
    <s v="C"/>
    <s v="00000000"/>
    <s v="00000"/>
    <s v="002000"/>
    <s v="010"/>
    <x v="0"/>
    <s v="1840"/>
    <x v="0"/>
  </r>
  <r>
    <s v="Shared Services"/>
    <s v="Atmos Energy"/>
    <x v="11"/>
    <x v="1"/>
    <s v="12665"/>
    <x v="0"/>
    <s v="Money"/>
    <n v="201.57"/>
    <n v="0"/>
    <n v="201.57"/>
    <s v="C"/>
    <s v="00000000"/>
    <s v="00000"/>
    <s v="002000"/>
    <s v="010"/>
    <x v="0"/>
    <s v="1840"/>
    <x v="0"/>
  </r>
  <r>
    <s v="Shared Services"/>
    <s v="Atmos Energy"/>
    <x v="11"/>
    <x v="2"/>
    <s v="17279"/>
    <x v="0"/>
    <s v="Money"/>
    <n v="531.11"/>
    <n v="0"/>
    <n v="531.11"/>
    <s v="C"/>
    <s v="00000000"/>
    <s v="00000"/>
    <s v="002000"/>
    <s v="010"/>
    <x v="0"/>
    <s v="1840"/>
    <x v="0"/>
  </r>
  <r>
    <s v="Shared Services"/>
    <s v="Atmos Energy"/>
    <x v="11"/>
    <x v="3"/>
    <s v="18246"/>
    <x v="0"/>
    <s v="Money"/>
    <n v="187.52"/>
    <n v="0"/>
    <n v="187.52"/>
    <s v="C"/>
    <s v="00000000"/>
    <s v="00000"/>
    <s v="002000"/>
    <s v="010"/>
    <x v="0"/>
    <s v="1840"/>
    <x v="0"/>
  </r>
  <r>
    <s v="Shared Services"/>
    <s v="Atmos Energy"/>
    <x v="11"/>
    <x v="4"/>
    <s v="23537"/>
    <x v="0"/>
    <s v="Money"/>
    <n v="228.63"/>
    <n v="0"/>
    <n v="228.63"/>
    <s v="C"/>
    <s v="00000000"/>
    <s v="00000"/>
    <s v="002000"/>
    <s v="010"/>
    <x v="0"/>
    <s v="1840"/>
    <x v="0"/>
  </r>
  <r>
    <s v="Shared Services"/>
    <s v="Atmos Energy"/>
    <x v="12"/>
    <x v="0"/>
    <s v="12499"/>
    <x v="1"/>
    <s v="Money"/>
    <n v="42"/>
    <n v="0"/>
    <n v="42"/>
    <s v="C"/>
    <s v="00000000"/>
    <s v="00000"/>
    <s v="002000"/>
    <s v="010"/>
    <x v="0"/>
    <s v="1840"/>
    <x v="1"/>
  </r>
  <r>
    <s v="Shared Services"/>
    <s v="Atmos Energy"/>
    <x v="12"/>
    <x v="0"/>
    <s v="12499"/>
    <x v="0"/>
    <s v="Money"/>
    <n v="195.02"/>
    <n v="0"/>
    <n v="195.02"/>
    <s v="C"/>
    <s v="00000000"/>
    <s v="00000"/>
    <s v="002000"/>
    <s v="010"/>
    <x v="0"/>
    <s v="1840"/>
    <x v="0"/>
  </r>
  <r>
    <s v="Shared Services"/>
    <s v="Atmos Energy"/>
    <x v="12"/>
    <x v="0"/>
    <s v="12499"/>
    <x v="2"/>
    <s v="Money"/>
    <n v="833.9"/>
    <n v="0"/>
    <n v="833.9"/>
    <s v="C"/>
    <s v="00000000"/>
    <s v="00000"/>
    <s v="002000"/>
    <s v="010"/>
    <x v="0"/>
    <s v="1840"/>
    <x v="0"/>
  </r>
  <r>
    <s v="Shared Services"/>
    <s v="Atmos Energy"/>
    <x v="12"/>
    <x v="0"/>
    <s v="12499"/>
    <x v="3"/>
    <s v="Money"/>
    <n v="107.1"/>
    <n v="0"/>
    <n v="107.1"/>
    <s v="C"/>
    <s v="00000000"/>
    <s v="00000"/>
    <s v="002000"/>
    <s v="010"/>
    <x v="0"/>
    <s v="1840"/>
    <x v="2"/>
  </r>
  <r>
    <s v="Shared Services"/>
    <s v="Atmos Energy"/>
    <x v="12"/>
    <x v="1"/>
    <s v="12665"/>
    <x v="1"/>
    <s v="Money"/>
    <n v="42"/>
    <n v="0"/>
    <n v="42"/>
    <s v="C"/>
    <s v="00000000"/>
    <s v="00000"/>
    <s v="002000"/>
    <s v="010"/>
    <x v="0"/>
    <s v="1840"/>
    <x v="1"/>
  </r>
  <r>
    <s v="Shared Services"/>
    <s v="Atmos Energy"/>
    <x v="12"/>
    <x v="1"/>
    <s v="12665"/>
    <x v="0"/>
    <s v="Money"/>
    <n v="203.79"/>
    <n v="0"/>
    <n v="203.79"/>
    <s v="C"/>
    <s v="00000000"/>
    <s v="00000"/>
    <s v="002000"/>
    <s v="010"/>
    <x v="0"/>
    <s v="1840"/>
    <x v="0"/>
  </r>
  <r>
    <s v="Shared Services"/>
    <s v="Atmos Energy"/>
    <x v="12"/>
    <x v="1"/>
    <s v="12665"/>
    <x v="2"/>
    <s v="Money"/>
    <n v="871.36"/>
    <n v="0"/>
    <n v="871.36"/>
    <s v="C"/>
    <s v="00000000"/>
    <s v="00000"/>
    <s v="002000"/>
    <s v="010"/>
    <x v="0"/>
    <s v="1840"/>
    <x v="0"/>
  </r>
  <r>
    <s v="Shared Services"/>
    <s v="Atmos Energy"/>
    <x v="12"/>
    <x v="1"/>
    <s v="12665"/>
    <x v="3"/>
    <s v="Money"/>
    <n v="107.1"/>
    <n v="0"/>
    <n v="107.1"/>
    <s v="C"/>
    <s v="00000000"/>
    <s v="00000"/>
    <s v="002000"/>
    <s v="010"/>
    <x v="0"/>
    <s v="1840"/>
    <x v="2"/>
  </r>
  <r>
    <s v="Shared Services"/>
    <s v="Atmos Energy"/>
    <x v="12"/>
    <x v="2"/>
    <s v="17279"/>
    <x v="1"/>
    <s v="Money"/>
    <n v="42"/>
    <n v="0"/>
    <n v="42"/>
    <s v="C"/>
    <s v="00000000"/>
    <s v="00000"/>
    <s v="002000"/>
    <s v="010"/>
    <x v="0"/>
    <s v="1840"/>
    <x v="1"/>
  </r>
  <r>
    <s v="Shared Services"/>
    <s v="Atmos Energy"/>
    <x v="12"/>
    <x v="2"/>
    <s v="17279"/>
    <x v="0"/>
    <s v="Money"/>
    <n v="516.76"/>
    <n v="0"/>
    <n v="516.76"/>
    <s v="C"/>
    <s v="00000000"/>
    <s v="00000"/>
    <s v="002000"/>
    <s v="010"/>
    <x v="0"/>
    <s v="1840"/>
    <x v="0"/>
  </r>
  <r>
    <s v="Shared Services"/>
    <s v="Atmos Energy"/>
    <x v="12"/>
    <x v="2"/>
    <s v="17279"/>
    <x v="2"/>
    <s v="Money"/>
    <n v="2209.59"/>
    <n v="0"/>
    <n v="2209.59"/>
    <s v="C"/>
    <s v="00000000"/>
    <s v="00000"/>
    <s v="002000"/>
    <s v="010"/>
    <x v="0"/>
    <s v="1840"/>
    <x v="0"/>
  </r>
  <r>
    <s v="Shared Services"/>
    <s v="Atmos Energy"/>
    <x v="12"/>
    <x v="2"/>
    <s v="17279"/>
    <x v="3"/>
    <s v="Money"/>
    <n v="107.1"/>
    <n v="0"/>
    <n v="107.1"/>
    <s v="C"/>
    <s v="00000000"/>
    <s v="00000"/>
    <s v="002000"/>
    <s v="010"/>
    <x v="0"/>
    <s v="1840"/>
    <x v="2"/>
  </r>
  <r>
    <s v="Shared Services"/>
    <s v="Atmos Energy"/>
    <x v="12"/>
    <x v="3"/>
    <s v="18246"/>
    <x v="1"/>
    <s v="Money"/>
    <n v="42"/>
    <n v="0"/>
    <n v="42"/>
    <s v="C"/>
    <s v="00000000"/>
    <s v="00000"/>
    <s v="002000"/>
    <s v="010"/>
    <x v="0"/>
    <s v="1840"/>
    <x v="1"/>
  </r>
  <r>
    <s v="Shared Services"/>
    <s v="Atmos Energy"/>
    <x v="12"/>
    <x v="3"/>
    <s v="18246"/>
    <x v="0"/>
    <s v="Money"/>
    <n v="188.16"/>
    <n v="0"/>
    <n v="188.16"/>
    <s v="C"/>
    <s v="00000000"/>
    <s v="00000"/>
    <s v="002000"/>
    <s v="010"/>
    <x v="0"/>
    <s v="1840"/>
    <x v="0"/>
  </r>
  <r>
    <s v="Shared Services"/>
    <s v="Atmos Energy"/>
    <x v="12"/>
    <x v="3"/>
    <s v="18246"/>
    <x v="2"/>
    <s v="Money"/>
    <n v="804.54"/>
    <n v="0"/>
    <n v="804.54"/>
    <s v="C"/>
    <s v="00000000"/>
    <s v="00000"/>
    <s v="002000"/>
    <s v="010"/>
    <x v="0"/>
    <s v="1840"/>
    <x v="0"/>
  </r>
  <r>
    <s v="Shared Services"/>
    <s v="Atmos Energy"/>
    <x v="12"/>
    <x v="3"/>
    <s v="18246"/>
    <x v="3"/>
    <s v="Money"/>
    <n v="107.1"/>
    <n v="0"/>
    <n v="107.1"/>
    <s v="C"/>
    <s v="00000000"/>
    <s v="00000"/>
    <s v="002000"/>
    <s v="010"/>
    <x v="0"/>
    <s v="1840"/>
    <x v="2"/>
  </r>
  <r>
    <s v="Shared Services"/>
    <s v="Atmos Energy"/>
    <x v="12"/>
    <x v="4"/>
    <s v="23537"/>
    <x v="1"/>
    <s v="Money"/>
    <n v="42"/>
    <n v="0"/>
    <n v="42"/>
    <s v="C"/>
    <s v="00000000"/>
    <s v="00000"/>
    <s v="002000"/>
    <s v="010"/>
    <x v="0"/>
    <s v="1840"/>
    <x v="1"/>
  </r>
  <r>
    <s v="Shared Services"/>
    <s v="Atmos Energy"/>
    <x v="12"/>
    <x v="4"/>
    <s v="23537"/>
    <x v="0"/>
    <s v="Money"/>
    <n v="229.99"/>
    <n v="0"/>
    <n v="229.99"/>
    <s v="C"/>
    <s v="00000000"/>
    <s v="00000"/>
    <s v="002000"/>
    <s v="010"/>
    <x v="0"/>
    <s v="1840"/>
    <x v="0"/>
  </r>
  <r>
    <s v="Shared Services"/>
    <s v="Atmos Energy"/>
    <x v="12"/>
    <x v="4"/>
    <s v="23537"/>
    <x v="2"/>
    <s v="Money"/>
    <n v="983.41"/>
    <n v="0"/>
    <n v="983.41"/>
    <s v="C"/>
    <s v="00000000"/>
    <s v="00000"/>
    <s v="002000"/>
    <s v="010"/>
    <x v="0"/>
    <s v="1840"/>
    <x v="0"/>
  </r>
  <r>
    <s v="Shared Services"/>
    <s v="Atmos Energy"/>
    <x v="12"/>
    <x v="4"/>
    <s v="23537"/>
    <x v="3"/>
    <s v="Money"/>
    <n v="107.1"/>
    <n v="0"/>
    <n v="107.1"/>
    <s v="C"/>
    <s v="00000000"/>
    <s v="00000"/>
    <s v="002000"/>
    <s v="010"/>
    <x v="0"/>
    <s v="1840"/>
    <x v="2"/>
  </r>
  <r>
    <s v="Shared Services"/>
    <s v="Atmos Energy"/>
    <x v="13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13"/>
    <x v="0"/>
    <s v="12499"/>
    <x v="2"/>
    <s v="Money"/>
    <n v="853.93"/>
    <n v="0"/>
    <n v="853.93"/>
    <s v="C"/>
    <s v="00000000"/>
    <s v="00000"/>
    <s v="002000"/>
    <s v="010"/>
    <x v="0"/>
    <s v="1840"/>
    <x v="0"/>
  </r>
  <r>
    <s v="Shared Services"/>
    <s v="Atmos Energy"/>
    <x v="13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13"/>
    <x v="1"/>
    <s v="12665"/>
    <x v="2"/>
    <s v="Money"/>
    <n v="892.26"/>
    <n v="0"/>
    <n v="892.26"/>
    <s v="C"/>
    <s v="00000000"/>
    <s v="00000"/>
    <s v="002000"/>
    <s v="010"/>
    <x v="0"/>
    <s v="1840"/>
    <x v="0"/>
  </r>
  <r>
    <s v="Shared Services"/>
    <s v="Atmos Energy"/>
    <x v="13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13"/>
    <x v="2"/>
    <s v="17279"/>
    <x v="2"/>
    <s v="Money"/>
    <n v="2262.19"/>
    <n v="0"/>
    <n v="2262.19"/>
    <s v="C"/>
    <s v="00000000"/>
    <s v="00000"/>
    <s v="002000"/>
    <s v="010"/>
    <x v="0"/>
    <s v="1840"/>
    <x v="0"/>
  </r>
  <r>
    <s v="Shared Services"/>
    <s v="Atmos Energy"/>
    <x v="13"/>
    <x v="3"/>
    <s v="18246"/>
    <x v="0"/>
    <s v="Money"/>
    <n v="192.69"/>
    <n v="0"/>
    <n v="192.69"/>
    <s v="C"/>
    <s v="00000000"/>
    <s v="00000"/>
    <s v="002000"/>
    <s v="010"/>
    <x v="0"/>
    <s v="1840"/>
    <x v="0"/>
  </r>
  <r>
    <s v="Shared Services"/>
    <s v="Atmos Energy"/>
    <x v="13"/>
    <x v="3"/>
    <s v="18246"/>
    <x v="2"/>
    <s v="Money"/>
    <n v="823.92"/>
    <n v="0"/>
    <n v="823.92"/>
    <s v="C"/>
    <s v="00000000"/>
    <s v="00000"/>
    <s v="002000"/>
    <s v="010"/>
    <x v="0"/>
    <s v="1840"/>
    <x v="0"/>
  </r>
  <r>
    <s v="Shared Services"/>
    <s v="Atmos Energy"/>
    <x v="13"/>
    <x v="4"/>
    <s v="23537"/>
    <x v="0"/>
    <s v="Money"/>
    <n v="235.42"/>
    <n v="0"/>
    <n v="235.42"/>
    <s v="C"/>
    <s v="00000000"/>
    <s v="00000"/>
    <s v="002000"/>
    <s v="010"/>
    <x v="0"/>
    <s v="1840"/>
    <x v="0"/>
  </r>
  <r>
    <s v="Shared Services"/>
    <s v="Atmos Energy"/>
    <x v="13"/>
    <x v="4"/>
    <s v="23537"/>
    <x v="2"/>
    <s v="Money"/>
    <n v="1006.61"/>
    <n v="0"/>
    <n v="1006.61"/>
    <s v="C"/>
    <s v="00000000"/>
    <s v="00000"/>
    <s v="002000"/>
    <s v="010"/>
    <x v="0"/>
    <s v="1840"/>
    <x v="0"/>
  </r>
  <r>
    <s v="Shared Services"/>
    <s v="Atmos Energy"/>
    <x v="14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14"/>
    <x v="0"/>
    <s v="12499"/>
    <x v="2"/>
    <s v="Money"/>
    <n v="853.93"/>
    <n v="0"/>
    <n v="853.93"/>
    <s v="C"/>
    <s v="00000000"/>
    <s v="00000"/>
    <s v="002000"/>
    <s v="010"/>
    <x v="0"/>
    <s v="1840"/>
    <x v="0"/>
  </r>
  <r>
    <s v="Shared Services"/>
    <s v="Atmos Energy"/>
    <x v="14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14"/>
    <x v="1"/>
    <s v="12665"/>
    <x v="2"/>
    <s v="Money"/>
    <n v="892.26"/>
    <n v="0"/>
    <n v="892.26"/>
    <s v="C"/>
    <s v="00000000"/>
    <s v="00000"/>
    <s v="002000"/>
    <s v="010"/>
    <x v="0"/>
    <s v="1840"/>
    <x v="0"/>
  </r>
  <r>
    <s v="Shared Services"/>
    <s v="Atmos Energy"/>
    <x v="14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14"/>
    <x v="2"/>
    <s v="17279"/>
    <x v="2"/>
    <s v="Money"/>
    <n v="2262.1999999999998"/>
    <n v="0"/>
    <n v="2262.1999999999998"/>
    <s v="C"/>
    <s v="00000000"/>
    <s v="00000"/>
    <s v="002000"/>
    <s v="010"/>
    <x v="0"/>
    <s v="1840"/>
    <x v="0"/>
  </r>
  <r>
    <s v="Shared Services"/>
    <s v="Atmos Energy"/>
    <x v="14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14"/>
    <x v="3"/>
    <s v="18246"/>
    <x v="2"/>
    <s v="Money"/>
    <n v="1118.52"/>
    <n v="0"/>
    <n v="1118.52"/>
    <s v="C"/>
    <s v="00000000"/>
    <s v="00000"/>
    <s v="002000"/>
    <s v="010"/>
    <x v="0"/>
    <s v="1840"/>
    <x v="0"/>
  </r>
  <r>
    <s v="Shared Services"/>
    <s v="Atmos Energy"/>
    <x v="14"/>
    <x v="4"/>
    <s v="23537"/>
    <x v="0"/>
    <s v="Money"/>
    <n v="235.41"/>
    <n v="0"/>
    <n v="235.41"/>
    <s v="C"/>
    <s v="00000000"/>
    <s v="00000"/>
    <s v="002000"/>
    <s v="010"/>
    <x v="0"/>
    <s v="1840"/>
    <x v="0"/>
  </r>
  <r>
    <s v="Shared Services"/>
    <s v="Atmos Energy"/>
    <x v="14"/>
    <x v="4"/>
    <s v="23537"/>
    <x v="2"/>
    <s v="Money"/>
    <n v="1006.6"/>
    <n v="0"/>
    <n v="1006.6"/>
    <s v="C"/>
    <s v="00000000"/>
    <s v="00000"/>
    <s v="002000"/>
    <s v="010"/>
    <x v="0"/>
    <s v="1840"/>
    <x v="0"/>
  </r>
  <r>
    <s v="Shared Services"/>
    <s v="Atmos Energy"/>
    <x v="15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15"/>
    <x v="0"/>
    <s v="12499"/>
    <x v="2"/>
    <s v="Money"/>
    <n v="853.93"/>
    <n v="0"/>
    <n v="853.93"/>
    <s v="C"/>
    <s v="00000000"/>
    <s v="00000"/>
    <s v="002000"/>
    <s v="010"/>
    <x v="0"/>
    <s v="1840"/>
    <x v="0"/>
  </r>
  <r>
    <s v="Shared Services"/>
    <s v="Atmos Energy"/>
    <x v="15"/>
    <x v="1"/>
    <s v="12665"/>
    <x v="0"/>
    <s v="Money"/>
    <n v="208.68"/>
    <n v="0"/>
    <n v="208.68"/>
    <s v="C"/>
    <s v="00000000"/>
    <s v="00000"/>
    <s v="002000"/>
    <s v="010"/>
    <x v="0"/>
    <s v="1840"/>
    <x v="0"/>
  </r>
  <r>
    <s v="Shared Services"/>
    <s v="Atmos Energy"/>
    <x v="15"/>
    <x v="1"/>
    <s v="12665"/>
    <x v="2"/>
    <s v="Money"/>
    <n v="892.26"/>
    <n v="0"/>
    <n v="892.26"/>
    <s v="C"/>
    <s v="00000000"/>
    <s v="00000"/>
    <s v="002000"/>
    <s v="010"/>
    <x v="0"/>
    <s v="1840"/>
    <x v="0"/>
  </r>
  <r>
    <s v="Shared Services"/>
    <s v="Atmos Energy"/>
    <x v="15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15"/>
    <x v="2"/>
    <s v="17279"/>
    <x v="2"/>
    <s v="Money"/>
    <n v="613.02"/>
    <n v="0"/>
    <n v="613.02"/>
    <s v="C"/>
    <s v="00000000"/>
    <s v="00000"/>
    <s v="002000"/>
    <s v="010"/>
    <x v="0"/>
    <s v="1840"/>
    <x v="0"/>
  </r>
  <r>
    <s v="Shared Services"/>
    <s v="Atmos Energy"/>
    <x v="15"/>
    <x v="2"/>
    <s v="17279"/>
    <x v="0"/>
    <s v="Money"/>
    <n v="6.51"/>
    <n v="0"/>
    <n v="6.51"/>
    <s v="C"/>
    <s v="00000000"/>
    <s v="00000"/>
    <s v="002000"/>
    <s v="010"/>
    <x v="0"/>
    <s v="1840"/>
    <x v="0"/>
  </r>
  <r>
    <s v="Shared Services"/>
    <s v="Atmos Energy"/>
    <x v="15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15"/>
    <x v="3"/>
    <s v="18246"/>
    <x v="2"/>
    <s v="Money"/>
    <n v="1118.53"/>
    <n v="0"/>
    <n v="1118.53"/>
    <s v="C"/>
    <s v="00000000"/>
    <s v="00000"/>
    <s v="002000"/>
    <s v="010"/>
    <x v="0"/>
    <s v="1840"/>
    <x v="0"/>
  </r>
  <r>
    <s v="Shared Services"/>
    <s v="Atmos Energy"/>
    <x v="15"/>
    <x v="4"/>
    <s v="23537"/>
    <x v="0"/>
    <s v="Money"/>
    <n v="235.42"/>
    <n v="0"/>
    <n v="235.42"/>
    <s v="C"/>
    <s v="00000000"/>
    <s v="00000"/>
    <s v="002000"/>
    <s v="010"/>
    <x v="0"/>
    <s v="1840"/>
    <x v="0"/>
  </r>
  <r>
    <s v="Shared Services"/>
    <s v="Atmos Energy"/>
    <x v="15"/>
    <x v="4"/>
    <s v="23537"/>
    <x v="2"/>
    <s v="Money"/>
    <n v="1006.61"/>
    <n v="0"/>
    <n v="1006.61"/>
    <s v="C"/>
    <s v="00000000"/>
    <s v="00000"/>
    <s v="002000"/>
    <s v="010"/>
    <x v="0"/>
    <s v="1840"/>
    <x v="0"/>
  </r>
  <r>
    <s v="Shared Services"/>
    <s v="Atmos Energy"/>
    <x v="16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16"/>
    <x v="0"/>
    <s v="12499"/>
    <x v="2"/>
    <s v="Money"/>
    <n v="853.93"/>
    <n v="0"/>
    <n v="853.93"/>
    <s v="C"/>
    <s v="00000000"/>
    <s v="00000"/>
    <s v="002000"/>
    <s v="010"/>
    <x v="0"/>
    <s v="1840"/>
    <x v="0"/>
  </r>
  <r>
    <s v="Shared Services"/>
    <s v="Atmos Energy"/>
    <x v="16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16"/>
    <x v="1"/>
    <s v="12665"/>
    <x v="2"/>
    <s v="Money"/>
    <n v="892.25"/>
    <n v="0"/>
    <n v="892.25"/>
    <s v="C"/>
    <s v="00000000"/>
    <s v="00000"/>
    <s v="002000"/>
    <s v="010"/>
    <x v="0"/>
    <s v="1840"/>
    <x v="0"/>
  </r>
  <r>
    <s v="Shared Services"/>
    <s v="Atmos Energy"/>
    <x v="16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16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16"/>
    <x v="3"/>
    <s v="18246"/>
    <x v="2"/>
    <s v="Money"/>
    <n v="1118.53"/>
    <n v="0"/>
    <n v="1118.53"/>
    <s v="C"/>
    <s v="00000000"/>
    <s v="00000"/>
    <s v="002000"/>
    <s v="010"/>
    <x v="0"/>
    <s v="1840"/>
    <x v="0"/>
  </r>
  <r>
    <s v="Shared Services"/>
    <s v="Atmos Energy"/>
    <x v="16"/>
    <x v="4"/>
    <s v="23537"/>
    <x v="0"/>
    <s v="Money"/>
    <n v="235.41"/>
    <n v="0"/>
    <n v="235.41"/>
    <s v="C"/>
    <s v="00000000"/>
    <s v="00000"/>
    <s v="002000"/>
    <s v="010"/>
    <x v="0"/>
    <s v="1840"/>
    <x v="0"/>
  </r>
  <r>
    <s v="Shared Services"/>
    <s v="Atmos Energy"/>
    <x v="16"/>
    <x v="4"/>
    <s v="23537"/>
    <x v="2"/>
    <s v="Money"/>
    <n v="1006.6"/>
    <n v="0"/>
    <n v="1006.6"/>
    <s v="C"/>
    <s v="00000000"/>
    <s v="00000"/>
    <s v="002000"/>
    <s v="010"/>
    <x v="0"/>
    <s v="1840"/>
    <x v="0"/>
  </r>
  <r>
    <s v="Shared Services"/>
    <s v="Atmos Energy"/>
    <x v="17"/>
    <x v="0"/>
    <s v="12499"/>
    <x v="0"/>
    <s v="Money"/>
    <n v="203.46"/>
    <n v="0"/>
    <n v="203.46"/>
    <s v="C"/>
    <s v="00000000"/>
    <s v="00000"/>
    <s v="002000"/>
    <s v="010"/>
    <x v="0"/>
    <s v="1840"/>
    <x v="0"/>
  </r>
  <r>
    <s v="Shared Services"/>
    <s v="Atmos Energy"/>
    <x v="17"/>
    <x v="0"/>
    <s v="12499"/>
    <x v="2"/>
    <s v="Money"/>
    <n v="869.95"/>
    <n v="0"/>
    <n v="869.95"/>
    <s v="C"/>
    <s v="00000000"/>
    <s v="00000"/>
    <s v="002000"/>
    <s v="010"/>
    <x v="0"/>
    <s v="1840"/>
    <x v="0"/>
  </r>
  <r>
    <s v="Shared Services"/>
    <s v="Atmos Energy"/>
    <x v="17"/>
    <x v="1"/>
    <s v="12665"/>
    <x v="0"/>
    <s v="Money"/>
    <n v="211.03"/>
    <n v="0"/>
    <n v="211.03"/>
    <s v="C"/>
    <s v="00000000"/>
    <s v="00000"/>
    <s v="002000"/>
    <s v="010"/>
    <x v="0"/>
    <s v="1840"/>
    <x v="0"/>
  </r>
  <r>
    <s v="Shared Services"/>
    <s v="Atmos Energy"/>
    <x v="17"/>
    <x v="1"/>
    <s v="12665"/>
    <x v="2"/>
    <s v="Money"/>
    <n v="902.33"/>
    <n v="0"/>
    <n v="902.33"/>
    <s v="C"/>
    <s v="00000000"/>
    <s v="00000"/>
    <s v="002000"/>
    <s v="010"/>
    <x v="0"/>
    <s v="1840"/>
    <x v="0"/>
  </r>
  <r>
    <s v="Shared Services"/>
    <s v="Atmos Energy"/>
    <x v="17"/>
    <x v="2"/>
    <s v="17279"/>
    <x v="0"/>
    <s v="Money"/>
    <n v="533.59"/>
    <n v="0"/>
    <n v="533.59"/>
    <s v="C"/>
    <s v="00000000"/>
    <s v="00000"/>
    <s v="002000"/>
    <s v="010"/>
    <x v="0"/>
    <s v="1840"/>
    <x v="0"/>
  </r>
  <r>
    <s v="Shared Services"/>
    <s v="Atmos Energy"/>
    <x v="17"/>
    <x v="3"/>
    <s v="18246"/>
    <x v="0"/>
    <s v="Money"/>
    <n v="201.43"/>
    <n v="0"/>
    <n v="201.43"/>
    <s v="C"/>
    <s v="00000000"/>
    <s v="00000"/>
    <s v="002000"/>
    <s v="010"/>
    <x v="0"/>
    <s v="1840"/>
    <x v="0"/>
  </r>
  <r>
    <s v="Shared Services"/>
    <s v="Atmos Energy"/>
    <x v="17"/>
    <x v="3"/>
    <s v="18246"/>
    <x v="2"/>
    <s v="Money"/>
    <n v="861.29"/>
    <n v="0"/>
    <n v="861.29"/>
    <s v="C"/>
    <s v="00000000"/>
    <s v="00000"/>
    <s v="002000"/>
    <s v="010"/>
    <x v="0"/>
    <s v="1840"/>
    <x v="0"/>
  </r>
  <r>
    <s v="Shared Services"/>
    <s v="Atmos Energy"/>
    <x v="17"/>
    <x v="4"/>
    <s v="23537"/>
    <x v="0"/>
    <s v="Money"/>
    <n v="112.26"/>
    <n v="0"/>
    <n v="112.26"/>
    <s v="C"/>
    <s v="00000000"/>
    <s v="00000"/>
    <s v="002000"/>
    <s v="010"/>
    <x v="0"/>
    <s v="1840"/>
    <x v="0"/>
  </r>
  <r>
    <s v="Shared Services"/>
    <s v="Atmos Energy"/>
    <x v="17"/>
    <x v="4"/>
    <s v="23537"/>
    <x v="2"/>
    <s v="Money"/>
    <n v="479.98"/>
    <n v="0"/>
    <n v="479.98"/>
    <s v="C"/>
    <s v="00000000"/>
    <s v="00000"/>
    <s v="002000"/>
    <s v="010"/>
    <x v="0"/>
    <s v="1840"/>
    <x v="0"/>
  </r>
  <r>
    <s v="Shared Services"/>
    <s v="Atmos Energy"/>
    <x v="18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18"/>
    <x v="0"/>
    <s v="12499"/>
    <x v="2"/>
    <s v="Money"/>
    <n v="853.93"/>
    <n v="0"/>
    <n v="853.93"/>
    <s v="C"/>
    <s v="00000000"/>
    <s v="00000"/>
    <s v="002000"/>
    <s v="010"/>
    <x v="0"/>
    <s v="1840"/>
    <x v="0"/>
  </r>
  <r>
    <s v="Shared Services"/>
    <s v="Atmos Energy"/>
    <x v="18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18"/>
    <x v="1"/>
    <s v="12665"/>
    <x v="2"/>
    <s v="Money"/>
    <n v="892.26"/>
    <n v="0"/>
    <n v="892.26"/>
    <s v="C"/>
    <s v="00000000"/>
    <s v="00000"/>
    <s v="002000"/>
    <s v="010"/>
    <x v="0"/>
    <s v="1840"/>
    <x v="0"/>
  </r>
  <r>
    <s v="Shared Services"/>
    <s v="Atmos Energy"/>
    <x v="18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18"/>
    <x v="3"/>
    <s v="18246"/>
    <x v="0"/>
    <s v="Money"/>
    <n v="261.60000000000002"/>
    <n v="0"/>
    <n v="261.60000000000002"/>
    <s v="C"/>
    <s v="00000000"/>
    <s v="00000"/>
    <s v="002000"/>
    <s v="010"/>
    <x v="0"/>
    <s v="1840"/>
    <x v="0"/>
  </r>
  <r>
    <s v="Shared Services"/>
    <s v="Atmos Energy"/>
    <x v="18"/>
    <x v="3"/>
    <s v="18246"/>
    <x v="2"/>
    <s v="Money"/>
    <n v="1118.53"/>
    <n v="0"/>
    <n v="1118.53"/>
    <s v="C"/>
    <s v="00000000"/>
    <s v="00000"/>
    <s v="002000"/>
    <s v="010"/>
    <x v="0"/>
    <s v="1840"/>
    <x v="0"/>
  </r>
  <r>
    <s v="Shared Services"/>
    <s v="Atmos Energy"/>
    <x v="18"/>
    <x v="4"/>
    <s v="23537"/>
    <x v="0"/>
    <s v="Money"/>
    <n v="235.41"/>
    <n v="0"/>
    <n v="235.41"/>
    <s v="C"/>
    <s v="00000000"/>
    <s v="00000"/>
    <s v="002000"/>
    <s v="010"/>
    <x v="0"/>
    <s v="1840"/>
    <x v="0"/>
  </r>
  <r>
    <s v="Shared Services"/>
    <s v="Atmos Energy"/>
    <x v="18"/>
    <x v="4"/>
    <s v="23537"/>
    <x v="2"/>
    <s v="Money"/>
    <n v="1006.6"/>
    <n v="0"/>
    <n v="1006.6"/>
    <s v="C"/>
    <s v="00000000"/>
    <s v="00000"/>
    <s v="002000"/>
    <s v="010"/>
    <x v="0"/>
    <s v="1840"/>
    <x v="0"/>
  </r>
  <r>
    <s v="Shared Services"/>
    <s v="Atmos Energy"/>
    <x v="19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19"/>
    <x v="0"/>
    <s v="12499"/>
    <x v="2"/>
    <s v="Money"/>
    <n v="853.93"/>
    <n v="0"/>
    <n v="853.93"/>
    <s v="C"/>
    <s v="00000000"/>
    <s v="00000"/>
    <s v="002000"/>
    <s v="010"/>
    <x v="0"/>
    <s v="1840"/>
    <x v="0"/>
  </r>
  <r>
    <s v="Shared Services"/>
    <s v="Atmos Energy"/>
    <x v="19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19"/>
    <x v="1"/>
    <s v="12665"/>
    <x v="2"/>
    <s v="Money"/>
    <n v="892.26"/>
    <n v="0"/>
    <n v="892.26"/>
    <s v="C"/>
    <s v="00000000"/>
    <s v="00000"/>
    <s v="002000"/>
    <s v="010"/>
    <x v="0"/>
    <s v="1840"/>
    <x v="0"/>
  </r>
  <r>
    <s v="Shared Services"/>
    <s v="Atmos Energy"/>
    <x v="19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19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19"/>
    <x v="3"/>
    <s v="18246"/>
    <x v="2"/>
    <s v="Money"/>
    <n v="383.14"/>
    <n v="0"/>
    <n v="383.14"/>
    <s v="C"/>
    <s v="00000000"/>
    <s v="00000"/>
    <s v="002000"/>
    <s v="010"/>
    <x v="0"/>
    <s v="1840"/>
    <x v="0"/>
  </r>
  <r>
    <s v="Shared Services"/>
    <s v="Atmos Energy"/>
    <x v="19"/>
    <x v="4"/>
    <s v="23537"/>
    <x v="0"/>
    <s v="Money"/>
    <n v="235.42"/>
    <n v="0"/>
    <n v="235.42"/>
    <s v="C"/>
    <s v="00000000"/>
    <s v="00000"/>
    <s v="002000"/>
    <s v="010"/>
    <x v="0"/>
    <s v="1840"/>
    <x v="0"/>
  </r>
  <r>
    <s v="Shared Services"/>
    <s v="Atmos Energy"/>
    <x v="19"/>
    <x v="4"/>
    <s v="23537"/>
    <x v="2"/>
    <s v="Money"/>
    <n v="850.59"/>
    <n v="0"/>
    <n v="850.59"/>
    <s v="C"/>
    <s v="00000000"/>
    <s v="00000"/>
    <s v="002000"/>
    <s v="010"/>
    <x v="0"/>
    <s v="1840"/>
    <x v="0"/>
  </r>
  <r>
    <s v="Shared Services"/>
    <s v="Atmos Energy"/>
    <x v="20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20"/>
    <x v="0"/>
    <s v="12499"/>
    <x v="2"/>
    <s v="Money"/>
    <n v="519.57000000000005"/>
    <n v="0"/>
    <n v="519.57000000000005"/>
    <s v="C"/>
    <s v="00000000"/>
    <s v="00000"/>
    <s v="002000"/>
    <s v="010"/>
    <x v="0"/>
    <s v="1840"/>
    <x v="0"/>
  </r>
  <r>
    <s v="Shared Services"/>
    <s v="Atmos Energy"/>
    <x v="20"/>
    <x v="1"/>
    <s v="12665"/>
    <x v="0"/>
    <s v="Money"/>
    <n v="208.68"/>
    <n v="0"/>
    <n v="208.68"/>
    <s v="C"/>
    <s v="00000000"/>
    <s v="00000"/>
    <s v="002000"/>
    <s v="010"/>
    <x v="0"/>
    <s v="1840"/>
    <x v="0"/>
  </r>
  <r>
    <s v="Shared Services"/>
    <s v="Atmos Energy"/>
    <x v="20"/>
    <x v="1"/>
    <s v="12665"/>
    <x v="2"/>
    <s v="Money"/>
    <n v="219.76"/>
    <n v="0"/>
    <n v="219.76"/>
    <s v="C"/>
    <s v="00000000"/>
    <s v="00000"/>
    <s v="002000"/>
    <s v="010"/>
    <x v="0"/>
    <s v="1840"/>
    <x v="0"/>
  </r>
  <r>
    <s v="Shared Services"/>
    <s v="Atmos Energy"/>
    <x v="20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20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20"/>
    <x v="4"/>
    <s v="23537"/>
    <x v="0"/>
    <s v="Money"/>
    <n v="235.41"/>
    <n v="0"/>
    <n v="235.41"/>
    <s v="C"/>
    <s v="00000000"/>
    <s v="00000"/>
    <s v="002000"/>
    <s v="010"/>
    <x v="0"/>
    <s v="1840"/>
    <x v="0"/>
  </r>
  <r>
    <s v="Shared Services"/>
    <s v="Atmos Energy"/>
    <x v="21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21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21"/>
    <x v="2"/>
    <s v="17279"/>
    <x v="0"/>
    <s v="Money"/>
    <n v="529.07000000000005"/>
    <n v="0"/>
    <n v="529.07000000000005"/>
    <s v="C"/>
    <s v="00000000"/>
    <s v="00000"/>
    <s v="002000"/>
    <s v="010"/>
    <x v="0"/>
    <s v="1840"/>
    <x v="0"/>
  </r>
  <r>
    <s v="Shared Services"/>
    <s v="Atmos Energy"/>
    <x v="21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21"/>
    <x v="4"/>
    <s v="23537"/>
    <x v="0"/>
    <s v="Money"/>
    <n v="235.42"/>
    <n v="0"/>
    <n v="235.42"/>
    <s v="C"/>
    <s v="00000000"/>
    <s v="00000"/>
    <s v="002000"/>
    <s v="010"/>
    <x v="0"/>
    <s v="1840"/>
    <x v="0"/>
  </r>
  <r>
    <s v="Shared Services"/>
    <s v="Atmos Energy"/>
    <x v="22"/>
    <x v="0"/>
    <s v="12499"/>
    <x v="0"/>
    <s v="Money"/>
    <n v="4007.35"/>
    <n v="0"/>
    <n v="4007.35"/>
    <s v="C"/>
    <s v="00000000"/>
    <s v="00000"/>
    <s v="002000"/>
    <s v="010"/>
    <x v="0"/>
    <s v="1840"/>
    <x v="0"/>
  </r>
  <r>
    <s v="Shared Services"/>
    <s v="Atmos Energy"/>
    <x v="22"/>
    <x v="3"/>
    <s v="18246"/>
    <x v="0"/>
    <s v="Money"/>
    <n v="4007.35"/>
    <n v="0"/>
    <n v="4007.35"/>
    <s v="C"/>
    <s v="00000000"/>
    <s v="00000"/>
    <s v="002000"/>
    <s v="010"/>
    <x v="0"/>
    <s v="1840"/>
    <x v="0"/>
  </r>
  <r>
    <s v="Shared Services"/>
    <s v="Atmos Energy"/>
    <x v="23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23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23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23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23"/>
    <x v="4"/>
    <s v="23537"/>
    <x v="0"/>
    <s v="Money"/>
    <n v="235.41"/>
    <n v="0"/>
    <n v="235.41"/>
    <s v="C"/>
    <s v="00000000"/>
    <s v="00000"/>
    <s v="002000"/>
    <s v="010"/>
    <x v="0"/>
    <s v="1840"/>
    <x v="0"/>
  </r>
  <r>
    <s v="Shared Services"/>
    <s v="Atmos Energy"/>
    <x v="24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24"/>
    <x v="1"/>
    <s v="12665"/>
    <x v="0"/>
    <s v="Money"/>
    <n v="208.68"/>
    <n v="0"/>
    <n v="208.68"/>
    <s v="C"/>
    <s v="00000000"/>
    <s v="00000"/>
    <s v="002000"/>
    <s v="010"/>
    <x v="0"/>
    <s v="1840"/>
    <x v="0"/>
  </r>
  <r>
    <s v="Shared Services"/>
    <s v="Atmos Energy"/>
    <x v="24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24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24"/>
    <x v="3"/>
    <s v="18246"/>
    <x v="0"/>
    <s v="Money"/>
    <n v="0.76"/>
    <n v="0"/>
    <n v="0.76"/>
    <s v="C"/>
    <s v="00000000"/>
    <s v="00000"/>
    <s v="002000"/>
    <s v="010"/>
    <x v="0"/>
    <s v="1840"/>
    <x v="0"/>
  </r>
  <r>
    <s v="Shared Services"/>
    <s v="Atmos Energy"/>
    <x v="24"/>
    <x v="4"/>
    <s v="23537"/>
    <x v="0"/>
    <s v="Money"/>
    <n v="235.42"/>
    <n v="0"/>
    <n v="235.42"/>
    <s v="C"/>
    <s v="00000000"/>
    <s v="00000"/>
    <s v="002000"/>
    <s v="010"/>
    <x v="0"/>
    <s v="1840"/>
    <x v="0"/>
  </r>
  <r>
    <s v="Shared Services"/>
    <s v="Atmos Energy"/>
    <x v="25"/>
    <x v="0"/>
    <s v="12499"/>
    <x v="0"/>
    <s v="Money"/>
    <n v="193.08"/>
    <n v="0"/>
    <n v="193.08"/>
    <s v="C"/>
    <s v="00000000"/>
    <s v="00000"/>
    <s v="002000"/>
    <s v="010"/>
    <x v="0"/>
    <s v="1840"/>
    <x v="0"/>
  </r>
  <r>
    <s v="Shared Services"/>
    <s v="Atmos Energy"/>
    <x v="25"/>
    <x v="0"/>
    <s v="12499"/>
    <x v="0"/>
    <s v="Money"/>
    <n v="199.7"/>
    <n v="0"/>
    <n v="199.7"/>
    <s v="C"/>
    <s v="00000000"/>
    <s v="00000"/>
    <s v="002000"/>
    <s v="010"/>
    <x v="0"/>
    <s v="1840"/>
    <x v="0"/>
  </r>
  <r>
    <s v="Shared Services"/>
    <s v="Atmos Energy"/>
    <x v="25"/>
    <x v="1"/>
    <s v="12665"/>
    <x v="0"/>
    <s v="Money"/>
    <n v="200.65"/>
    <n v="0"/>
    <n v="200.65"/>
    <s v="C"/>
    <s v="00000000"/>
    <s v="00000"/>
    <s v="002000"/>
    <s v="010"/>
    <x v="0"/>
    <s v="1840"/>
    <x v="0"/>
  </r>
  <r>
    <s v="Shared Services"/>
    <s v="Atmos Energy"/>
    <x v="25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25"/>
    <x v="2"/>
    <s v="17279"/>
    <x v="0"/>
    <s v="Money"/>
    <n v="475.12"/>
    <n v="0"/>
    <n v="475.12"/>
    <s v="C"/>
    <s v="00000000"/>
    <s v="00000"/>
    <s v="002000"/>
    <s v="010"/>
    <x v="0"/>
    <s v="1840"/>
    <x v="0"/>
  </r>
  <r>
    <s v="Shared Services"/>
    <s v="Atmos Energy"/>
    <x v="25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25"/>
    <x v="3"/>
    <s v="18246"/>
    <x v="0"/>
    <s v="Money"/>
    <n v="201.54"/>
    <n v="0"/>
    <n v="201.54"/>
    <s v="C"/>
    <s v="00000000"/>
    <s v="00000"/>
    <s v="002000"/>
    <s v="010"/>
    <x v="0"/>
    <s v="1840"/>
    <x v="0"/>
  </r>
  <r>
    <s v="Shared Services"/>
    <s v="Atmos Energy"/>
    <x v="25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25"/>
    <x v="4"/>
    <s v="23537"/>
    <x v="0"/>
    <s v="Money"/>
    <n v="138.80000000000001"/>
    <n v="0"/>
    <n v="138.80000000000001"/>
    <s v="C"/>
    <s v="00000000"/>
    <s v="00000"/>
    <s v="002000"/>
    <s v="010"/>
    <x v="0"/>
    <s v="1840"/>
    <x v="0"/>
  </r>
  <r>
    <s v="Shared Services"/>
    <s v="Atmos Energy"/>
    <x v="25"/>
    <x v="4"/>
    <s v="23537"/>
    <x v="0"/>
    <s v="Money"/>
    <n v="5567.71"/>
    <n v="0"/>
    <n v="5567.71"/>
    <s v="C"/>
    <s v="00000000"/>
    <s v="00000"/>
    <s v="002000"/>
    <s v="010"/>
    <x v="0"/>
    <s v="1840"/>
    <x v="0"/>
  </r>
  <r>
    <s v="Shared Services"/>
    <s v="Atmos Energy"/>
    <x v="25"/>
    <x v="4"/>
    <s v="23537"/>
    <x v="0"/>
    <s v="Money"/>
    <n v="235.42"/>
    <n v="0"/>
    <n v="235.42"/>
    <s v="C"/>
    <s v="00000000"/>
    <s v="00000"/>
    <s v="002000"/>
    <s v="010"/>
    <x v="0"/>
    <s v="1840"/>
    <x v="0"/>
  </r>
  <r>
    <s v="Shared Services"/>
    <s v="Atmos Energy"/>
    <x v="26"/>
    <x v="0"/>
    <s v="12499"/>
    <x v="0"/>
    <s v="Money"/>
    <n v="199.71"/>
    <n v="0"/>
    <n v="199.71"/>
    <s v="C"/>
    <s v="00000000"/>
    <s v="00000"/>
    <s v="002000"/>
    <s v="010"/>
    <x v="0"/>
    <s v="1840"/>
    <x v="0"/>
  </r>
  <r>
    <s v="Shared Services"/>
    <s v="Atmos Energy"/>
    <x v="26"/>
    <x v="1"/>
    <s v="12665"/>
    <x v="0"/>
    <s v="Money"/>
    <n v="208.67"/>
    <n v="0"/>
    <n v="208.67"/>
    <s v="C"/>
    <s v="00000000"/>
    <s v="00000"/>
    <s v="002000"/>
    <s v="010"/>
    <x v="0"/>
    <s v="1840"/>
    <x v="0"/>
  </r>
  <r>
    <s v="Shared Services"/>
    <s v="Atmos Energy"/>
    <x v="26"/>
    <x v="2"/>
    <s v="17279"/>
    <x v="0"/>
    <s v="Money"/>
    <n v="529.05999999999995"/>
    <n v="0"/>
    <n v="529.05999999999995"/>
    <s v="C"/>
    <s v="00000000"/>
    <s v="00000"/>
    <s v="002000"/>
    <s v="010"/>
    <x v="0"/>
    <s v="1840"/>
    <x v="0"/>
  </r>
  <r>
    <s v="Shared Services"/>
    <s v="Atmos Energy"/>
    <x v="26"/>
    <x v="3"/>
    <s v="18246"/>
    <x v="0"/>
    <s v="Money"/>
    <n v="261.58999999999997"/>
    <n v="0"/>
    <n v="261.58999999999997"/>
    <s v="C"/>
    <s v="00000000"/>
    <s v="00000"/>
    <s v="002000"/>
    <s v="010"/>
    <x v="0"/>
    <s v="1840"/>
    <x v="0"/>
  </r>
  <r>
    <s v="Shared Services"/>
    <s v="Atmos Energy"/>
    <x v="26"/>
    <x v="4"/>
    <s v="23537"/>
    <x v="0"/>
    <s v="Money"/>
    <n v="235.41"/>
    <n v="0"/>
    <n v="235.41"/>
    <s v="C"/>
    <s v="00000000"/>
    <s v="00000"/>
    <s v="002000"/>
    <s v="010"/>
    <x v="0"/>
    <s v="1840"/>
    <x v="0"/>
  </r>
  <r>
    <s v="Shared Services"/>
    <s v="Atmos Energy"/>
    <x v="27"/>
    <x v="0"/>
    <s v="12499"/>
    <x v="0"/>
    <s v="Money"/>
    <n v="208.56"/>
    <n v="0"/>
    <n v="208.56"/>
    <s v="C"/>
    <s v="00000000"/>
    <s v="00000"/>
    <s v="002000"/>
    <s v="010"/>
    <x v="0"/>
    <s v="1840"/>
    <x v="0"/>
  </r>
  <r>
    <s v="Shared Services"/>
    <s v="Atmos Energy"/>
    <x v="27"/>
    <x v="1"/>
    <s v="12665"/>
    <x v="0"/>
    <s v="Money"/>
    <n v="218.1"/>
    <n v="0"/>
    <n v="218.1"/>
    <s v="C"/>
    <s v="00000000"/>
    <s v="00000"/>
    <s v="002000"/>
    <s v="010"/>
    <x v="0"/>
    <s v="1840"/>
    <x v="0"/>
  </r>
  <r>
    <s v="Shared Services"/>
    <s v="Atmos Energy"/>
    <x v="27"/>
    <x v="2"/>
    <s v="17279"/>
    <x v="0"/>
    <s v="Money"/>
    <n v="622.82000000000005"/>
    <n v="0"/>
    <n v="622.82000000000005"/>
    <s v="C"/>
    <s v="00000000"/>
    <s v="00000"/>
    <s v="002000"/>
    <s v="010"/>
    <x v="0"/>
    <s v="1840"/>
    <x v="0"/>
  </r>
  <r>
    <s v="Shared Services"/>
    <s v="Atmos Energy"/>
    <x v="27"/>
    <x v="3"/>
    <s v="18246"/>
    <x v="0"/>
    <s v="Money"/>
    <n v="272.18"/>
    <n v="0"/>
    <n v="272.18"/>
    <s v="C"/>
    <s v="00000000"/>
    <s v="00000"/>
    <s v="002000"/>
    <s v="010"/>
    <x v="0"/>
    <s v="1840"/>
    <x v="0"/>
  </r>
  <r>
    <s v="Shared Services"/>
    <s v="Atmos Energy"/>
    <x v="27"/>
    <x v="4"/>
    <s v="23537"/>
    <x v="0"/>
    <s v="Money"/>
    <n v="235.42"/>
    <n v="0"/>
    <n v="235.42"/>
    <s v="C"/>
    <s v="00000000"/>
    <s v="00000"/>
    <s v="002000"/>
    <s v="010"/>
    <x v="0"/>
    <s v="1840"/>
    <x v="0"/>
  </r>
  <r>
    <s v="Shared Services"/>
    <s v="Atmos Energy"/>
    <x v="28"/>
    <x v="0"/>
    <s v="12499"/>
    <x v="0"/>
    <s v="Money"/>
    <n v="199.71"/>
    <n v="0"/>
    <n v="199.71"/>
    <s v="C"/>
    <m/>
    <m/>
    <s v="002000"/>
    <s v="010"/>
    <x v="0"/>
    <s v="1840"/>
    <x v="0"/>
  </r>
  <r>
    <s v="Shared Services"/>
    <s v="Atmos Energy"/>
    <x v="28"/>
    <x v="1"/>
    <s v="12665"/>
    <x v="0"/>
    <s v="Money"/>
    <n v="208.68"/>
    <n v="0"/>
    <n v="208.68"/>
    <s v="C"/>
    <m/>
    <m/>
    <s v="002000"/>
    <s v="010"/>
    <x v="0"/>
    <s v="1840"/>
    <x v="0"/>
  </r>
  <r>
    <s v="Shared Services"/>
    <s v="Atmos Energy"/>
    <x v="28"/>
    <x v="1"/>
    <s v="12665"/>
    <x v="0"/>
    <s v="Money"/>
    <n v="2.4500000000000002"/>
    <n v="0"/>
    <n v="2.4500000000000002"/>
    <s v="C"/>
    <m/>
    <m/>
    <s v="002000"/>
    <s v="010"/>
    <x v="0"/>
    <s v="1840"/>
    <x v="0"/>
  </r>
  <r>
    <s v="Shared Services"/>
    <s v="Atmos Energy"/>
    <x v="28"/>
    <x v="2"/>
    <s v="17279"/>
    <x v="0"/>
    <s v="Money"/>
    <n v="529.05999999999995"/>
    <n v="0"/>
    <n v="529.05999999999995"/>
    <s v="C"/>
    <m/>
    <m/>
    <s v="002000"/>
    <s v="010"/>
    <x v="0"/>
    <s v="1840"/>
    <x v="0"/>
  </r>
  <r>
    <s v="Shared Services"/>
    <s v="Atmos Energy"/>
    <x v="28"/>
    <x v="3"/>
    <s v="18246"/>
    <x v="0"/>
    <s v="Money"/>
    <n v="261.58999999999997"/>
    <n v="0"/>
    <n v="261.58999999999997"/>
    <s v="C"/>
    <m/>
    <m/>
    <s v="002000"/>
    <s v="010"/>
    <x v="0"/>
    <s v="1840"/>
    <x v="0"/>
  </r>
  <r>
    <s v="Shared Services"/>
    <s v="Atmos Energy"/>
    <x v="28"/>
    <x v="4"/>
    <s v="23537"/>
    <x v="0"/>
    <s v="Money"/>
    <n v="235.41"/>
    <n v="0"/>
    <n v="235.41"/>
    <s v="C"/>
    <m/>
    <m/>
    <s v="002000"/>
    <s v="010"/>
    <x v="0"/>
    <s v="1840"/>
    <x v="0"/>
  </r>
  <r>
    <s v="Shared Services"/>
    <s v="Atmos Energy"/>
    <x v="29"/>
    <x v="0"/>
    <s v="12499"/>
    <x v="0"/>
    <s v="Money"/>
    <n v="199.71"/>
    <n v="0"/>
    <n v="199.71"/>
    <s v="C"/>
    <m/>
    <m/>
    <s v="002000"/>
    <s v="010"/>
    <x v="0"/>
    <s v="1840"/>
    <x v="0"/>
  </r>
  <r>
    <s v="Shared Services"/>
    <s v="Atmos Energy"/>
    <x v="29"/>
    <x v="1"/>
    <s v="12665"/>
    <x v="0"/>
    <s v="Money"/>
    <n v="208.67"/>
    <n v="0"/>
    <n v="208.67"/>
    <s v="C"/>
    <m/>
    <m/>
    <s v="002000"/>
    <s v="010"/>
    <x v="0"/>
    <s v="1840"/>
    <x v="0"/>
  </r>
  <r>
    <s v="Shared Services"/>
    <s v="Atmos Energy"/>
    <x v="29"/>
    <x v="1"/>
    <s v="12665"/>
    <x v="0"/>
    <s v="Money"/>
    <n v="0.8"/>
    <n v="0"/>
    <n v="0.8"/>
    <s v="C"/>
    <m/>
    <m/>
    <s v="002000"/>
    <s v="010"/>
    <x v="0"/>
    <s v="1840"/>
    <x v="0"/>
  </r>
  <r>
    <s v="Shared Services"/>
    <s v="Atmos Energy"/>
    <x v="29"/>
    <x v="2"/>
    <s v="17279"/>
    <x v="0"/>
    <s v="Money"/>
    <n v="529.05999999999995"/>
    <n v="0"/>
    <n v="529.05999999999995"/>
    <s v="C"/>
    <m/>
    <m/>
    <s v="002000"/>
    <s v="010"/>
    <x v="0"/>
    <s v="1840"/>
    <x v="0"/>
  </r>
  <r>
    <s v="Shared Services"/>
    <s v="Atmos Energy"/>
    <x v="29"/>
    <x v="3"/>
    <s v="18246"/>
    <x v="0"/>
    <s v="Money"/>
    <n v="261.58999999999997"/>
    <n v="0"/>
    <n v="261.58999999999997"/>
    <s v="C"/>
    <m/>
    <m/>
    <s v="002000"/>
    <s v="010"/>
    <x v="0"/>
    <s v="1840"/>
    <x v="0"/>
  </r>
  <r>
    <s v="Shared Services"/>
    <s v="Atmos Energy"/>
    <x v="29"/>
    <x v="4"/>
    <s v="23537"/>
    <x v="0"/>
    <s v="Money"/>
    <n v="235.42"/>
    <n v="0"/>
    <n v="235.42"/>
    <s v="C"/>
    <m/>
    <m/>
    <s v="002000"/>
    <s v="010"/>
    <x v="0"/>
    <s v="1840"/>
    <x v="0"/>
  </r>
  <r>
    <s v="Shared Services"/>
    <s v="Atmos Energy"/>
    <x v="30"/>
    <x v="0"/>
    <s v="12499"/>
    <x v="0"/>
    <s v="Money"/>
    <n v="199.71"/>
    <n v="0"/>
    <n v="199.71"/>
    <s v="C"/>
    <m/>
    <m/>
    <s v="002000"/>
    <s v="010"/>
    <x v="0"/>
    <s v="1840"/>
    <x v="0"/>
  </r>
  <r>
    <s v="Shared Services"/>
    <s v="Atmos Energy"/>
    <x v="30"/>
    <x v="1"/>
    <s v="12665"/>
    <x v="0"/>
    <s v="Money"/>
    <n v="208.68"/>
    <n v="0"/>
    <n v="208.68"/>
    <s v="C"/>
    <m/>
    <m/>
    <s v="002000"/>
    <s v="010"/>
    <x v="0"/>
    <s v="1840"/>
    <x v="0"/>
  </r>
  <r>
    <s v="Shared Services"/>
    <s v="Atmos Energy"/>
    <x v="30"/>
    <x v="2"/>
    <s v="17279"/>
    <x v="0"/>
    <s v="Money"/>
    <n v="529.05999999999995"/>
    <n v="0"/>
    <n v="529.05999999999995"/>
    <s v="C"/>
    <m/>
    <m/>
    <s v="002000"/>
    <s v="010"/>
    <x v="0"/>
    <s v="1840"/>
    <x v="0"/>
  </r>
  <r>
    <s v="Shared Services"/>
    <s v="Atmos Energy"/>
    <x v="30"/>
    <x v="3"/>
    <s v="18246"/>
    <x v="0"/>
    <s v="Money"/>
    <n v="261.58999999999997"/>
    <n v="0"/>
    <n v="261.58999999999997"/>
    <s v="C"/>
    <m/>
    <m/>
    <s v="002000"/>
    <s v="010"/>
    <x v="0"/>
    <s v="1840"/>
    <x v="0"/>
  </r>
  <r>
    <s v="Shared Services"/>
    <s v="Atmos Energy"/>
    <x v="30"/>
    <x v="4"/>
    <s v="23537"/>
    <x v="0"/>
    <s v="Money"/>
    <n v="235.42"/>
    <n v="0"/>
    <n v="235.42"/>
    <s v="C"/>
    <m/>
    <m/>
    <s v="002000"/>
    <s v="010"/>
    <x v="0"/>
    <s v="184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compact="0" compactData="0" gridDropZones="1" multipleFieldFilters="0">
  <location ref="A6:D164" firstHeaderRow="2" firstDataRow="2" firstDataCol="3"/>
  <pivotFields count="18">
    <pivotField compact="0" outline="0" showAll="0"/>
    <pivotField compact="0" outline="0" showAll="0"/>
    <pivotField axis="axisRow" compact="0" numFmtId="164" outline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compact="0" outline="0" showAll="0" defaultSubtotal="0">
      <items count="5">
        <item x="2"/>
        <item x="4"/>
        <item x="1"/>
        <item x="3"/>
        <item x="0"/>
      </items>
    </pivotField>
    <pivotField compact="0" outline="0" showAll="0"/>
    <pivotField compact="0" outline="0" showAll="0"/>
    <pivotField compact="0" outline="0" showAll="0"/>
    <pivotField compact="0" numFmtId="165" outline="0" showAll="0"/>
    <pivotField compact="0" numFmtId="165" outline="0" showAll="0"/>
    <pivotField dataField="1" compact="0" numFmtId="166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2"/>
        <item x="0"/>
        <item x="3"/>
        <item x="1"/>
      </items>
    </pivotField>
    <pivotField compact="0" outline="0" showAll="0"/>
    <pivotField compact="0" outline="0" showAll="0"/>
  </pivotFields>
  <rowFields count="3">
    <field x="2"/>
    <field x="15"/>
    <field x="3"/>
  </rowFields>
  <rowItems count="157">
    <i>
      <x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/>
    </i>
    <i>
      <x v="1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"/>
    </i>
    <i>
      <x v="2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2"/>
    </i>
    <i>
      <x v="3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3"/>
    </i>
    <i>
      <x v="4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4"/>
    </i>
    <i>
      <x v="5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5"/>
    </i>
    <i>
      <x v="6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6"/>
    </i>
    <i>
      <x v="7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7"/>
    </i>
    <i>
      <x v="8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8"/>
    </i>
    <i>
      <x v="9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9"/>
    </i>
    <i>
      <x v="10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0"/>
    </i>
    <i>
      <x v="11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1"/>
    </i>
    <i>
      <x v="12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2"/>
    </i>
    <i>
      <x v="13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3"/>
    </i>
    <i>
      <x v="14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4"/>
    </i>
    <i>
      <x v="15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5"/>
    </i>
    <i>
      <x v="16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6"/>
    </i>
    <i>
      <x v="17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7"/>
    </i>
    <i>
      <x v="18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8"/>
    </i>
    <i>
      <x v="19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19"/>
    </i>
    <i>
      <x v="20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20"/>
    </i>
    <i>
      <x v="21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21"/>
    </i>
    <i>
      <x v="22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22"/>
    </i>
    <i>
      <x v="23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23"/>
    </i>
    <i>
      <x v="24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24"/>
    </i>
    <i>
      <x v="25"/>
      <x/>
      <x v="1"/>
    </i>
    <i r="1">
      <x v="1"/>
      <x/>
    </i>
    <i r="1">
      <x v="2"/>
      <x v="4"/>
    </i>
    <i r="1">
      <x v="3"/>
      <x v="3"/>
    </i>
    <i r="1">
      <x v="4"/>
      <x v="2"/>
    </i>
    <i t="default">
      <x v="25"/>
    </i>
    <i t="grand">
      <x/>
    </i>
  </rowItems>
  <colItems count="1">
    <i/>
  </colItems>
  <dataFields count="1">
    <dataField name="Sum of Net" fld="9" baseField="0" baseItem="0" numFmtId="40"/>
  </dataFields>
  <formats count="18">
    <format dxfId="185">
      <pivotArea outline="0" collapsedLevelsAreSubtotals="1" fieldPosition="0"/>
    </format>
    <format dxfId="184">
      <pivotArea dataOnly="0" labelOnly="1" outline="0" axis="axisValues" fieldPosition="0"/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field="3" type="button" dataOnly="0" labelOnly="1" outline="0" axis="axisRow" fieldPosition="2"/>
    </format>
    <format dxfId="180">
      <pivotArea dataOnly="0" labelOnly="1" outline="0" axis="axisValues" fieldPosition="0"/>
    </format>
    <format dxfId="179">
      <pivotArea dataOnly="0" labelOnly="1" fieldPosition="0">
        <references count="1">
          <reference field="3" count="0"/>
        </references>
      </pivotArea>
    </format>
    <format dxfId="178">
      <pivotArea dataOnly="0" labelOnly="1" grandRow="1" outline="0" fieldPosition="0"/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type="topRight" dataOnly="0" labelOnly="1" outline="0" fieldPosition="0"/>
    </format>
    <format dxfId="174">
      <pivotArea dataOnly="0" labelOnly="1" outline="0" fieldPosition="0">
        <references count="1">
          <reference field="15" count="0"/>
        </references>
      </pivotArea>
    </format>
    <format dxfId="173">
      <pivotArea dataOnly="0" labelOnly="1" grandRow="1" outline="0" fieldPosition="0"/>
    </format>
    <format dxfId="172">
      <pivotArea dataOnly="0" labelOnly="1" outline="0" fieldPosition="0">
        <references count="2">
          <reference field="3" count="1">
            <x v="1"/>
          </reference>
          <reference field="15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3" count="1">
            <x v="0"/>
          </reference>
          <reference field="15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3" count="1">
            <x v="4"/>
          </reference>
          <reference field="15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3" count="1">
            <x v="3"/>
          </reference>
          <reference field="15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3" count="1">
            <x v="2"/>
          </reference>
          <reference field="15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compact="0" compactData="0" gridDropZones="1" multipleFieldFilters="0">
  <location ref="A5:G384" firstHeaderRow="1" firstDataRow="2" firstDataCol="3"/>
  <pivotFields count="18">
    <pivotField compact="0" outline="0" showAll="0"/>
    <pivotField compact="0" outline="0" showAll="0"/>
    <pivotField axis="axisRow" compact="0" numFmtId="164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compact="0" outline="0" showAll="0">
      <items count="6">
        <item x="2"/>
        <item x="4"/>
        <item x="1"/>
        <item x="3"/>
        <item x="0"/>
        <item t="default"/>
      </items>
    </pivotField>
    <pivotField compact="0" outline="0" showAll="0"/>
    <pivotField axis="axisRow" compact="0" outline="0" showAll="0" defaultSubtotal="0">
      <items count="4">
        <item x="1"/>
        <item x="0"/>
        <item x="2"/>
        <item x="3"/>
      </items>
    </pivotField>
    <pivotField compact="0" outline="0" showAll="0"/>
    <pivotField compact="0" numFmtId="165" outline="0" showAll="0"/>
    <pivotField compact="0" numFmtId="165" outline="0" showAll="0"/>
    <pivotField dataField="1" compact="0" numFmtId="166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2">
        <item x="0"/>
        <item t="default"/>
      </items>
    </pivotField>
    <pivotField compact="0" outline="0" showAll="0"/>
    <pivotField axis="axisCol" compact="0" outline="0" showAll="0" defaultSubtotal="0">
      <items count="3">
        <item x="0"/>
        <item x="1"/>
        <item x="2"/>
      </items>
    </pivotField>
  </pivotFields>
  <rowFields count="3">
    <field x="2"/>
    <field x="3"/>
    <field x="5"/>
  </rowFields>
  <rowItems count="378">
    <i>
      <x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/>
    </i>
    <i>
      <x v="1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1"/>
    </i>
    <i>
      <x v="2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"/>
    </i>
    <i>
      <x v="3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3"/>
    </i>
    <i>
      <x v="4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4"/>
    </i>
    <i>
      <x v="5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5"/>
    </i>
    <i>
      <x v="6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6"/>
    </i>
    <i>
      <x v="7"/>
      <x/>
      <x v="1"/>
    </i>
    <i t="default" r="1">
      <x/>
    </i>
    <i r="1">
      <x v="1"/>
      <x v="1"/>
    </i>
    <i t="default" r="1">
      <x v="1"/>
    </i>
    <i t="default">
      <x v="7"/>
    </i>
    <i>
      <x v="8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8"/>
    </i>
    <i>
      <x v="9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9"/>
    </i>
    <i>
      <x v="10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10"/>
    </i>
    <i>
      <x v="11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11"/>
    </i>
    <i>
      <x v="12"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r="2">
      <x v="2"/>
    </i>
    <i r="2">
      <x v="3"/>
    </i>
    <i t="default" r="1">
      <x v="2"/>
    </i>
    <i r="1">
      <x v="3"/>
      <x/>
    </i>
    <i r="2">
      <x v="1"/>
    </i>
    <i r="2">
      <x v="2"/>
    </i>
    <i r="2">
      <x v="3"/>
    </i>
    <i t="default" r="1">
      <x v="3"/>
    </i>
    <i r="1">
      <x v="4"/>
      <x/>
    </i>
    <i r="2">
      <x v="1"/>
    </i>
    <i r="2">
      <x v="2"/>
    </i>
    <i r="2">
      <x v="3"/>
    </i>
    <i t="default" r="1">
      <x v="4"/>
    </i>
    <i t="default">
      <x v="12"/>
    </i>
    <i>
      <x v="13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t="default">
      <x v="13"/>
    </i>
    <i>
      <x v="14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t="default">
      <x v="14"/>
    </i>
    <i>
      <x v="15"/>
      <x/>
      <x v="1"/>
    </i>
    <i r="2">
      <x v="2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t="default">
      <x v="15"/>
    </i>
    <i>
      <x v="16"/>
      <x/>
      <x v="1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t="default">
      <x v="16"/>
    </i>
    <i>
      <x v="17"/>
      <x/>
      <x v="1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t="default">
      <x v="17"/>
    </i>
    <i>
      <x v="18"/>
      <x/>
      <x v="1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t="default">
      <x v="18"/>
    </i>
    <i>
      <x v="19"/>
      <x/>
      <x v="1"/>
    </i>
    <i t="default" r="1">
      <x/>
    </i>
    <i r="1">
      <x v="1"/>
      <x v="1"/>
    </i>
    <i r="2">
      <x v="2"/>
    </i>
    <i t="default" r="1">
      <x v="1"/>
    </i>
    <i r="1">
      <x v="2"/>
      <x v="1"/>
    </i>
    <i r="2">
      <x v="2"/>
    </i>
    <i t="default" r="1">
      <x v="2"/>
    </i>
    <i r="1">
      <x v="3"/>
      <x v="1"/>
    </i>
    <i r="2">
      <x v="2"/>
    </i>
    <i t="default" r="1">
      <x v="3"/>
    </i>
    <i r="1">
      <x v="4"/>
      <x v="1"/>
    </i>
    <i r="2">
      <x v="2"/>
    </i>
    <i t="default" r="1">
      <x v="4"/>
    </i>
    <i t="default">
      <x v="19"/>
    </i>
    <i>
      <x v="20"/>
      <x/>
      <x v="1"/>
    </i>
    <i t="default" r="1">
      <x/>
    </i>
    <i r="1">
      <x v="1"/>
      <x v="1"/>
    </i>
    <i t="default" r="1">
      <x v="1"/>
    </i>
    <i r="1">
      <x v="2"/>
      <x v="1"/>
    </i>
    <i r="2">
      <x v="2"/>
    </i>
    <i t="default" r="1">
      <x v="2"/>
    </i>
    <i r="1">
      <x v="3"/>
      <x v="1"/>
    </i>
    <i t="default" r="1">
      <x v="3"/>
    </i>
    <i r="1">
      <x v="4"/>
      <x v="1"/>
    </i>
    <i r="2">
      <x v="2"/>
    </i>
    <i t="default" r="1">
      <x v="4"/>
    </i>
    <i t="default">
      <x v="20"/>
    </i>
    <i>
      <x v="21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1"/>
    </i>
    <i>
      <x v="22"/>
      <x v="3"/>
      <x v="1"/>
    </i>
    <i t="default" r="1">
      <x v="3"/>
    </i>
    <i r="1">
      <x v="4"/>
      <x v="1"/>
    </i>
    <i t="default" r="1">
      <x v="4"/>
    </i>
    <i t="default">
      <x v="22"/>
    </i>
    <i>
      <x v="23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3"/>
    </i>
    <i>
      <x v="24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4"/>
    </i>
    <i>
      <x v="25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5"/>
    </i>
    <i>
      <x v="26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6"/>
    </i>
    <i>
      <x v="27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7"/>
    </i>
    <i>
      <x v="28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8"/>
    </i>
    <i>
      <x v="29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29"/>
    </i>
    <i>
      <x v="30"/>
      <x/>
      <x v="1"/>
    </i>
    <i t="default" r="1">
      <x/>
    </i>
    <i r="1">
      <x v="1"/>
      <x v="1"/>
    </i>
    <i t="default" r="1">
      <x v="1"/>
    </i>
    <i r="1">
      <x v="2"/>
      <x v="1"/>
    </i>
    <i t="default" r="1">
      <x v="2"/>
    </i>
    <i r="1">
      <x v="3"/>
      <x v="1"/>
    </i>
    <i t="default" r="1">
      <x v="3"/>
    </i>
    <i r="1">
      <x v="4"/>
      <x v="1"/>
    </i>
    <i t="default" r="1">
      <x v="4"/>
    </i>
    <i t="default">
      <x v="30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dataFields count="1">
    <dataField name="Sum of Net" fld="9" baseField="0" baseItem="0" numFmtId="40"/>
  </dataFields>
  <formats count="31">
    <format dxfId="167">
      <pivotArea type="all" dataOnly="0" outline="0" fieldPosition="0"/>
    </format>
    <format dxfId="166">
      <pivotArea outline="0" collapsedLevelsAreSubtotals="1" fieldPosition="0"/>
    </format>
    <format dxfId="165">
      <pivotArea type="topRight" dataOnly="0" labelOnly="1" outline="0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type="topRight" dataOnly="0" labelOnly="1" outline="0" fieldPosition="0"/>
    </format>
    <format dxfId="161">
      <pivotArea outline="0" collapsedLevelsAreSubtotals="1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outline="0" fieldPosition="0">
        <references count="1">
          <reference field="3" count="0"/>
        </references>
      </pivotArea>
    </format>
    <format dxfId="157">
      <pivotArea dataOnly="0" labelOnly="1" outline="0" fieldPosition="0">
        <references count="1">
          <reference field="3" count="0" defaultSubtotal="1"/>
        </references>
      </pivotArea>
    </format>
    <format dxfId="156">
      <pivotArea dataOnly="0" labelOnly="1" grandRow="1" outline="0" fieldPosition="0"/>
    </format>
    <format dxfId="155">
      <pivotArea dataOnly="0" labelOnly="1" outline="0" fieldPosition="0">
        <references count="2">
          <reference field="3" count="1" selected="0">
            <x v="0"/>
          </reference>
          <reference field="5" count="0"/>
        </references>
      </pivotArea>
    </format>
    <format dxfId="154">
      <pivotArea dataOnly="0" labelOnly="1" outline="0" fieldPosition="0">
        <references count="2">
          <reference field="3" count="1" selected="0">
            <x v="1"/>
          </reference>
          <reference field="5" count="0"/>
        </references>
      </pivotArea>
    </format>
    <format dxfId="153">
      <pivotArea dataOnly="0" labelOnly="1" outline="0" fieldPosition="0">
        <references count="2">
          <reference field="3" count="1" selected="0">
            <x v="2"/>
          </reference>
          <reference field="5" count="0"/>
        </references>
      </pivotArea>
    </format>
    <format dxfId="152">
      <pivotArea dataOnly="0" labelOnly="1" outline="0" fieldPosition="0">
        <references count="2">
          <reference field="3" count="1" selected="0">
            <x v="3"/>
          </reference>
          <reference field="5" count="0"/>
        </references>
      </pivotArea>
    </format>
    <format dxfId="151">
      <pivotArea dataOnly="0" labelOnly="1" outline="0" fieldPosition="0">
        <references count="2">
          <reference field="3" count="1" selected="0">
            <x v="4"/>
          </reference>
          <reference field="5" count="0"/>
        </references>
      </pivotArea>
    </format>
    <format dxfId="150">
      <pivotArea dataOnly="0" labelOnly="1" outline="0" fieldPosition="0">
        <references count="1">
          <reference field="17" count="0"/>
        </references>
      </pivotArea>
    </format>
    <format dxfId="149">
      <pivotArea dataOnly="0" labelOnly="1" grandCol="1" outline="0" fieldPosition="0"/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3" count="0"/>
        </references>
      </pivotArea>
    </format>
    <format dxfId="145">
      <pivotArea dataOnly="0" labelOnly="1" outline="0" fieldPosition="0">
        <references count="1">
          <reference field="3" count="0" defaultSubtotal="1"/>
        </references>
      </pivotArea>
    </format>
    <format dxfId="144">
      <pivotArea dataOnly="0" labelOnly="1" grandRow="1" outline="0" fieldPosition="0"/>
    </format>
    <format dxfId="143">
      <pivotArea dataOnly="0" labelOnly="1" outline="0" fieldPosition="0">
        <references count="2">
          <reference field="3" count="1" selected="0">
            <x v="0"/>
          </reference>
          <reference field="5" count="0"/>
        </references>
      </pivotArea>
    </format>
    <format dxfId="142">
      <pivotArea dataOnly="0" labelOnly="1" outline="0" fieldPosition="0">
        <references count="2">
          <reference field="3" count="1" selected="0">
            <x v="1"/>
          </reference>
          <reference field="5" count="0"/>
        </references>
      </pivotArea>
    </format>
    <format dxfId="141">
      <pivotArea dataOnly="0" labelOnly="1" outline="0" fieldPosition="0">
        <references count="2">
          <reference field="3" count="1" selected="0">
            <x v="2"/>
          </reference>
          <reference field="5" count="0"/>
        </references>
      </pivotArea>
    </format>
    <format dxfId="140">
      <pivotArea dataOnly="0" labelOnly="1" outline="0" fieldPosition="0">
        <references count="2">
          <reference field="3" count="1" selected="0">
            <x v="3"/>
          </reference>
          <reference field="5" count="0"/>
        </references>
      </pivotArea>
    </format>
    <format dxfId="139">
      <pivotArea dataOnly="0" labelOnly="1" outline="0" fieldPosition="0">
        <references count="2">
          <reference field="3" count="1" selected="0">
            <x v="4"/>
          </reference>
          <reference field="5" count="0"/>
        </references>
      </pivotArea>
    </format>
    <format dxfId="138">
      <pivotArea dataOnly="0" labelOnly="1" outline="0" fieldPosition="0">
        <references count="1">
          <reference field="17" count="0"/>
        </references>
      </pivotArea>
    </format>
    <format dxfId="13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I62" firstHeaderRow="1" firstDataRow="2" firstDataCol="5"/>
  <pivotFields count="26">
    <pivotField axis="axisRow" compact="0" outline="0" showAll="0">
      <items count="11">
        <item x="6"/>
        <item x="2"/>
        <item x="4"/>
        <item x="3"/>
        <item x="9"/>
        <item x="8"/>
        <item x="5"/>
        <item x="7"/>
        <item x="1"/>
        <item x="0"/>
        <item t="default"/>
      </items>
    </pivotField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6">
        <item x="0"/>
        <item x="1"/>
        <item x="4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9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1"/>
        <item x="2"/>
        <item x="3"/>
        <item x="4"/>
      </items>
    </pivotField>
    <pivotField compact="0" outline="0" showAll="0"/>
    <pivotField axis="axisRow" compact="0" outline="0" showAll="0" defaultSubtotal="0">
      <items count="1">
        <item x="0"/>
      </items>
    </pivotField>
    <pivotField compact="0" outline="0" showAll="0"/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axis="axisRow" compact="0" numFmtId="17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5">
    <field x="19"/>
    <field x="7"/>
    <field x="17"/>
    <field x="25"/>
    <field x="0"/>
  </rowFields>
  <rowItems count="56">
    <i>
      <x/>
      <x/>
      <x/>
      <x/>
      <x v="9"/>
    </i>
    <i r="3">
      <x v="1"/>
      <x v="8"/>
    </i>
    <i r="3">
      <x v="2"/>
      <x v="1"/>
    </i>
    <i r="3">
      <x v="3"/>
      <x v="3"/>
    </i>
    <i r="3">
      <x v="4"/>
      <x v="2"/>
    </i>
    <i r="3">
      <x v="5"/>
      <x v="6"/>
    </i>
    <i r="3">
      <x v="6"/>
      <x/>
    </i>
    <i r="3">
      <x v="7"/>
      <x v="7"/>
    </i>
    <i r="3">
      <x v="8"/>
      <x v="5"/>
    </i>
    <i r="3">
      <x v="9"/>
      <x v="4"/>
    </i>
    <i t="default" r="1">
      <x/>
    </i>
    <i r="1">
      <x v="1"/>
      <x v="1"/>
      <x/>
      <x v="9"/>
    </i>
    <i r="3">
      <x v="1"/>
      <x v="8"/>
    </i>
    <i r="3">
      <x v="2"/>
      <x v="1"/>
    </i>
    <i r="3">
      <x v="3"/>
      <x v="3"/>
    </i>
    <i r="3">
      <x v="4"/>
      <x v="2"/>
    </i>
    <i r="3">
      <x v="5"/>
      <x v="6"/>
    </i>
    <i r="3">
      <x v="6"/>
      <x/>
    </i>
    <i r="3">
      <x v="7"/>
      <x v="7"/>
    </i>
    <i r="3">
      <x v="8"/>
      <x v="5"/>
    </i>
    <i r="3">
      <x v="9"/>
      <x v="4"/>
    </i>
    <i t="default" r="1">
      <x v="1"/>
    </i>
    <i r="1">
      <x v="2"/>
      <x v="4"/>
      <x/>
      <x v="9"/>
    </i>
    <i r="3">
      <x v="1"/>
      <x v="8"/>
    </i>
    <i r="3">
      <x v="2"/>
      <x v="1"/>
    </i>
    <i r="3">
      <x v="3"/>
      <x v="3"/>
    </i>
    <i r="3">
      <x v="4"/>
      <x v="2"/>
    </i>
    <i r="3">
      <x v="5"/>
      <x v="6"/>
    </i>
    <i r="3">
      <x v="6"/>
      <x/>
    </i>
    <i r="3">
      <x v="7"/>
      <x v="7"/>
    </i>
    <i r="3">
      <x v="8"/>
      <x v="5"/>
    </i>
    <i r="3">
      <x v="9"/>
      <x v="4"/>
    </i>
    <i t="default" r="1">
      <x v="2"/>
    </i>
    <i r="1">
      <x v="3"/>
      <x v="2"/>
      <x/>
      <x v="9"/>
    </i>
    <i r="3">
      <x v="1"/>
      <x v="8"/>
    </i>
    <i r="3">
      <x v="2"/>
      <x v="1"/>
    </i>
    <i r="3">
      <x v="3"/>
      <x v="3"/>
    </i>
    <i r="3">
      <x v="4"/>
      <x v="2"/>
    </i>
    <i r="3">
      <x v="5"/>
      <x v="6"/>
    </i>
    <i r="3">
      <x v="6"/>
      <x/>
    </i>
    <i r="3">
      <x v="7"/>
      <x v="7"/>
    </i>
    <i r="3">
      <x v="8"/>
      <x v="5"/>
    </i>
    <i r="3">
      <x v="9"/>
      <x v="4"/>
    </i>
    <i t="default" r="1">
      <x v="3"/>
    </i>
    <i r="1">
      <x v="4"/>
      <x v="3"/>
      <x/>
      <x v="9"/>
    </i>
    <i r="3">
      <x v="1"/>
      <x v="8"/>
    </i>
    <i r="3">
      <x v="2"/>
      <x v="1"/>
    </i>
    <i r="3">
      <x v="3"/>
      <x v="3"/>
    </i>
    <i r="3">
      <x v="4"/>
      <x v="2"/>
    </i>
    <i r="3">
      <x v="5"/>
      <x v="6"/>
    </i>
    <i r="3">
      <x v="6"/>
      <x/>
    </i>
    <i r="3">
      <x v="7"/>
      <x v="7"/>
    </i>
    <i r="3">
      <x v="8"/>
      <x v="5"/>
    </i>
    <i r="3">
      <x v="9"/>
      <x v="4"/>
    </i>
    <i t="default" r="1">
      <x v="4"/>
    </i>
    <i t="grand">
      <x/>
    </i>
  </rowItems>
  <colFields count="1">
    <field x="21"/>
  </colFields>
  <colItems count="4">
    <i>
      <x/>
    </i>
    <i>
      <x v="1"/>
    </i>
    <i>
      <x v="2"/>
    </i>
    <i t="grand">
      <x/>
    </i>
  </colItems>
  <dataFields count="1">
    <dataField name="Sum of Net Entered Amt" fld="14" baseField="0" baseItem="0" numFmtId="40"/>
  </dataFields>
  <formats count="137">
    <format dxfId="136">
      <pivotArea outline="0" collapsedLevelsAreSubtotals="1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dataOnly="0" labelOnly="1" outline="0" fieldPosition="0">
        <references count="1">
          <reference field="19" count="0"/>
        </references>
      </pivotArea>
    </format>
    <format dxfId="132">
      <pivotArea dataOnly="0" labelOnly="1" grandRow="1" outline="0" fieldPosition="0"/>
    </format>
    <format dxfId="131">
      <pivotArea dataOnly="0" labelOnly="1" outline="0" fieldPosition="0">
        <references count="2">
          <reference field="7" count="0"/>
          <reference field="19" count="0" selected="0"/>
        </references>
      </pivotArea>
    </format>
    <format dxfId="130">
      <pivotArea dataOnly="0" labelOnly="1" outline="0" fieldPosition="0">
        <references count="2">
          <reference field="7" count="0" defaultSubtotal="1"/>
          <reference field="19" count="0" selected="0"/>
        </references>
      </pivotArea>
    </format>
    <format dxfId="129">
      <pivotArea dataOnly="0" labelOnly="1" outline="0" fieldPosition="0">
        <references count="3">
          <reference field="7" count="1" selected="0">
            <x v="0"/>
          </reference>
          <reference field="17" count="1">
            <x v="0"/>
          </reference>
          <reference field="19" count="0" selected="0"/>
        </references>
      </pivotArea>
    </format>
    <format dxfId="128">
      <pivotArea dataOnly="0" labelOnly="1" outline="0" fieldPosition="0">
        <references count="3">
          <reference field="7" count="1" selected="0">
            <x v="1"/>
          </reference>
          <reference field="17" count="1">
            <x v="1"/>
          </reference>
          <reference field="19" count="0" selected="0"/>
        </references>
      </pivotArea>
    </format>
    <format dxfId="127">
      <pivotArea dataOnly="0" labelOnly="1" outline="0" fieldPosition="0">
        <references count="3">
          <reference field="7" count="1" selected="0">
            <x v="2"/>
          </reference>
          <reference field="17" count="1">
            <x v="4"/>
          </reference>
          <reference field="19" count="0" selected="0"/>
        </references>
      </pivotArea>
    </format>
    <format dxfId="126">
      <pivotArea dataOnly="0" labelOnly="1" outline="0" fieldPosition="0">
        <references count="3">
          <reference field="7" count="1" selected="0">
            <x v="3"/>
          </reference>
          <reference field="17" count="1">
            <x v="2"/>
          </reference>
          <reference field="19" count="0" selected="0"/>
        </references>
      </pivotArea>
    </format>
    <format dxfId="125">
      <pivotArea dataOnly="0" labelOnly="1" outline="0" fieldPosition="0">
        <references count="3">
          <reference field="7" count="1" selected="0">
            <x v="4"/>
          </reference>
          <reference field="17" count="1">
            <x v="3"/>
          </reference>
          <reference field="19" count="0" selected="0"/>
        </references>
      </pivotArea>
    </format>
    <format dxfId="124">
      <pivotArea dataOnly="0" labelOnly="1" outline="0" fieldPosition="0">
        <references count="4"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0"/>
        </references>
      </pivotArea>
    </format>
    <format dxfId="123">
      <pivotArea dataOnly="0" labelOnly="1" outline="0" fieldPosition="0">
        <references count="4"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0"/>
        </references>
      </pivotArea>
    </format>
    <format dxfId="122">
      <pivotArea dataOnly="0" labelOnly="1" outline="0" fieldPosition="0">
        <references count="4"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0"/>
        </references>
      </pivotArea>
    </format>
    <format dxfId="121">
      <pivotArea dataOnly="0" labelOnly="1" outline="0" fieldPosition="0">
        <references count="4"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0"/>
        </references>
      </pivotArea>
    </format>
    <format dxfId="120">
      <pivotArea dataOnly="0" labelOnly="1" outline="0" fieldPosition="0">
        <references count="4"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0"/>
        </references>
      </pivotArea>
    </format>
    <format dxfId="119">
      <pivotArea dataOnly="0" labelOnly="1" outline="0" fieldPosition="0">
        <references count="5">
          <reference field="0" count="1">
            <x v="9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0"/>
          </reference>
        </references>
      </pivotArea>
    </format>
    <format dxfId="118">
      <pivotArea dataOnly="0" labelOnly="1" outline="0" fieldPosition="0">
        <references count="5">
          <reference field="0" count="1">
            <x v="8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1"/>
          </reference>
        </references>
      </pivotArea>
    </format>
    <format dxfId="117">
      <pivotArea dataOnly="0" labelOnly="1" outline="0" fieldPosition="0">
        <references count="5">
          <reference field="0" count="1">
            <x v="1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2"/>
          </reference>
        </references>
      </pivotArea>
    </format>
    <format dxfId="116">
      <pivotArea dataOnly="0" labelOnly="1" outline="0" fieldPosition="0">
        <references count="5">
          <reference field="0" count="1">
            <x v="3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3"/>
          </reference>
        </references>
      </pivotArea>
    </format>
    <format dxfId="115">
      <pivotArea dataOnly="0" labelOnly="1" outline="0" fieldPosition="0">
        <references count="5">
          <reference field="0" count="1">
            <x v="2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4"/>
          </reference>
        </references>
      </pivotArea>
    </format>
    <format dxfId="114">
      <pivotArea dataOnly="0" labelOnly="1" outline="0" fieldPosition="0">
        <references count="5">
          <reference field="0" count="1">
            <x v="6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5"/>
          </reference>
        </references>
      </pivotArea>
    </format>
    <format dxfId="113">
      <pivotArea dataOnly="0" labelOnly="1" outline="0" fieldPosition="0">
        <references count="5">
          <reference field="0" count="1">
            <x v="0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6"/>
          </reference>
        </references>
      </pivotArea>
    </format>
    <format dxfId="112">
      <pivotArea dataOnly="0" labelOnly="1" outline="0" fieldPosition="0">
        <references count="5">
          <reference field="0" count="1">
            <x v="7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7"/>
          </reference>
        </references>
      </pivotArea>
    </format>
    <format dxfId="111">
      <pivotArea dataOnly="0" labelOnly="1" outline="0" fieldPosition="0">
        <references count="5">
          <reference field="0" count="1">
            <x v="5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8"/>
          </reference>
        </references>
      </pivotArea>
    </format>
    <format dxfId="110">
      <pivotArea dataOnly="0" labelOnly="1" outline="0" fieldPosition="0">
        <references count="5">
          <reference field="0" count="1">
            <x v="4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9"/>
          </reference>
        </references>
      </pivotArea>
    </format>
    <format dxfId="109">
      <pivotArea dataOnly="0" labelOnly="1" outline="0" fieldPosition="0">
        <references count="5">
          <reference field="0" count="1">
            <x v="9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0"/>
          </reference>
        </references>
      </pivotArea>
    </format>
    <format dxfId="108">
      <pivotArea dataOnly="0" labelOnly="1" outline="0" fieldPosition="0">
        <references count="5">
          <reference field="0" count="1">
            <x v="8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1"/>
          </reference>
        </references>
      </pivotArea>
    </format>
    <format dxfId="107">
      <pivotArea dataOnly="0" labelOnly="1" outline="0" fieldPosition="0">
        <references count="5">
          <reference field="0" count="1">
            <x v="1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2"/>
          </reference>
        </references>
      </pivotArea>
    </format>
    <format dxfId="106">
      <pivotArea dataOnly="0" labelOnly="1" outline="0" fieldPosition="0">
        <references count="5">
          <reference field="0" count="1">
            <x v="3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3"/>
          </reference>
        </references>
      </pivotArea>
    </format>
    <format dxfId="105">
      <pivotArea dataOnly="0" labelOnly="1" outline="0" fieldPosition="0">
        <references count="5">
          <reference field="0" count="1">
            <x v="2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4"/>
          </reference>
        </references>
      </pivotArea>
    </format>
    <format dxfId="104">
      <pivotArea dataOnly="0" labelOnly="1" outline="0" fieldPosition="0">
        <references count="5">
          <reference field="0" count="1">
            <x v="6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5"/>
          </reference>
        </references>
      </pivotArea>
    </format>
    <format dxfId="103">
      <pivotArea dataOnly="0" labelOnly="1" outline="0" fieldPosition="0">
        <references count="5">
          <reference field="0" count="1">
            <x v="0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6"/>
          </reference>
        </references>
      </pivotArea>
    </format>
    <format dxfId="102">
      <pivotArea dataOnly="0" labelOnly="1" outline="0" fieldPosition="0">
        <references count="5">
          <reference field="0" count="1">
            <x v="7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7"/>
          </reference>
        </references>
      </pivotArea>
    </format>
    <format dxfId="101">
      <pivotArea dataOnly="0" labelOnly="1" outline="0" fieldPosition="0">
        <references count="5">
          <reference field="0" count="1">
            <x v="5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8"/>
          </reference>
        </references>
      </pivotArea>
    </format>
    <format dxfId="100">
      <pivotArea dataOnly="0" labelOnly="1" outline="0" fieldPosition="0">
        <references count="5">
          <reference field="0" count="1">
            <x v="4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9"/>
          </reference>
        </references>
      </pivotArea>
    </format>
    <format dxfId="99">
      <pivotArea dataOnly="0" labelOnly="1" outline="0" fieldPosition="0">
        <references count="5">
          <reference field="0" count="1">
            <x v="9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0"/>
          </reference>
        </references>
      </pivotArea>
    </format>
    <format dxfId="98">
      <pivotArea dataOnly="0" labelOnly="1" outline="0" fieldPosition="0">
        <references count="5">
          <reference field="0" count="1">
            <x v="8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1"/>
          </reference>
        </references>
      </pivotArea>
    </format>
    <format dxfId="97">
      <pivotArea dataOnly="0" labelOnly="1" outline="0" fieldPosition="0">
        <references count="5">
          <reference field="0" count="1">
            <x v="1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2"/>
          </reference>
        </references>
      </pivotArea>
    </format>
    <format dxfId="96">
      <pivotArea dataOnly="0" labelOnly="1" outline="0" fieldPosition="0">
        <references count="5">
          <reference field="0" count="1">
            <x v="3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3"/>
          </reference>
        </references>
      </pivotArea>
    </format>
    <format dxfId="95">
      <pivotArea dataOnly="0" labelOnly="1" outline="0" fieldPosition="0">
        <references count="5">
          <reference field="0" count="1">
            <x v="2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4"/>
          </reference>
        </references>
      </pivotArea>
    </format>
    <format dxfId="94">
      <pivotArea dataOnly="0" labelOnly="1" outline="0" fieldPosition="0">
        <references count="5">
          <reference field="0" count="1">
            <x v="6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5"/>
          </reference>
        </references>
      </pivotArea>
    </format>
    <format dxfId="93">
      <pivotArea dataOnly="0" labelOnly="1" outline="0" fieldPosition="0">
        <references count="5">
          <reference field="0" count="1">
            <x v="0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6"/>
          </reference>
        </references>
      </pivotArea>
    </format>
    <format dxfId="92">
      <pivotArea dataOnly="0" labelOnly="1" outline="0" fieldPosition="0">
        <references count="5">
          <reference field="0" count="1">
            <x v="7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7"/>
          </reference>
        </references>
      </pivotArea>
    </format>
    <format dxfId="91">
      <pivotArea dataOnly="0" labelOnly="1" outline="0" fieldPosition="0">
        <references count="5">
          <reference field="0" count="1">
            <x v="5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8"/>
          </reference>
        </references>
      </pivotArea>
    </format>
    <format dxfId="90">
      <pivotArea dataOnly="0" labelOnly="1" outline="0" fieldPosition="0">
        <references count="5">
          <reference field="0" count="1">
            <x v="4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9"/>
          </reference>
        </references>
      </pivotArea>
    </format>
    <format dxfId="89">
      <pivotArea dataOnly="0" labelOnly="1" outline="0" fieldPosition="0">
        <references count="5">
          <reference field="0" count="1">
            <x v="9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0"/>
          </reference>
        </references>
      </pivotArea>
    </format>
    <format dxfId="88">
      <pivotArea dataOnly="0" labelOnly="1" outline="0" fieldPosition="0">
        <references count="5">
          <reference field="0" count="1">
            <x v="8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1"/>
          </reference>
        </references>
      </pivotArea>
    </format>
    <format dxfId="87">
      <pivotArea dataOnly="0" labelOnly="1" outline="0" fieldPosition="0">
        <references count="5">
          <reference field="0" count="1">
            <x v="1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2"/>
          </reference>
        </references>
      </pivotArea>
    </format>
    <format dxfId="86">
      <pivotArea dataOnly="0" labelOnly="1" outline="0" fieldPosition="0">
        <references count="5">
          <reference field="0" count="1">
            <x v="3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3"/>
          </reference>
        </references>
      </pivotArea>
    </format>
    <format dxfId="85">
      <pivotArea dataOnly="0" labelOnly="1" outline="0" fieldPosition="0">
        <references count="5">
          <reference field="0" count="1">
            <x v="2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4"/>
          </reference>
        </references>
      </pivotArea>
    </format>
    <format dxfId="84">
      <pivotArea dataOnly="0" labelOnly="1" outline="0" fieldPosition="0">
        <references count="5">
          <reference field="0" count="1">
            <x v="6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5"/>
          </reference>
        </references>
      </pivotArea>
    </format>
    <format dxfId="83">
      <pivotArea dataOnly="0" labelOnly="1" outline="0" fieldPosition="0">
        <references count="5">
          <reference field="0" count="1">
            <x v="0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6"/>
          </reference>
        </references>
      </pivotArea>
    </format>
    <format dxfId="82">
      <pivotArea dataOnly="0" labelOnly="1" outline="0" fieldPosition="0">
        <references count="5">
          <reference field="0" count="1">
            <x v="7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7"/>
          </reference>
        </references>
      </pivotArea>
    </format>
    <format dxfId="81">
      <pivotArea dataOnly="0" labelOnly="1" outline="0" fieldPosition="0">
        <references count="5">
          <reference field="0" count="1">
            <x v="5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8"/>
          </reference>
        </references>
      </pivotArea>
    </format>
    <format dxfId="80">
      <pivotArea dataOnly="0" labelOnly="1" outline="0" fieldPosition="0">
        <references count="5">
          <reference field="0" count="1">
            <x v="4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9"/>
          </reference>
        </references>
      </pivotArea>
    </format>
    <format dxfId="79">
      <pivotArea dataOnly="0" labelOnly="1" outline="0" fieldPosition="0">
        <references count="5">
          <reference field="0" count="1">
            <x v="9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0"/>
          </reference>
        </references>
      </pivotArea>
    </format>
    <format dxfId="78">
      <pivotArea dataOnly="0" labelOnly="1" outline="0" fieldPosition="0">
        <references count="5">
          <reference field="0" count="1">
            <x v="8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1"/>
          </reference>
        </references>
      </pivotArea>
    </format>
    <format dxfId="77">
      <pivotArea dataOnly="0" labelOnly="1" outline="0" fieldPosition="0">
        <references count="5">
          <reference field="0" count="1">
            <x v="1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2"/>
          </reference>
        </references>
      </pivotArea>
    </format>
    <format dxfId="76">
      <pivotArea dataOnly="0" labelOnly="1" outline="0" fieldPosition="0">
        <references count="5">
          <reference field="0" count="1">
            <x v="3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3"/>
          </reference>
        </references>
      </pivotArea>
    </format>
    <format dxfId="75">
      <pivotArea dataOnly="0" labelOnly="1" outline="0" fieldPosition="0">
        <references count="5">
          <reference field="0" count="1">
            <x v="2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4"/>
          </reference>
        </references>
      </pivotArea>
    </format>
    <format dxfId="74">
      <pivotArea dataOnly="0" labelOnly="1" outline="0" fieldPosition="0">
        <references count="5">
          <reference field="0" count="1">
            <x v="6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5"/>
          </reference>
        </references>
      </pivotArea>
    </format>
    <format dxfId="73">
      <pivotArea dataOnly="0" labelOnly="1" outline="0" fieldPosition="0">
        <references count="5">
          <reference field="0" count="1">
            <x v="0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6"/>
          </reference>
        </references>
      </pivotArea>
    </format>
    <format dxfId="72">
      <pivotArea dataOnly="0" labelOnly="1" outline="0" fieldPosition="0">
        <references count="5">
          <reference field="0" count="1">
            <x v="7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7"/>
          </reference>
        </references>
      </pivotArea>
    </format>
    <format dxfId="71">
      <pivotArea dataOnly="0" labelOnly="1" outline="0" fieldPosition="0">
        <references count="5">
          <reference field="0" count="1">
            <x v="5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8"/>
          </reference>
        </references>
      </pivotArea>
    </format>
    <format dxfId="70">
      <pivotArea dataOnly="0" labelOnly="1" outline="0" fieldPosition="0">
        <references count="5">
          <reference field="0" count="1">
            <x v="4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9"/>
          </reference>
        </references>
      </pivotArea>
    </format>
    <format dxfId="69">
      <pivotArea dataOnly="0" labelOnly="1" outline="0" fieldPosition="0">
        <references count="1">
          <reference field="21" count="0"/>
        </references>
      </pivotArea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dataOnly="0" labelOnly="1" outline="0" fieldPosition="0">
        <references count="1">
          <reference field="19" count="0"/>
        </references>
      </pivotArea>
    </format>
    <format dxfId="64">
      <pivotArea dataOnly="0" labelOnly="1" grandRow="1" outline="0" fieldPosition="0"/>
    </format>
    <format dxfId="63">
      <pivotArea dataOnly="0" labelOnly="1" outline="0" fieldPosition="0">
        <references count="2">
          <reference field="7" count="0"/>
          <reference field="19" count="0" selected="0"/>
        </references>
      </pivotArea>
    </format>
    <format dxfId="62">
      <pivotArea dataOnly="0" labelOnly="1" outline="0" fieldPosition="0">
        <references count="2">
          <reference field="7" count="0" defaultSubtotal="1"/>
          <reference field="19" count="0" selected="0"/>
        </references>
      </pivotArea>
    </format>
    <format dxfId="61">
      <pivotArea dataOnly="0" labelOnly="1" outline="0" fieldPosition="0">
        <references count="3">
          <reference field="7" count="1" selected="0">
            <x v="0"/>
          </reference>
          <reference field="17" count="1">
            <x v="0"/>
          </reference>
          <reference field="19" count="0" selected="0"/>
        </references>
      </pivotArea>
    </format>
    <format dxfId="60">
      <pivotArea dataOnly="0" labelOnly="1" outline="0" fieldPosition="0">
        <references count="3">
          <reference field="7" count="1" selected="0">
            <x v="1"/>
          </reference>
          <reference field="17" count="1">
            <x v="1"/>
          </reference>
          <reference field="19" count="0" selected="0"/>
        </references>
      </pivotArea>
    </format>
    <format dxfId="59">
      <pivotArea dataOnly="0" labelOnly="1" outline="0" fieldPosition="0">
        <references count="3">
          <reference field="7" count="1" selected="0">
            <x v="2"/>
          </reference>
          <reference field="17" count="1">
            <x v="4"/>
          </reference>
          <reference field="19" count="0" selected="0"/>
        </references>
      </pivotArea>
    </format>
    <format dxfId="58">
      <pivotArea dataOnly="0" labelOnly="1" outline="0" fieldPosition="0">
        <references count="3">
          <reference field="7" count="1" selected="0">
            <x v="3"/>
          </reference>
          <reference field="17" count="1">
            <x v="2"/>
          </reference>
          <reference field="19" count="0" selected="0"/>
        </references>
      </pivotArea>
    </format>
    <format dxfId="57">
      <pivotArea dataOnly="0" labelOnly="1" outline="0" fieldPosition="0">
        <references count="3">
          <reference field="7" count="1" selected="0">
            <x v="4"/>
          </reference>
          <reference field="17" count="1">
            <x v="3"/>
          </reference>
          <reference field="19" count="0" selected="0"/>
        </references>
      </pivotArea>
    </format>
    <format dxfId="56">
      <pivotArea dataOnly="0" labelOnly="1" outline="0" fieldPosition="0">
        <references count="4"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0"/>
        </references>
      </pivotArea>
    </format>
    <format dxfId="55">
      <pivotArea dataOnly="0" labelOnly="1" outline="0" fieldPosition="0">
        <references count="4"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0"/>
        </references>
      </pivotArea>
    </format>
    <format dxfId="54">
      <pivotArea dataOnly="0" labelOnly="1" outline="0" fieldPosition="0">
        <references count="4"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0"/>
        </references>
      </pivotArea>
    </format>
    <format dxfId="53">
      <pivotArea dataOnly="0" labelOnly="1" outline="0" fieldPosition="0">
        <references count="4"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0"/>
        </references>
      </pivotArea>
    </format>
    <format dxfId="52">
      <pivotArea dataOnly="0" labelOnly="1" outline="0" fieldPosition="0">
        <references count="4"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0"/>
        </references>
      </pivotArea>
    </format>
    <format dxfId="51">
      <pivotArea dataOnly="0" labelOnly="1" outline="0" fieldPosition="0">
        <references count="5">
          <reference field="0" count="1">
            <x v="9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0"/>
          </reference>
        </references>
      </pivotArea>
    </format>
    <format dxfId="50">
      <pivotArea dataOnly="0" labelOnly="1" outline="0" fieldPosition="0">
        <references count="5">
          <reference field="0" count="1">
            <x v="8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1"/>
          </reference>
        </references>
      </pivotArea>
    </format>
    <format dxfId="49">
      <pivotArea dataOnly="0" labelOnly="1" outline="0" fieldPosition="0">
        <references count="5">
          <reference field="0" count="1">
            <x v="1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2"/>
          </reference>
        </references>
      </pivotArea>
    </format>
    <format dxfId="48">
      <pivotArea dataOnly="0" labelOnly="1" outline="0" fieldPosition="0">
        <references count="5">
          <reference field="0" count="1">
            <x v="3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3"/>
          </reference>
        </references>
      </pivotArea>
    </format>
    <format dxfId="47">
      <pivotArea dataOnly="0" labelOnly="1" outline="0" fieldPosition="0">
        <references count="5">
          <reference field="0" count="1">
            <x v="2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4"/>
          </reference>
        </references>
      </pivotArea>
    </format>
    <format dxfId="46">
      <pivotArea dataOnly="0" labelOnly="1" outline="0" fieldPosition="0">
        <references count="5">
          <reference field="0" count="1">
            <x v="6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5"/>
          </reference>
        </references>
      </pivotArea>
    </format>
    <format dxfId="45">
      <pivotArea dataOnly="0" labelOnly="1" outline="0" fieldPosition="0">
        <references count="5">
          <reference field="0" count="1">
            <x v="0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6"/>
          </reference>
        </references>
      </pivotArea>
    </format>
    <format dxfId="44">
      <pivotArea dataOnly="0" labelOnly="1" outline="0" fieldPosition="0">
        <references count="5">
          <reference field="0" count="1">
            <x v="7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7"/>
          </reference>
        </references>
      </pivotArea>
    </format>
    <format dxfId="43">
      <pivotArea dataOnly="0" labelOnly="1" outline="0" fieldPosition="0">
        <references count="5">
          <reference field="0" count="1">
            <x v="5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8"/>
          </reference>
        </references>
      </pivotArea>
    </format>
    <format dxfId="42">
      <pivotArea dataOnly="0" labelOnly="1" outline="0" fieldPosition="0">
        <references count="5">
          <reference field="0" count="1">
            <x v="4"/>
          </reference>
          <reference field="7" count="1" selected="0">
            <x v="0"/>
          </reference>
          <reference field="17" count="1" selected="0">
            <x v="0"/>
          </reference>
          <reference field="19" count="0" selected="0"/>
          <reference field="25" count="1" selected="0">
            <x v="9"/>
          </reference>
        </references>
      </pivotArea>
    </format>
    <format dxfId="41">
      <pivotArea dataOnly="0" labelOnly="1" outline="0" fieldPosition="0">
        <references count="5">
          <reference field="0" count="1">
            <x v="9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0"/>
          </reference>
        </references>
      </pivotArea>
    </format>
    <format dxfId="40">
      <pivotArea dataOnly="0" labelOnly="1" outline="0" fieldPosition="0">
        <references count="5">
          <reference field="0" count="1">
            <x v="8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1"/>
          </reference>
        </references>
      </pivotArea>
    </format>
    <format dxfId="39">
      <pivotArea dataOnly="0" labelOnly="1" outline="0" fieldPosition="0">
        <references count="5">
          <reference field="0" count="1">
            <x v="1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2"/>
          </reference>
        </references>
      </pivotArea>
    </format>
    <format dxfId="38">
      <pivotArea dataOnly="0" labelOnly="1" outline="0" fieldPosition="0">
        <references count="5">
          <reference field="0" count="1">
            <x v="3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3"/>
          </reference>
        </references>
      </pivotArea>
    </format>
    <format dxfId="37">
      <pivotArea dataOnly="0" labelOnly="1" outline="0" fieldPosition="0">
        <references count="5">
          <reference field="0" count="1">
            <x v="2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4"/>
          </reference>
        </references>
      </pivotArea>
    </format>
    <format dxfId="36">
      <pivotArea dataOnly="0" labelOnly="1" outline="0" fieldPosition="0">
        <references count="5">
          <reference field="0" count="1">
            <x v="6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5"/>
          </reference>
        </references>
      </pivotArea>
    </format>
    <format dxfId="35">
      <pivotArea dataOnly="0" labelOnly="1" outline="0" fieldPosition="0">
        <references count="5">
          <reference field="0" count="1">
            <x v="0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6"/>
          </reference>
        </references>
      </pivotArea>
    </format>
    <format dxfId="34">
      <pivotArea dataOnly="0" labelOnly="1" outline="0" fieldPosition="0">
        <references count="5">
          <reference field="0" count="1">
            <x v="7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7"/>
          </reference>
        </references>
      </pivotArea>
    </format>
    <format dxfId="33">
      <pivotArea dataOnly="0" labelOnly="1" outline="0" fieldPosition="0">
        <references count="5">
          <reference field="0" count="1">
            <x v="5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8"/>
          </reference>
        </references>
      </pivotArea>
    </format>
    <format dxfId="32">
      <pivotArea dataOnly="0" labelOnly="1" outline="0" fieldPosition="0">
        <references count="5">
          <reference field="0" count="1">
            <x v="4"/>
          </reference>
          <reference field="7" count="1" selected="0">
            <x v="1"/>
          </reference>
          <reference field="17" count="1" selected="0">
            <x v="1"/>
          </reference>
          <reference field="19" count="0" selected="0"/>
          <reference field="25" count="1" selected="0">
            <x v="9"/>
          </reference>
        </references>
      </pivotArea>
    </format>
    <format dxfId="31">
      <pivotArea dataOnly="0" labelOnly="1" outline="0" fieldPosition="0">
        <references count="5">
          <reference field="0" count="1">
            <x v="9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0"/>
          </reference>
        </references>
      </pivotArea>
    </format>
    <format dxfId="30">
      <pivotArea dataOnly="0" labelOnly="1" outline="0" fieldPosition="0">
        <references count="5">
          <reference field="0" count="1">
            <x v="8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1"/>
          </reference>
        </references>
      </pivotArea>
    </format>
    <format dxfId="29">
      <pivotArea dataOnly="0" labelOnly="1" outline="0" fieldPosition="0">
        <references count="5">
          <reference field="0" count="1">
            <x v="1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2"/>
          </reference>
        </references>
      </pivotArea>
    </format>
    <format dxfId="28">
      <pivotArea dataOnly="0" labelOnly="1" outline="0" fieldPosition="0">
        <references count="5">
          <reference field="0" count="1">
            <x v="3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3"/>
          </reference>
        </references>
      </pivotArea>
    </format>
    <format dxfId="27">
      <pivotArea dataOnly="0" labelOnly="1" outline="0" fieldPosition="0">
        <references count="5">
          <reference field="0" count="1">
            <x v="2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4"/>
          </reference>
        </references>
      </pivotArea>
    </format>
    <format dxfId="26">
      <pivotArea dataOnly="0" labelOnly="1" outline="0" fieldPosition="0">
        <references count="5">
          <reference field="0" count="1">
            <x v="6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5"/>
          </reference>
        </references>
      </pivotArea>
    </format>
    <format dxfId="25">
      <pivotArea dataOnly="0" labelOnly="1" outline="0" fieldPosition="0">
        <references count="5">
          <reference field="0" count="1">
            <x v="0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6"/>
          </reference>
        </references>
      </pivotArea>
    </format>
    <format dxfId="24">
      <pivotArea dataOnly="0" labelOnly="1" outline="0" fieldPosition="0">
        <references count="5">
          <reference field="0" count="1">
            <x v="7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7"/>
          </reference>
        </references>
      </pivotArea>
    </format>
    <format dxfId="23">
      <pivotArea dataOnly="0" labelOnly="1" outline="0" fieldPosition="0">
        <references count="5">
          <reference field="0" count="1">
            <x v="5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8"/>
          </reference>
        </references>
      </pivotArea>
    </format>
    <format dxfId="22">
      <pivotArea dataOnly="0" labelOnly="1" outline="0" fieldPosition="0">
        <references count="5">
          <reference field="0" count="1">
            <x v="4"/>
          </reference>
          <reference field="7" count="1" selected="0">
            <x v="2"/>
          </reference>
          <reference field="17" count="1" selected="0">
            <x v="4"/>
          </reference>
          <reference field="19" count="0" selected="0"/>
          <reference field="25" count="1" selected="0">
            <x v="9"/>
          </reference>
        </references>
      </pivotArea>
    </format>
    <format dxfId="21">
      <pivotArea dataOnly="0" labelOnly="1" outline="0" fieldPosition="0">
        <references count="5">
          <reference field="0" count="1">
            <x v="9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0"/>
          </reference>
        </references>
      </pivotArea>
    </format>
    <format dxfId="20">
      <pivotArea dataOnly="0" labelOnly="1" outline="0" fieldPosition="0">
        <references count="5">
          <reference field="0" count="1">
            <x v="8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1"/>
          </reference>
        </references>
      </pivotArea>
    </format>
    <format dxfId="19">
      <pivotArea dataOnly="0" labelOnly="1" outline="0" fieldPosition="0">
        <references count="5">
          <reference field="0" count="1">
            <x v="1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2"/>
          </reference>
        </references>
      </pivotArea>
    </format>
    <format dxfId="18">
      <pivotArea dataOnly="0" labelOnly="1" outline="0" fieldPosition="0">
        <references count="5">
          <reference field="0" count="1">
            <x v="3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3"/>
          </reference>
        </references>
      </pivotArea>
    </format>
    <format dxfId="17">
      <pivotArea dataOnly="0" labelOnly="1" outline="0" fieldPosition="0">
        <references count="5">
          <reference field="0" count="1">
            <x v="2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4"/>
          </reference>
        </references>
      </pivotArea>
    </format>
    <format dxfId="16">
      <pivotArea dataOnly="0" labelOnly="1" outline="0" fieldPosition="0">
        <references count="5">
          <reference field="0" count="1">
            <x v="6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5"/>
          </reference>
        </references>
      </pivotArea>
    </format>
    <format dxfId="15">
      <pivotArea dataOnly="0" labelOnly="1" outline="0" fieldPosition="0">
        <references count="5">
          <reference field="0" count="1">
            <x v="0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6"/>
          </reference>
        </references>
      </pivotArea>
    </format>
    <format dxfId="14">
      <pivotArea dataOnly="0" labelOnly="1" outline="0" fieldPosition="0">
        <references count="5">
          <reference field="0" count="1">
            <x v="7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7"/>
          </reference>
        </references>
      </pivotArea>
    </format>
    <format dxfId="13">
      <pivotArea dataOnly="0" labelOnly="1" outline="0" fieldPosition="0">
        <references count="5">
          <reference field="0" count="1">
            <x v="5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8"/>
          </reference>
        </references>
      </pivotArea>
    </format>
    <format dxfId="12">
      <pivotArea dataOnly="0" labelOnly="1" outline="0" fieldPosition="0">
        <references count="5">
          <reference field="0" count="1">
            <x v="4"/>
          </reference>
          <reference field="7" count="1" selected="0">
            <x v="3"/>
          </reference>
          <reference field="17" count="1" selected="0">
            <x v="2"/>
          </reference>
          <reference field="19" count="0" selected="0"/>
          <reference field="25" count="1" selected="0">
            <x v="9"/>
          </reference>
        </references>
      </pivotArea>
    </format>
    <format dxfId="11">
      <pivotArea dataOnly="0" labelOnly="1" outline="0" fieldPosition="0">
        <references count="5">
          <reference field="0" count="1">
            <x v="9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0"/>
          </reference>
        </references>
      </pivotArea>
    </format>
    <format dxfId="10">
      <pivotArea dataOnly="0" labelOnly="1" outline="0" fieldPosition="0">
        <references count="5">
          <reference field="0" count="1">
            <x v="8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1"/>
          </reference>
        </references>
      </pivotArea>
    </format>
    <format dxfId="9">
      <pivotArea dataOnly="0" labelOnly="1" outline="0" fieldPosition="0">
        <references count="5">
          <reference field="0" count="1">
            <x v="1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2"/>
          </reference>
        </references>
      </pivotArea>
    </format>
    <format dxfId="8">
      <pivotArea dataOnly="0" labelOnly="1" outline="0" fieldPosition="0">
        <references count="5">
          <reference field="0" count="1">
            <x v="3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3"/>
          </reference>
        </references>
      </pivotArea>
    </format>
    <format dxfId="7">
      <pivotArea dataOnly="0" labelOnly="1" outline="0" fieldPosition="0">
        <references count="5">
          <reference field="0" count="1">
            <x v="2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4"/>
          </reference>
        </references>
      </pivotArea>
    </format>
    <format dxfId="6">
      <pivotArea dataOnly="0" labelOnly="1" outline="0" fieldPosition="0">
        <references count="5">
          <reference field="0" count="1">
            <x v="6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5"/>
          </reference>
        </references>
      </pivotArea>
    </format>
    <format dxfId="5">
      <pivotArea dataOnly="0" labelOnly="1" outline="0" fieldPosition="0">
        <references count="5">
          <reference field="0" count="1">
            <x v="0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6"/>
          </reference>
        </references>
      </pivotArea>
    </format>
    <format dxfId="4">
      <pivotArea dataOnly="0" labelOnly="1" outline="0" fieldPosition="0">
        <references count="5">
          <reference field="0" count="1">
            <x v="7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7"/>
          </reference>
        </references>
      </pivotArea>
    </format>
    <format dxfId="3">
      <pivotArea dataOnly="0" labelOnly="1" outline="0" fieldPosition="0">
        <references count="5">
          <reference field="0" count="1">
            <x v="5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8"/>
          </reference>
        </references>
      </pivotArea>
    </format>
    <format dxfId="2">
      <pivotArea dataOnly="0" labelOnly="1" outline="0" fieldPosition="0">
        <references count="5">
          <reference field="0" count="1">
            <x v="4"/>
          </reference>
          <reference field="7" count="1" selected="0">
            <x v="4"/>
          </reference>
          <reference field="17" count="1" selected="0">
            <x v="3"/>
          </reference>
          <reference field="19" count="0" selected="0"/>
          <reference field="25" count="1" selected="0">
            <x v="9"/>
          </reference>
        </references>
      </pivotArea>
    </format>
    <format dxfId="1">
      <pivotArea dataOnly="0" labelOnly="1" outline="0" fieldPosition="0">
        <references count="1">
          <reference field="2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/>
  </sheetViews>
  <sheetFormatPr defaultRowHeight="15"/>
  <sheetData>
    <row r="1" spans="1: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16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M1" t="s">
        <v>30</v>
      </c>
      <c r="N1" t="s">
        <v>32</v>
      </c>
      <c r="O1" t="s">
        <v>31</v>
      </c>
      <c r="Q1" t="s">
        <v>33</v>
      </c>
      <c r="R1" t="s">
        <v>34</v>
      </c>
      <c r="Y1" t="s">
        <v>35</v>
      </c>
    </row>
    <row r="2" spans="1:25">
      <c r="A2" t="s">
        <v>36</v>
      </c>
      <c r="B2" t="s">
        <v>37</v>
      </c>
      <c r="C2" t="s">
        <v>38</v>
      </c>
      <c r="D2" t="s">
        <v>19</v>
      </c>
      <c r="E2" t="s">
        <v>18</v>
      </c>
      <c r="F2" t="s">
        <v>17</v>
      </c>
      <c r="G2" t="s">
        <v>39</v>
      </c>
      <c r="H2">
        <v>227</v>
      </c>
      <c r="J2">
        <v>801</v>
      </c>
      <c r="M2" t="s">
        <v>40</v>
      </c>
      <c r="O2" t="e">
        <f>#REF!</f>
        <v>#REF!</v>
      </c>
      <c r="Q2" t="s">
        <v>41</v>
      </c>
      <c r="Y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zoomScale="60" zoomScaleNormal="90" workbookViewId="0">
      <selection activeCell="D26" sqref="D26"/>
    </sheetView>
  </sheetViews>
  <sheetFormatPr defaultColWidth="10.85546875" defaultRowHeight="15.75"/>
  <cols>
    <col min="1" max="1" width="9.7109375" style="47" customWidth="1"/>
    <col min="2" max="2" width="4.28515625" style="47" customWidth="1"/>
    <col min="3" max="3" width="56.7109375" style="47" customWidth="1"/>
    <col min="4" max="4" width="13" style="47" customWidth="1"/>
    <col min="5" max="5" width="12.28515625" style="47" customWidth="1"/>
    <col min="6" max="6" width="13.42578125" style="47" customWidth="1"/>
    <col min="7" max="7" width="19.140625" style="47" bestFit="1" customWidth="1"/>
    <col min="8" max="8" width="5.140625" style="47" customWidth="1"/>
    <col min="9" max="9" width="15.28515625" style="47" customWidth="1"/>
    <col min="10" max="10" width="4.85546875" style="47" customWidth="1"/>
    <col min="11" max="11" width="20.28515625" style="47" customWidth="1"/>
    <col min="12" max="13" width="12" style="47" customWidth="1"/>
    <col min="14" max="14" width="11.140625" style="47" customWidth="1"/>
    <col min="15" max="15" width="10.28515625" style="47" customWidth="1"/>
    <col min="16" max="16" width="13.85546875" style="47" customWidth="1"/>
    <col min="17" max="17" width="13.140625" style="47" customWidth="1"/>
    <col min="18" max="16384" width="10.85546875" style="47"/>
  </cols>
  <sheetData>
    <row r="1" spans="1:14">
      <c r="A1" s="103" t="s">
        <v>234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45" t="s">
        <v>122</v>
      </c>
      <c r="M1" s="46"/>
    </row>
    <row r="2" spans="1:14">
      <c r="A2" s="103" t="s">
        <v>236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" t="s">
        <v>123</v>
      </c>
      <c r="M2" s="46"/>
    </row>
    <row r="3" spans="1:14">
      <c r="A3" s="103" t="s">
        <v>124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46"/>
      <c r="M3" s="46"/>
    </row>
    <row r="4" spans="1:14">
      <c r="A4" s="103" t="s">
        <v>125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46"/>
      <c r="M4" s="46"/>
      <c r="N4" s="46"/>
    </row>
    <row r="5" spans="1:14">
      <c r="A5" s="103" t="s">
        <v>235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46"/>
      <c r="M5" s="46"/>
      <c r="N5" s="46"/>
    </row>
    <row r="6" spans="1:14">
      <c r="A6" s="4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>
      <c r="A7" s="49" t="s">
        <v>126</v>
      </c>
      <c r="K7" s="50" t="s">
        <v>127</v>
      </c>
    </row>
    <row r="8" spans="1:14">
      <c r="A8" s="49" t="s">
        <v>128</v>
      </c>
      <c r="K8" s="51" t="s">
        <v>129</v>
      </c>
    </row>
    <row r="9" spans="1:14">
      <c r="A9" s="52" t="s">
        <v>130</v>
      </c>
      <c r="B9" s="53"/>
      <c r="C9" s="53"/>
      <c r="D9" s="53"/>
      <c r="E9" s="53"/>
      <c r="F9" s="53"/>
      <c r="G9" s="53"/>
      <c r="H9" s="53"/>
      <c r="I9" s="53"/>
      <c r="J9" s="53"/>
      <c r="K9" s="102" t="s">
        <v>237</v>
      </c>
      <c r="L9" s="54"/>
      <c r="M9" s="54"/>
    </row>
    <row r="10" spans="1:14">
      <c r="C10" s="55"/>
      <c r="H10" s="56"/>
      <c r="L10" s="54"/>
      <c r="M10" s="54"/>
    </row>
    <row r="11" spans="1:14">
      <c r="G11" s="56" t="s">
        <v>131</v>
      </c>
      <c r="H11" s="56"/>
      <c r="J11" s="54"/>
      <c r="K11" s="56" t="s">
        <v>132</v>
      </c>
      <c r="L11" s="54"/>
      <c r="M11" s="54"/>
    </row>
    <row r="12" spans="1:14">
      <c r="A12" s="57" t="s">
        <v>133</v>
      </c>
      <c r="D12" s="58"/>
      <c r="E12" s="58" t="s">
        <v>134</v>
      </c>
      <c r="F12" s="58"/>
      <c r="G12" s="56" t="s">
        <v>135</v>
      </c>
      <c r="H12" s="56"/>
      <c r="J12" s="54"/>
      <c r="K12" s="56" t="s">
        <v>135</v>
      </c>
    </row>
    <row r="13" spans="1:14">
      <c r="A13" s="59" t="s">
        <v>136</v>
      </c>
      <c r="C13" s="59" t="s">
        <v>137</v>
      </c>
      <c r="D13" s="56"/>
      <c r="E13" s="60" t="s">
        <v>138</v>
      </c>
      <c r="F13" s="56"/>
      <c r="G13" s="60" t="s">
        <v>139</v>
      </c>
      <c r="H13" s="61"/>
      <c r="I13" s="59" t="s">
        <v>140</v>
      </c>
      <c r="K13" s="59" t="s">
        <v>139</v>
      </c>
    </row>
    <row r="14" spans="1:14">
      <c r="G14" s="57"/>
      <c r="H14" s="57"/>
      <c r="I14" s="57"/>
      <c r="J14" s="49"/>
      <c r="K14" s="57"/>
    </row>
    <row r="15" spans="1:14">
      <c r="A15" s="57" t="s">
        <v>141</v>
      </c>
      <c r="C15" s="62" t="s">
        <v>142</v>
      </c>
      <c r="G15" s="57"/>
      <c r="H15" s="57"/>
    </row>
    <row r="16" spans="1:14">
      <c r="K16" s="63"/>
    </row>
    <row r="17" spans="1:16">
      <c r="A17" s="57" t="s">
        <v>143</v>
      </c>
      <c r="C17" s="62" t="s">
        <v>144</v>
      </c>
      <c r="G17" s="64"/>
      <c r="H17" s="65"/>
      <c r="K17" s="63"/>
    </row>
    <row r="18" spans="1:16">
      <c r="A18" s="57" t="s">
        <v>145</v>
      </c>
      <c r="C18" s="49" t="s">
        <v>146</v>
      </c>
      <c r="G18" s="66">
        <f>'Pivot Salary'!G20</f>
        <v>2503302.46</v>
      </c>
      <c r="H18" s="67"/>
      <c r="I18" s="68">
        <f>K18-G18</f>
        <v>100132.09840000002</v>
      </c>
      <c r="K18" s="66">
        <f>G18*1.04</f>
        <v>2603434.5584</v>
      </c>
      <c r="L18" s="69"/>
      <c r="M18" s="69"/>
      <c r="O18" s="70"/>
      <c r="P18" s="70"/>
    </row>
    <row r="19" spans="1:16">
      <c r="A19" s="57" t="s">
        <v>147</v>
      </c>
      <c r="C19" s="49" t="s">
        <v>148</v>
      </c>
      <c r="G19" s="71">
        <f>'FY14 Restricted Stock'!I17+'FY14 Restricted Stock'!I30+'FY14 Restricted Stock'!I43+'FY14 Restricted Stock'!I56+'FY14 Restricted Stock'!I69+'YTD Aug 15 Restricted Stock'!O16+'YTD Aug 15 Restricted Stock'!O27+'YTD Aug 15 Restricted Stock'!O38+'YTD Aug 15 Restricted Stock'!O49+'YTD Aug 15 Restricted Stock'!O60+'FY14 Budget MIP Accrual'!P22+'FY15 Budget MIP Accrual'!E22+'FY15 Budget MIP Accrual'!F22+'FY15 Budget MIP Accrual'!G22+'FY15 Budget MIP Accrual'!H22+'FY15 Budget MIP Accrual'!I22+'FY15 Budget MIP Accrual'!J22+'FY15 Budget MIP Accrual'!K22+'FY15 Budget MIP Accrual'!L22+'FY15 Budget MIP Accrual'!M22+'FY15 Budget MIP Accrual'!N22+'FY15 Budget MIP Accrual'!O22</f>
        <v>7609109.4328147694</v>
      </c>
      <c r="H19" s="72"/>
      <c r="I19" s="71">
        <f>K19-G19</f>
        <v>304364.3773125913</v>
      </c>
      <c r="K19" s="71">
        <f>G19*1.04</f>
        <v>7913473.8101273607</v>
      </c>
      <c r="L19" s="49"/>
      <c r="M19" s="49"/>
      <c r="O19" s="74"/>
      <c r="P19" s="74"/>
    </row>
    <row r="20" spans="1:16">
      <c r="A20" s="57" t="s">
        <v>149</v>
      </c>
      <c r="C20" s="49" t="s">
        <v>150</v>
      </c>
      <c r="G20" s="75">
        <f>SUM(G18:G19)</f>
        <v>10112411.89281477</v>
      </c>
      <c r="H20" s="68"/>
      <c r="I20" s="68">
        <f>SUM(I18:I19)</f>
        <v>404496.47571259132</v>
      </c>
      <c r="K20" s="75">
        <f>SUM(K18:K19)</f>
        <v>10516908.36852736</v>
      </c>
      <c r="O20" s="74"/>
      <c r="P20" s="74"/>
    </row>
    <row r="21" spans="1:16">
      <c r="G21" s="76"/>
      <c r="H21" s="76"/>
      <c r="I21" s="76"/>
      <c r="K21" s="76"/>
      <c r="O21" s="74"/>
      <c r="P21" s="74"/>
    </row>
    <row r="22" spans="1:16">
      <c r="A22" s="57" t="s">
        <v>151</v>
      </c>
      <c r="C22" s="62" t="s">
        <v>152</v>
      </c>
      <c r="D22" s="70"/>
      <c r="E22" s="95" t="s">
        <v>206</v>
      </c>
      <c r="F22" s="95" t="s">
        <v>229</v>
      </c>
      <c r="G22" s="63"/>
      <c r="H22" s="63"/>
      <c r="I22" s="63"/>
      <c r="K22" s="63"/>
    </row>
    <row r="23" spans="1:16">
      <c r="A23" s="57" t="s">
        <v>153</v>
      </c>
      <c r="C23" s="49" t="s">
        <v>154</v>
      </c>
      <c r="D23" s="74"/>
      <c r="E23" s="77">
        <v>0.08</v>
      </c>
      <c r="F23" s="74">
        <v>7.3999999999999996E-2</v>
      </c>
      <c r="G23" s="75">
        <f>G$18*$E23</f>
        <v>200264.19680000001</v>
      </c>
      <c r="H23" s="68"/>
      <c r="I23" s="75">
        <f t="shared" ref="I23:I24" si="0">K23-G23</f>
        <v>-7610.0394784000237</v>
      </c>
      <c r="K23" s="75">
        <f>K18*F23</f>
        <v>192654.15732159998</v>
      </c>
      <c r="L23" s="74"/>
      <c r="M23" s="92"/>
      <c r="O23" s="74"/>
      <c r="P23" s="74"/>
    </row>
    <row r="24" spans="1:16">
      <c r="A24" s="57" t="s">
        <v>155</v>
      </c>
      <c r="C24" s="49" t="s">
        <v>156</v>
      </c>
      <c r="D24" s="74"/>
      <c r="E24" s="77">
        <v>0.28699999999999998</v>
      </c>
      <c r="F24" s="94">
        <v>0.27750000000000002</v>
      </c>
      <c r="G24" s="78">
        <f>G$18*$E24</f>
        <v>718447.8060199999</v>
      </c>
      <c r="H24" s="68"/>
      <c r="I24" s="73">
        <f t="shared" si="0"/>
        <v>4005.2839360001963</v>
      </c>
      <c r="K24" s="73">
        <f>K18*F24</f>
        <v>722453.0899560001</v>
      </c>
      <c r="L24" s="94"/>
      <c r="O24" s="74"/>
      <c r="P24" s="94"/>
    </row>
    <row r="25" spans="1:16">
      <c r="A25" s="57" t="s">
        <v>157</v>
      </c>
      <c r="C25" s="49" t="s">
        <v>158</v>
      </c>
      <c r="E25" s="63"/>
      <c r="F25" s="63"/>
      <c r="G25" s="75">
        <f>SUM(G23:G24)</f>
        <v>918712.00281999994</v>
      </c>
      <c r="H25" s="68"/>
      <c r="I25" s="68">
        <f>SUM(I23:I24)</f>
        <v>-3604.7555423998274</v>
      </c>
      <c r="K25" s="68">
        <f>SUM(K23:K24)</f>
        <v>915107.24727760011</v>
      </c>
    </row>
    <row r="26" spans="1:16">
      <c r="E26" s="63"/>
      <c r="F26" s="63"/>
      <c r="G26" s="63"/>
      <c r="H26" s="63"/>
      <c r="I26" s="63"/>
      <c r="K26" s="63"/>
    </row>
    <row r="27" spans="1:16">
      <c r="A27" s="57" t="s">
        <v>159</v>
      </c>
      <c r="C27" s="62" t="s">
        <v>90</v>
      </c>
      <c r="E27" s="63"/>
      <c r="F27" s="63"/>
      <c r="G27" s="76"/>
      <c r="H27" s="76"/>
      <c r="I27" s="76"/>
      <c r="K27" s="76" t="s">
        <v>160</v>
      </c>
      <c r="M27" s="74"/>
    </row>
    <row r="28" spans="1:16">
      <c r="A28" s="57" t="s">
        <v>161</v>
      </c>
      <c r="C28" s="49" t="s">
        <v>162</v>
      </c>
      <c r="E28" s="63"/>
      <c r="F28" s="63"/>
      <c r="G28" s="75">
        <f>'Pivot Payroll Taxes'!J19</f>
        <v>220651.12</v>
      </c>
      <c r="H28" s="67"/>
      <c r="I28" s="68">
        <f>K28-G28</f>
        <v>8826.0448000000033</v>
      </c>
      <c r="K28" s="68">
        <f>G28*1.04</f>
        <v>229477.1648</v>
      </c>
      <c r="M28" s="74"/>
    </row>
    <row r="29" spans="1:16">
      <c r="A29" s="57" t="s">
        <v>163</v>
      </c>
      <c r="C29" s="49" t="s">
        <v>164</v>
      </c>
      <c r="E29" s="63"/>
      <c r="F29" s="63"/>
      <c r="G29" s="76">
        <f>'Pivot Payroll Taxes'!K19</f>
        <v>210</v>
      </c>
      <c r="H29" s="79"/>
      <c r="I29" s="76"/>
      <c r="K29" s="68">
        <f t="shared" ref="K29:K30" si="1">G29*1.04</f>
        <v>218.4</v>
      </c>
    </row>
    <row r="30" spans="1:16">
      <c r="A30" s="57" t="s">
        <v>165</v>
      </c>
      <c r="C30" s="49" t="s">
        <v>166</v>
      </c>
      <c r="E30" s="63"/>
      <c r="F30" s="63"/>
      <c r="G30" s="80">
        <f>'Pivot Payroll Taxes'!L19</f>
        <v>535.5</v>
      </c>
      <c r="H30" s="81"/>
      <c r="I30" s="80"/>
      <c r="K30" s="80">
        <f t="shared" si="1"/>
        <v>556.92000000000007</v>
      </c>
    </row>
    <row r="31" spans="1:16">
      <c r="A31" s="57" t="s">
        <v>167</v>
      </c>
      <c r="C31" s="49" t="s">
        <v>168</v>
      </c>
      <c r="G31" s="75">
        <f>SUM(G28:G30)</f>
        <v>221396.62</v>
      </c>
      <c r="H31" s="68"/>
      <c r="I31" s="68">
        <f>SUM(I28:I30)</f>
        <v>8826.0448000000033</v>
      </c>
      <c r="K31" s="68">
        <f>SUM(K28:K30)</f>
        <v>230252.48480000001</v>
      </c>
    </row>
    <row r="32" spans="1:16">
      <c r="A32" s="57"/>
      <c r="G32" s="76"/>
      <c r="H32" s="76"/>
      <c r="I32" s="76"/>
      <c r="K32" s="76" t="s">
        <v>160</v>
      </c>
    </row>
    <row r="33" spans="1:11" ht="16.5" thickBot="1">
      <c r="A33" s="57" t="s">
        <v>169</v>
      </c>
      <c r="C33" s="49" t="s">
        <v>170</v>
      </c>
      <c r="G33" s="82">
        <f>(+G20+G25+G31)</f>
        <v>11252520.51563477</v>
      </c>
      <c r="H33" s="82"/>
      <c r="I33" s="82">
        <f>(+I20+I25+I31)</f>
        <v>409717.76497019152</v>
      </c>
      <c r="K33" s="82">
        <f>(+K20+K25+K31)</f>
        <v>11662268.100604961</v>
      </c>
    </row>
    <row r="34" spans="1:11" ht="16.5" thickTop="1">
      <c r="G34" s="83"/>
      <c r="H34" s="83"/>
      <c r="I34" s="83"/>
      <c r="K34" s="84" t="s">
        <v>160</v>
      </c>
    </row>
    <row r="35" spans="1:11">
      <c r="A35" s="47" t="s">
        <v>171</v>
      </c>
      <c r="B35" s="49"/>
      <c r="G35" s="83"/>
      <c r="H35" s="83"/>
      <c r="I35" s="83"/>
      <c r="K35" s="83"/>
    </row>
    <row r="36" spans="1:11">
      <c r="B36" s="49"/>
      <c r="G36" s="83"/>
      <c r="H36" s="83"/>
      <c r="I36" s="83"/>
      <c r="K36" s="83"/>
    </row>
    <row r="37" spans="1:11">
      <c r="A37" s="85" t="s">
        <v>172</v>
      </c>
      <c r="C37" s="49"/>
      <c r="E37" s="70"/>
      <c r="G37" s="86"/>
      <c r="H37" s="86"/>
      <c r="I37" s="83"/>
      <c r="K37" s="87"/>
    </row>
    <row r="38" spans="1:11">
      <c r="A38" s="47" t="s">
        <v>173</v>
      </c>
      <c r="G38" s="83"/>
      <c r="H38" s="83"/>
      <c r="I38" s="83"/>
      <c r="K38" s="83"/>
    </row>
    <row r="39" spans="1:11">
      <c r="A39" s="47" t="s">
        <v>174</v>
      </c>
      <c r="G39" s="83"/>
      <c r="H39" s="83"/>
      <c r="I39" s="83"/>
      <c r="K39" s="83"/>
    </row>
    <row r="40" spans="1:11">
      <c r="A40" s="47" t="s">
        <v>175</v>
      </c>
    </row>
    <row r="41" spans="1:11">
      <c r="A41" s="47" t="s">
        <v>176</v>
      </c>
    </row>
    <row r="42" spans="1:11">
      <c r="A42" s="47" t="s">
        <v>177</v>
      </c>
    </row>
    <row r="44" spans="1:11">
      <c r="A44" s="47" t="s">
        <v>178</v>
      </c>
    </row>
  </sheetData>
  <mergeCells count="5">
    <mergeCell ref="A1:K1"/>
    <mergeCell ref="A2:K2"/>
    <mergeCell ref="A3:K3"/>
    <mergeCell ref="A4:K4"/>
    <mergeCell ref="A5:K5"/>
  </mergeCells>
  <printOptions horizontalCentered="1"/>
  <pageMargins left="0.5" right="0.5" top="0.75" bottom="0.52" header="0.25" footer="0.25"/>
  <pageSetup scale="73" orientation="landscape" verticalDpi="300" r:id="rId1"/>
  <headerFooter alignWithMargins="0">
    <oddHeader>&amp;RCASE NO. 2015-00343
ATTACHMENT 6
TO STAFF DR NO. 1-59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view="pageBreakPreview" zoomScale="60" zoomScaleNormal="100" workbookViewId="0"/>
  </sheetViews>
  <sheetFormatPr defaultRowHeight="10.5"/>
  <cols>
    <col min="1" max="1" width="23.7109375" style="1" customWidth="1"/>
    <col min="2" max="2" width="18.7109375" style="1" customWidth="1"/>
    <col min="3" max="3" width="18.7109375" style="1" bestFit="1" customWidth="1"/>
    <col min="4" max="4" width="12" style="1" bestFit="1" customWidth="1"/>
    <col min="5" max="5" width="9.140625" style="1"/>
    <col min="6" max="6" width="19.7109375" style="1" customWidth="1"/>
    <col min="7" max="7" width="12.5703125" style="1" customWidth="1"/>
    <col min="8" max="16384" width="9.140625" style="1"/>
  </cols>
  <sheetData>
    <row r="1" spans="1:7">
      <c r="A1" s="9" t="s">
        <v>6</v>
      </c>
      <c r="B1" s="10"/>
      <c r="C1" s="10"/>
    </row>
    <row r="2" spans="1:7">
      <c r="A2" s="9" t="s">
        <v>81</v>
      </c>
      <c r="B2" s="10"/>
      <c r="C2" s="10"/>
    </row>
    <row r="4" spans="1:7" ht="15">
      <c r="A4"/>
      <c r="B4"/>
    </row>
    <row r="6" spans="1:7">
      <c r="A6" s="11" t="s">
        <v>66</v>
      </c>
      <c r="B6" s="12"/>
      <c r="C6" s="12"/>
      <c r="D6" s="12"/>
    </row>
    <row r="7" spans="1:7">
      <c r="A7" s="11" t="s">
        <v>0</v>
      </c>
      <c r="B7" s="11" t="s">
        <v>3</v>
      </c>
      <c r="C7" s="11" t="s">
        <v>1</v>
      </c>
      <c r="D7" s="12" t="s">
        <v>42</v>
      </c>
      <c r="F7" s="41"/>
      <c r="G7" s="41" t="s">
        <v>6</v>
      </c>
    </row>
    <row r="8" spans="1:7">
      <c r="A8" s="13">
        <v>41887</v>
      </c>
      <c r="B8" s="12" t="s">
        <v>10</v>
      </c>
      <c r="C8" s="12" t="s">
        <v>15</v>
      </c>
      <c r="D8" s="14">
        <v>15918.27</v>
      </c>
      <c r="F8" s="42">
        <v>41883</v>
      </c>
      <c r="G8" s="43">
        <f>GETPIVOTDATA("Net",$A$6,"Costing Effective Date",DATE(2014,9,5))+GETPIVOTDATA("Net",$A$6,"Costing Effective Date",DATE(2014,9,19))</f>
        <v>183631.94</v>
      </c>
    </row>
    <row r="9" spans="1:7">
      <c r="A9" s="12"/>
      <c r="B9" s="12" t="s">
        <v>8</v>
      </c>
      <c r="C9" s="12" t="s">
        <v>13</v>
      </c>
      <c r="D9" s="14">
        <v>35356.74</v>
      </c>
      <c r="F9" s="42">
        <v>41913</v>
      </c>
      <c r="G9" s="43">
        <f>GETPIVOTDATA("Net",$A$6,"Costing Effective Date",DATE(2014,10,3))+GETPIVOTDATA("Net",$A$6,"Costing Effective Date",DATE(2014,10,17))+GETPIVOTDATA("Net",$A$6,"Costing Effective Date",DATE(2014,10,31))</f>
        <v>275447.91000000003</v>
      </c>
    </row>
    <row r="10" spans="1:7">
      <c r="A10" s="12"/>
      <c r="B10" s="12" t="s">
        <v>5</v>
      </c>
      <c r="C10" s="12" t="s">
        <v>11</v>
      </c>
      <c r="D10" s="14">
        <v>13465.27</v>
      </c>
      <c r="F10" s="42">
        <v>41944</v>
      </c>
      <c r="G10" s="43">
        <f>GETPIVOTDATA("Net",$A$6,"Costing Effective Date",DATE(2014,11,14))+GETPIVOTDATA("Net",$A$6,"Costing Effective Date",DATE(2014,11,28))</f>
        <v>183631.94</v>
      </c>
    </row>
    <row r="11" spans="1:7">
      <c r="A11" s="12"/>
      <c r="B11" s="12" t="s">
        <v>9</v>
      </c>
      <c r="C11" s="12" t="s">
        <v>14</v>
      </c>
      <c r="D11" s="14">
        <v>13030.81</v>
      </c>
      <c r="F11" s="42">
        <v>41974</v>
      </c>
      <c r="G11" s="43">
        <f>GETPIVOTDATA("Net",$A$6,"Costing Effective Date",DATE(2014,12,12))+GETPIVOTDATA("Net",$A$6,"Costing Effective Date",DATE(2014,12,26))</f>
        <v>183631.96000000002</v>
      </c>
    </row>
    <row r="12" spans="1:7">
      <c r="A12" s="12"/>
      <c r="B12" s="12" t="s">
        <v>7</v>
      </c>
      <c r="C12" s="12" t="s">
        <v>12</v>
      </c>
      <c r="D12" s="14">
        <v>14044.88</v>
      </c>
      <c r="F12" s="42">
        <v>42005</v>
      </c>
      <c r="G12" s="43">
        <f>GETPIVOTDATA("Net",$A$6,"Costing Effective Date",DATE(2015,1,9))+GETPIVOTDATA("Net",$A$6,"Costing Effective Date",DATE(2015,1,23))</f>
        <v>186937.33</v>
      </c>
    </row>
    <row r="13" spans="1:7">
      <c r="A13" s="13" t="s">
        <v>91</v>
      </c>
      <c r="B13" s="12"/>
      <c r="C13" s="12"/>
      <c r="D13" s="14">
        <v>91815.97</v>
      </c>
      <c r="F13" s="42">
        <v>42036</v>
      </c>
      <c r="G13" s="43">
        <f>GETPIVOTDATA("Net",$A$6,"Costing Effective Date",DATE(2015,2,6))+GETPIVOTDATA("Net",$A$6,"Costing Effective Date",DATE(2015,2,20))</f>
        <v>198762.27</v>
      </c>
    </row>
    <row r="14" spans="1:7">
      <c r="A14" s="13">
        <v>41901</v>
      </c>
      <c r="B14" s="12" t="s">
        <v>10</v>
      </c>
      <c r="C14" s="12" t="s">
        <v>15</v>
      </c>
      <c r="D14" s="14">
        <v>15918.27</v>
      </c>
      <c r="F14" s="42">
        <v>42064</v>
      </c>
      <c r="G14" s="43">
        <f>GETPIVOTDATA("Net",$A$6,"Costing Effective Date",DATE(2015,3,6))+GETPIVOTDATA("Net",$A$6,"Costing Effective Date",DATE(2015,3,20))</f>
        <v>198643.62</v>
      </c>
    </row>
    <row r="15" spans="1:7">
      <c r="A15" s="12"/>
      <c r="B15" s="12" t="s">
        <v>8</v>
      </c>
      <c r="C15" s="12" t="s">
        <v>13</v>
      </c>
      <c r="D15" s="14">
        <v>35356.74</v>
      </c>
      <c r="F15" s="42">
        <v>42095</v>
      </c>
      <c r="G15" s="43">
        <f>GETPIVOTDATA("Net",$A$6,"Costing Effective Date",DATE(2015,4,3))+GETPIVOTDATA("Net",$A$6,"Costing Effective Date",DATE(2015,4,17))</f>
        <v>198643.62</v>
      </c>
    </row>
    <row r="16" spans="1:7">
      <c r="A16" s="12"/>
      <c r="B16" s="12" t="s">
        <v>5</v>
      </c>
      <c r="C16" s="12" t="s">
        <v>11</v>
      </c>
      <c r="D16" s="14">
        <v>13465.27</v>
      </c>
      <c r="F16" s="42">
        <v>42125</v>
      </c>
      <c r="G16" s="43">
        <f>GETPIVOTDATA("Net",$A$6,"Costing Effective Date",DATE(2015,5,1))+GETPIVOTDATA("Net",$A$6,"Costing Effective Date",DATE(2015,5,15))+GETPIVOTDATA("Net",$A$6,"Costing Effective Date",DATE(2015,5,29))</f>
        <v>297979.64</v>
      </c>
    </row>
    <row r="17" spans="1:7">
      <c r="A17" s="12"/>
      <c r="B17" s="12" t="s">
        <v>9</v>
      </c>
      <c r="C17" s="12" t="s">
        <v>14</v>
      </c>
      <c r="D17" s="14">
        <v>13030.81</v>
      </c>
      <c r="F17" s="42">
        <v>42156</v>
      </c>
      <c r="G17" s="43">
        <f>GETPIVOTDATA("Net",$A$6,"Costing Effective Date",DATE(2015,6,12))+GETPIVOTDATA("Net",$A$6,"Costing Effective Date",DATE(2015,6,26))</f>
        <v>198643.62</v>
      </c>
    </row>
    <row r="18" spans="1:7">
      <c r="A18" s="12"/>
      <c r="B18" s="12" t="s">
        <v>7</v>
      </c>
      <c r="C18" s="12" t="s">
        <v>12</v>
      </c>
      <c r="D18" s="14">
        <v>14044.88</v>
      </c>
      <c r="F18" s="42">
        <v>42186</v>
      </c>
      <c r="G18" s="43">
        <f>GETPIVOTDATA("Net",$A$6,"Costing Effective Date",DATE(2015,7,10))+GETPIVOTDATA("Net",$A$6,"Costing Effective Date",DATE(2015,7,24))</f>
        <v>198689.82</v>
      </c>
    </row>
    <row r="19" spans="1:7">
      <c r="A19" s="13" t="s">
        <v>92</v>
      </c>
      <c r="B19" s="12"/>
      <c r="C19" s="12"/>
      <c r="D19" s="14">
        <v>91815.97</v>
      </c>
      <c r="F19" s="42">
        <v>42217</v>
      </c>
      <c r="G19" s="43">
        <f>GETPIVOTDATA("Net",$A$6,"Costing Effective Date",DATE(2015,8,7))+GETPIVOTDATA("Net",$A$6,"Costing Effective Date",DATE(2015,8,21))</f>
        <v>198658.78999999998</v>
      </c>
    </row>
    <row r="20" spans="1:7" ht="11.25" thickBot="1">
      <c r="A20" s="13">
        <v>41915</v>
      </c>
      <c r="B20" s="12" t="s">
        <v>10</v>
      </c>
      <c r="C20" s="12" t="s">
        <v>15</v>
      </c>
      <c r="D20" s="14">
        <v>15918.27</v>
      </c>
      <c r="F20" s="41" t="s">
        <v>207</v>
      </c>
      <c r="G20" s="44">
        <f>SUM(G8:G19)</f>
        <v>2503302.46</v>
      </c>
    </row>
    <row r="21" spans="1:7" ht="11.25" thickTop="1">
      <c r="A21" s="12"/>
      <c r="B21" s="12" t="s">
        <v>8</v>
      </c>
      <c r="C21" s="12" t="s">
        <v>13</v>
      </c>
      <c r="D21" s="14">
        <v>35356.74</v>
      </c>
    </row>
    <row r="22" spans="1:7">
      <c r="A22" s="12"/>
      <c r="B22" s="12" t="s">
        <v>5</v>
      </c>
      <c r="C22" s="12" t="s">
        <v>11</v>
      </c>
      <c r="D22" s="14">
        <v>13465.27</v>
      </c>
    </row>
    <row r="23" spans="1:7">
      <c r="A23" s="12"/>
      <c r="B23" s="12" t="s">
        <v>9</v>
      </c>
      <c r="C23" s="12" t="s">
        <v>14</v>
      </c>
      <c r="D23" s="14">
        <v>13030.81</v>
      </c>
    </row>
    <row r="24" spans="1:7">
      <c r="A24" s="12"/>
      <c r="B24" s="12" t="s">
        <v>7</v>
      </c>
      <c r="C24" s="12" t="s">
        <v>12</v>
      </c>
      <c r="D24" s="14">
        <v>14044.88</v>
      </c>
    </row>
    <row r="25" spans="1:7">
      <c r="A25" s="13" t="s">
        <v>93</v>
      </c>
      <c r="B25" s="12"/>
      <c r="C25" s="12"/>
      <c r="D25" s="14">
        <v>91815.97</v>
      </c>
    </row>
    <row r="26" spans="1:7">
      <c r="A26" s="13">
        <v>41929</v>
      </c>
      <c r="B26" s="12" t="s">
        <v>10</v>
      </c>
      <c r="C26" s="12" t="s">
        <v>15</v>
      </c>
      <c r="D26" s="14">
        <v>15918.27</v>
      </c>
    </row>
    <row r="27" spans="1:7">
      <c r="A27" s="12"/>
      <c r="B27" s="12" t="s">
        <v>8</v>
      </c>
      <c r="C27" s="12" t="s">
        <v>13</v>
      </c>
      <c r="D27" s="14">
        <v>35356.74</v>
      </c>
    </row>
    <row r="28" spans="1:7">
      <c r="A28" s="12"/>
      <c r="B28" s="12" t="s">
        <v>5</v>
      </c>
      <c r="C28" s="12" t="s">
        <v>11</v>
      </c>
      <c r="D28" s="14">
        <v>13465.27</v>
      </c>
    </row>
    <row r="29" spans="1:7">
      <c r="A29" s="12"/>
      <c r="B29" s="12" t="s">
        <v>9</v>
      </c>
      <c r="C29" s="12" t="s">
        <v>14</v>
      </c>
      <c r="D29" s="14">
        <v>13030.810000000001</v>
      </c>
    </row>
    <row r="30" spans="1:7">
      <c r="A30" s="12"/>
      <c r="B30" s="12" t="s">
        <v>7</v>
      </c>
      <c r="C30" s="12" t="s">
        <v>12</v>
      </c>
      <c r="D30" s="14">
        <v>14044.88</v>
      </c>
    </row>
    <row r="31" spans="1:7">
      <c r="A31" s="13" t="s">
        <v>94</v>
      </c>
      <c r="B31" s="12"/>
      <c r="C31" s="12"/>
      <c r="D31" s="14">
        <v>91815.97</v>
      </c>
    </row>
    <row r="32" spans="1:7">
      <c r="A32" s="13">
        <v>41943</v>
      </c>
      <c r="B32" s="12" t="s">
        <v>10</v>
      </c>
      <c r="C32" s="12" t="s">
        <v>15</v>
      </c>
      <c r="D32" s="14">
        <v>15918.27</v>
      </c>
    </row>
    <row r="33" spans="1:4">
      <c r="A33" s="12"/>
      <c r="B33" s="12" t="s">
        <v>8</v>
      </c>
      <c r="C33" s="12" t="s">
        <v>13</v>
      </c>
      <c r="D33" s="14">
        <v>35356.74</v>
      </c>
    </row>
    <row r="34" spans="1:4">
      <c r="A34" s="12"/>
      <c r="B34" s="12" t="s">
        <v>5</v>
      </c>
      <c r="C34" s="12" t="s">
        <v>11</v>
      </c>
      <c r="D34" s="14">
        <v>13465.27</v>
      </c>
    </row>
    <row r="35" spans="1:4">
      <c r="A35" s="12"/>
      <c r="B35" s="12" t="s">
        <v>9</v>
      </c>
      <c r="C35" s="12" t="s">
        <v>14</v>
      </c>
      <c r="D35" s="14">
        <v>13030.81</v>
      </c>
    </row>
    <row r="36" spans="1:4">
      <c r="A36" s="12"/>
      <c r="B36" s="12" t="s">
        <v>7</v>
      </c>
      <c r="C36" s="12" t="s">
        <v>12</v>
      </c>
      <c r="D36" s="14">
        <v>14044.88</v>
      </c>
    </row>
    <row r="37" spans="1:4">
      <c r="A37" s="13" t="s">
        <v>95</v>
      </c>
      <c r="B37" s="12"/>
      <c r="C37" s="12"/>
      <c r="D37" s="14">
        <v>91815.97</v>
      </c>
    </row>
    <row r="38" spans="1:4">
      <c r="A38" s="13">
        <v>41957</v>
      </c>
      <c r="B38" s="12" t="s">
        <v>10</v>
      </c>
      <c r="C38" s="12" t="s">
        <v>15</v>
      </c>
      <c r="D38" s="14">
        <v>15918.27</v>
      </c>
    </row>
    <row r="39" spans="1:4">
      <c r="A39" s="12"/>
      <c r="B39" s="12" t="s">
        <v>8</v>
      </c>
      <c r="C39" s="12" t="s">
        <v>13</v>
      </c>
      <c r="D39" s="14">
        <v>35356.74</v>
      </c>
    </row>
    <row r="40" spans="1:4">
      <c r="A40" s="12"/>
      <c r="B40" s="12" t="s">
        <v>5</v>
      </c>
      <c r="C40" s="12" t="s">
        <v>11</v>
      </c>
      <c r="D40" s="14">
        <v>13465.27</v>
      </c>
    </row>
    <row r="41" spans="1:4">
      <c r="A41" s="12"/>
      <c r="B41" s="12" t="s">
        <v>9</v>
      </c>
      <c r="C41" s="12" t="s">
        <v>14</v>
      </c>
      <c r="D41" s="14">
        <v>13030.81</v>
      </c>
    </row>
    <row r="42" spans="1:4">
      <c r="A42" s="12"/>
      <c r="B42" s="12" t="s">
        <v>7</v>
      </c>
      <c r="C42" s="12" t="s">
        <v>12</v>
      </c>
      <c r="D42" s="14">
        <v>14044.88</v>
      </c>
    </row>
    <row r="43" spans="1:4">
      <c r="A43" s="13" t="s">
        <v>96</v>
      </c>
      <c r="B43" s="12"/>
      <c r="C43" s="12"/>
      <c r="D43" s="14">
        <v>91815.97</v>
      </c>
    </row>
    <row r="44" spans="1:4">
      <c r="A44" s="13">
        <v>41971</v>
      </c>
      <c r="B44" s="12" t="s">
        <v>10</v>
      </c>
      <c r="C44" s="12" t="s">
        <v>15</v>
      </c>
      <c r="D44" s="14">
        <v>15918.27</v>
      </c>
    </row>
    <row r="45" spans="1:4">
      <c r="A45" s="12"/>
      <c r="B45" s="12" t="s">
        <v>8</v>
      </c>
      <c r="C45" s="12" t="s">
        <v>13</v>
      </c>
      <c r="D45" s="14">
        <v>35356.74</v>
      </c>
    </row>
    <row r="46" spans="1:4">
      <c r="A46" s="12"/>
      <c r="B46" s="12" t="s">
        <v>5</v>
      </c>
      <c r="C46" s="12" t="s">
        <v>11</v>
      </c>
      <c r="D46" s="14">
        <v>13465.27</v>
      </c>
    </row>
    <row r="47" spans="1:4">
      <c r="A47" s="12"/>
      <c r="B47" s="12" t="s">
        <v>9</v>
      </c>
      <c r="C47" s="12" t="s">
        <v>14</v>
      </c>
      <c r="D47" s="14">
        <v>13030.81</v>
      </c>
    </row>
    <row r="48" spans="1:4">
      <c r="A48" s="12"/>
      <c r="B48" s="12" t="s">
        <v>7</v>
      </c>
      <c r="C48" s="12" t="s">
        <v>12</v>
      </c>
      <c r="D48" s="14">
        <v>14044.88</v>
      </c>
    </row>
    <row r="49" spans="1:4">
      <c r="A49" s="13" t="s">
        <v>97</v>
      </c>
      <c r="B49" s="12"/>
      <c r="C49" s="12"/>
      <c r="D49" s="14">
        <v>91815.97</v>
      </c>
    </row>
    <row r="50" spans="1:4">
      <c r="A50" s="13">
        <v>41985</v>
      </c>
      <c r="B50" s="12" t="s">
        <v>10</v>
      </c>
      <c r="C50" s="12" t="s">
        <v>15</v>
      </c>
      <c r="D50" s="14">
        <v>15918.27</v>
      </c>
    </row>
    <row r="51" spans="1:4">
      <c r="A51" s="12"/>
      <c r="B51" s="12" t="s">
        <v>8</v>
      </c>
      <c r="C51" s="12" t="s">
        <v>13</v>
      </c>
      <c r="D51" s="14">
        <v>35356.74</v>
      </c>
    </row>
    <row r="52" spans="1:4">
      <c r="A52" s="12"/>
      <c r="B52" s="12" t="s">
        <v>5</v>
      </c>
      <c r="C52" s="12" t="s">
        <v>11</v>
      </c>
      <c r="D52" s="14">
        <v>13465.269999999999</v>
      </c>
    </row>
    <row r="53" spans="1:4">
      <c r="A53" s="12"/>
      <c r="B53" s="12" t="s">
        <v>9</v>
      </c>
      <c r="C53" s="12" t="s">
        <v>14</v>
      </c>
      <c r="D53" s="14">
        <v>13030.81</v>
      </c>
    </row>
    <row r="54" spans="1:4">
      <c r="A54" s="12"/>
      <c r="B54" s="12" t="s">
        <v>7</v>
      </c>
      <c r="C54" s="12" t="s">
        <v>12</v>
      </c>
      <c r="D54" s="14">
        <v>14044.88</v>
      </c>
    </row>
    <row r="55" spans="1:4">
      <c r="A55" s="13" t="s">
        <v>98</v>
      </c>
      <c r="B55" s="12"/>
      <c r="C55" s="12"/>
      <c r="D55" s="14">
        <v>91815.97</v>
      </c>
    </row>
    <row r="56" spans="1:4">
      <c r="A56" s="13">
        <v>41999</v>
      </c>
      <c r="B56" s="12" t="s">
        <v>10</v>
      </c>
      <c r="C56" s="12" t="s">
        <v>15</v>
      </c>
      <c r="D56" s="14">
        <v>15918.289999999999</v>
      </c>
    </row>
    <row r="57" spans="1:4">
      <c r="A57" s="12"/>
      <c r="B57" s="12" t="s">
        <v>8</v>
      </c>
      <c r="C57" s="12" t="s">
        <v>13</v>
      </c>
      <c r="D57" s="14">
        <v>35356.740000000005</v>
      </c>
    </row>
    <row r="58" spans="1:4">
      <c r="A58" s="12"/>
      <c r="B58" s="12" t="s">
        <v>5</v>
      </c>
      <c r="C58" s="12" t="s">
        <v>11</v>
      </c>
      <c r="D58" s="14">
        <v>13465.27</v>
      </c>
    </row>
    <row r="59" spans="1:4">
      <c r="A59" s="12"/>
      <c r="B59" s="12" t="s">
        <v>9</v>
      </c>
      <c r="C59" s="12" t="s">
        <v>14</v>
      </c>
      <c r="D59" s="14">
        <v>13030.81</v>
      </c>
    </row>
    <row r="60" spans="1:4">
      <c r="A60" s="12"/>
      <c r="B60" s="12" t="s">
        <v>7</v>
      </c>
      <c r="C60" s="12" t="s">
        <v>12</v>
      </c>
      <c r="D60" s="14">
        <v>14044.88</v>
      </c>
    </row>
    <row r="61" spans="1:4">
      <c r="A61" s="13" t="s">
        <v>99</v>
      </c>
      <c r="B61" s="12"/>
      <c r="C61" s="12"/>
      <c r="D61" s="14">
        <v>91815.99</v>
      </c>
    </row>
    <row r="62" spans="1:4">
      <c r="A62" s="13">
        <v>42013</v>
      </c>
      <c r="B62" s="12" t="s">
        <v>10</v>
      </c>
      <c r="C62" s="12" t="s">
        <v>15</v>
      </c>
      <c r="D62" s="14">
        <v>16013.779999999999</v>
      </c>
    </row>
    <row r="63" spans="1:4">
      <c r="A63" s="12"/>
      <c r="B63" s="12" t="s">
        <v>8</v>
      </c>
      <c r="C63" s="12" t="s">
        <v>13</v>
      </c>
      <c r="D63" s="14">
        <v>35568.879999999997</v>
      </c>
    </row>
    <row r="64" spans="1:4">
      <c r="A64" s="12"/>
      <c r="B64" s="12" t="s">
        <v>5</v>
      </c>
      <c r="C64" s="12" t="s">
        <v>11</v>
      </c>
      <c r="D64" s="14">
        <v>13546.07</v>
      </c>
    </row>
    <row r="65" spans="1:4">
      <c r="A65" s="12"/>
      <c r="B65" s="12" t="s">
        <v>9</v>
      </c>
      <c r="C65" s="12" t="s">
        <v>14</v>
      </c>
      <c r="D65" s="14">
        <v>13109</v>
      </c>
    </row>
    <row r="66" spans="1:4">
      <c r="A66" s="12"/>
      <c r="B66" s="12" t="s">
        <v>7</v>
      </c>
      <c r="C66" s="12" t="s">
        <v>12</v>
      </c>
      <c r="D66" s="14">
        <v>14129.15</v>
      </c>
    </row>
    <row r="67" spans="1:4">
      <c r="A67" s="13" t="s">
        <v>100</v>
      </c>
      <c r="B67" s="12"/>
      <c r="C67" s="12"/>
      <c r="D67" s="14">
        <v>92366.87999999999</v>
      </c>
    </row>
    <row r="68" spans="1:4">
      <c r="A68" s="13">
        <v>42027</v>
      </c>
      <c r="B68" s="12" t="s">
        <v>10</v>
      </c>
      <c r="C68" s="12" t="s">
        <v>15</v>
      </c>
      <c r="D68" s="14">
        <v>16395.820000000003</v>
      </c>
    </row>
    <row r="69" spans="1:4">
      <c r="A69" s="12"/>
      <c r="B69" s="12" t="s">
        <v>8</v>
      </c>
      <c r="C69" s="12" t="s">
        <v>13</v>
      </c>
      <c r="D69" s="14">
        <v>36417.440000000002</v>
      </c>
    </row>
    <row r="70" spans="1:4">
      <c r="A70" s="12"/>
      <c r="B70" s="12" t="s">
        <v>5</v>
      </c>
      <c r="C70" s="12" t="s">
        <v>11</v>
      </c>
      <c r="D70" s="14">
        <v>13869.23</v>
      </c>
    </row>
    <row r="71" spans="1:4">
      <c r="A71" s="12"/>
      <c r="B71" s="12" t="s">
        <v>9</v>
      </c>
      <c r="C71" s="12" t="s">
        <v>14</v>
      </c>
      <c r="D71" s="14">
        <v>13421.73</v>
      </c>
    </row>
    <row r="72" spans="1:4">
      <c r="A72" s="12"/>
      <c r="B72" s="12" t="s">
        <v>7</v>
      </c>
      <c r="C72" s="12" t="s">
        <v>12</v>
      </c>
      <c r="D72" s="14">
        <v>14466.23</v>
      </c>
    </row>
    <row r="73" spans="1:4">
      <c r="A73" s="13" t="s">
        <v>101</v>
      </c>
      <c r="B73" s="12"/>
      <c r="C73" s="12"/>
      <c r="D73" s="14">
        <v>94570.45</v>
      </c>
    </row>
    <row r="74" spans="1:4">
      <c r="A74" s="13">
        <v>42041</v>
      </c>
      <c r="B74" s="12" t="s">
        <v>10</v>
      </c>
      <c r="C74" s="12" t="s">
        <v>15</v>
      </c>
      <c r="D74" s="14">
        <v>16395.82</v>
      </c>
    </row>
    <row r="75" spans="1:4">
      <c r="A75" s="12"/>
      <c r="B75" s="12" t="s">
        <v>8</v>
      </c>
      <c r="C75" s="12" t="s">
        <v>13</v>
      </c>
      <c r="D75" s="14">
        <v>36417.440000000002</v>
      </c>
    </row>
    <row r="76" spans="1:4">
      <c r="A76" s="12"/>
      <c r="B76" s="12" t="s">
        <v>5</v>
      </c>
      <c r="C76" s="12" t="s">
        <v>11</v>
      </c>
      <c r="D76" s="14">
        <v>13869.23</v>
      </c>
    </row>
    <row r="77" spans="1:4">
      <c r="A77" s="12"/>
      <c r="B77" s="12" t="s">
        <v>9</v>
      </c>
      <c r="C77" s="12" t="s">
        <v>14</v>
      </c>
      <c r="D77" s="14">
        <v>18173.09</v>
      </c>
    </row>
    <row r="78" spans="1:4">
      <c r="A78" s="12"/>
      <c r="B78" s="12" t="s">
        <v>7</v>
      </c>
      <c r="C78" s="12" t="s">
        <v>12</v>
      </c>
      <c r="D78" s="14">
        <v>14466.23</v>
      </c>
    </row>
    <row r="79" spans="1:4">
      <c r="A79" s="13" t="s">
        <v>102</v>
      </c>
      <c r="B79" s="12"/>
      <c r="C79" s="12"/>
      <c r="D79" s="14">
        <v>99321.81</v>
      </c>
    </row>
    <row r="80" spans="1:4">
      <c r="A80" s="13">
        <v>42055</v>
      </c>
      <c r="B80" s="12" t="s">
        <v>10</v>
      </c>
      <c r="C80" s="12" t="s">
        <v>15</v>
      </c>
      <c r="D80" s="14">
        <v>16395.82</v>
      </c>
    </row>
    <row r="81" spans="1:4">
      <c r="A81" s="12"/>
      <c r="B81" s="12" t="s">
        <v>8</v>
      </c>
      <c r="C81" s="12" t="s">
        <v>13</v>
      </c>
      <c r="D81" s="14">
        <v>36536.090000000004</v>
      </c>
    </row>
    <row r="82" spans="1:4">
      <c r="A82" s="12"/>
      <c r="B82" s="12" t="s">
        <v>5</v>
      </c>
      <c r="C82" s="12" t="s">
        <v>11</v>
      </c>
      <c r="D82" s="14">
        <v>13869.23</v>
      </c>
    </row>
    <row r="83" spans="1:4">
      <c r="A83" s="12"/>
      <c r="B83" s="12" t="s">
        <v>9</v>
      </c>
      <c r="C83" s="12" t="s">
        <v>14</v>
      </c>
      <c r="D83" s="14">
        <v>18173.09</v>
      </c>
    </row>
    <row r="84" spans="1:4">
      <c r="A84" s="12"/>
      <c r="B84" s="12" t="s">
        <v>7</v>
      </c>
      <c r="C84" s="12" t="s">
        <v>12</v>
      </c>
      <c r="D84" s="14">
        <v>14466.23</v>
      </c>
    </row>
    <row r="85" spans="1:4">
      <c r="A85" s="13" t="s">
        <v>103</v>
      </c>
      <c r="B85" s="12"/>
      <c r="C85" s="12"/>
      <c r="D85" s="14">
        <v>99440.459999999992</v>
      </c>
    </row>
    <row r="86" spans="1:4">
      <c r="A86" s="13">
        <v>42069</v>
      </c>
      <c r="B86" s="12" t="s">
        <v>10</v>
      </c>
      <c r="C86" s="12" t="s">
        <v>15</v>
      </c>
      <c r="D86" s="14">
        <v>16395.82</v>
      </c>
    </row>
    <row r="87" spans="1:4">
      <c r="A87" s="12"/>
      <c r="B87" s="12" t="s">
        <v>8</v>
      </c>
      <c r="C87" s="12" t="s">
        <v>13</v>
      </c>
      <c r="D87" s="14">
        <v>36417.440000000002</v>
      </c>
    </row>
    <row r="88" spans="1:4">
      <c r="A88" s="12"/>
      <c r="B88" s="12" t="s">
        <v>5</v>
      </c>
      <c r="C88" s="12" t="s">
        <v>11</v>
      </c>
      <c r="D88" s="14">
        <v>13869.23</v>
      </c>
    </row>
    <row r="89" spans="1:4">
      <c r="A89" s="12"/>
      <c r="B89" s="12" t="s">
        <v>9</v>
      </c>
      <c r="C89" s="12" t="s">
        <v>14</v>
      </c>
      <c r="D89" s="14">
        <v>18173.09</v>
      </c>
    </row>
    <row r="90" spans="1:4">
      <c r="A90" s="12"/>
      <c r="B90" s="12" t="s">
        <v>7</v>
      </c>
      <c r="C90" s="12" t="s">
        <v>12</v>
      </c>
      <c r="D90" s="14">
        <v>14466.23</v>
      </c>
    </row>
    <row r="91" spans="1:4">
      <c r="A91" s="13" t="s">
        <v>104</v>
      </c>
      <c r="B91" s="12"/>
      <c r="C91" s="12"/>
      <c r="D91" s="14">
        <v>99321.81</v>
      </c>
    </row>
    <row r="92" spans="1:4">
      <c r="A92" s="13">
        <v>42083</v>
      </c>
      <c r="B92" s="12" t="s">
        <v>10</v>
      </c>
      <c r="C92" s="12" t="s">
        <v>15</v>
      </c>
      <c r="D92" s="14">
        <v>16395.82</v>
      </c>
    </row>
    <row r="93" spans="1:4">
      <c r="A93" s="12"/>
      <c r="B93" s="12" t="s">
        <v>8</v>
      </c>
      <c r="C93" s="12" t="s">
        <v>13</v>
      </c>
      <c r="D93" s="14">
        <v>36417.440000000002</v>
      </c>
    </row>
    <row r="94" spans="1:4">
      <c r="A94" s="12"/>
      <c r="B94" s="12" t="s">
        <v>5</v>
      </c>
      <c r="C94" s="12" t="s">
        <v>11</v>
      </c>
      <c r="D94" s="14">
        <v>13869.23</v>
      </c>
    </row>
    <row r="95" spans="1:4">
      <c r="A95" s="12"/>
      <c r="B95" s="12" t="s">
        <v>9</v>
      </c>
      <c r="C95" s="12" t="s">
        <v>14</v>
      </c>
      <c r="D95" s="14">
        <v>18173.09</v>
      </c>
    </row>
    <row r="96" spans="1:4">
      <c r="A96" s="12"/>
      <c r="B96" s="12" t="s">
        <v>7</v>
      </c>
      <c r="C96" s="12" t="s">
        <v>12</v>
      </c>
      <c r="D96" s="14">
        <v>14466.23</v>
      </c>
    </row>
    <row r="97" spans="1:4">
      <c r="A97" s="13" t="s">
        <v>105</v>
      </c>
      <c r="B97" s="12"/>
      <c r="C97" s="12"/>
      <c r="D97" s="14">
        <v>99321.81</v>
      </c>
    </row>
    <row r="98" spans="1:4">
      <c r="A98" s="13">
        <v>42097</v>
      </c>
      <c r="B98" s="12" t="s">
        <v>10</v>
      </c>
      <c r="C98" s="12" t="s">
        <v>15</v>
      </c>
      <c r="D98" s="14">
        <v>16395.82</v>
      </c>
    </row>
    <row r="99" spans="1:4">
      <c r="A99" s="12"/>
      <c r="B99" s="12" t="s">
        <v>8</v>
      </c>
      <c r="C99" s="12" t="s">
        <v>13</v>
      </c>
      <c r="D99" s="14">
        <v>36417.440000000002</v>
      </c>
    </row>
    <row r="100" spans="1:4">
      <c r="A100" s="12"/>
      <c r="B100" s="12" t="s">
        <v>5</v>
      </c>
      <c r="C100" s="12" t="s">
        <v>11</v>
      </c>
      <c r="D100" s="14">
        <v>13819.23</v>
      </c>
    </row>
    <row r="101" spans="1:4">
      <c r="A101" s="12"/>
      <c r="B101" s="12" t="s">
        <v>9</v>
      </c>
      <c r="C101" s="12" t="s">
        <v>14</v>
      </c>
      <c r="D101" s="14">
        <v>18173.09</v>
      </c>
    </row>
    <row r="102" spans="1:4">
      <c r="A102" s="12"/>
      <c r="B102" s="12" t="s">
        <v>7</v>
      </c>
      <c r="C102" s="12" t="s">
        <v>12</v>
      </c>
      <c r="D102" s="14">
        <v>14466.23</v>
      </c>
    </row>
    <row r="103" spans="1:4">
      <c r="A103" s="13" t="s">
        <v>106</v>
      </c>
      <c r="B103" s="12"/>
      <c r="C103" s="12"/>
      <c r="D103" s="14">
        <v>99271.81</v>
      </c>
    </row>
    <row r="104" spans="1:4">
      <c r="A104" s="13">
        <v>42111</v>
      </c>
      <c r="B104" s="12" t="s">
        <v>10</v>
      </c>
      <c r="C104" s="12" t="s">
        <v>15</v>
      </c>
      <c r="D104" s="14">
        <v>16395.82</v>
      </c>
    </row>
    <row r="105" spans="1:4">
      <c r="A105" s="12"/>
      <c r="B105" s="12" t="s">
        <v>8</v>
      </c>
      <c r="C105" s="12" t="s">
        <v>13</v>
      </c>
      <c r="D105" s="14">
        <v>36417.440000000002</v>
      </c>
    </row>
    <row r="106" spans="1:4">
      <c r="A106" s="12"/>
      <c r="B106" s="12" t="s">
        <v>5</v>
      </c>
      <c r="C106" s="12" t="s">
        <v>11</v>
      </c>
      <c r="D106" s="14">
        <v>13919.23</v>
      </c>
    </row>
    <row r="107" spans="1:4">
      <c r="A107" s="12"/>
      <c r="B107" s="12" t="s">
        <v>9</v>
      </c>
      <c r="C107" s="12" t="s">
        <v>14</v>
      </c>
      <c r="D107" s="14">
        <v>18173.09</v>
      </c>
    </row>
    <row r="108" spans="1:4">
      <c r="A108" s="12"/>
      <c r="B108" s="12" t="s">
        <v>7</v>
      </c>
      <c r="C108" s="12" t="s">
        <v>12</v>
      </c>
      <c r="D108" s="14">
        <v>14466.23</v>
      </c>
    </row>
    <row r="109" spans="1:4">
      <c r="A109" s="13" t="s">
        <v>107</v>
      </c>
      <c r="B109" s="12"/>
      <c r="C109" s="12"/>
      <c r="D109" s="14">
        <v>99371.81</v>
      </c>
    </row>
    <row r="110" spans="1:4">
      <c r="A110" s="13">
        <v>42125</v>
      </c>
      <c r="B110" s="12" t="s">
        <v>10</v>
      </c>
      <c r="C110" s="12" t="s">
        <v>15</v>
      </c>
      <c r="D110" s="14">
        <v>16395.82</v>
      </c>
    </row>
    <row r="111" spans="1:4">
      <c r="A111" s="12"/>
      <c r="B111" s="12" t="s">
        <v>8</v>
      </c>
      <c r="C111" s="12" t="s">
        <v>13</v>
      </c>
      <c r="D111" s="14">
        <v>36417.440000000002</v>
      </c>
    </row>
    <row r="112" spans="1:4">
      <c r="A112" s="12"/>
      <c r="B112" s="12" t="s">
        <v>5</v>
      </c>
      <c r="C112" s="12" t="s">
        <v>11</v>
      </c>
      <c r="D112" s="14">
        <v>13869.23</v>
      </c>
    </row>
    <row r="113" spans="1:4">
      <c r="A113" s="12"/>
      <c r="B113" s="12" t="s">
        <v>9</v>
      </c>
      <c r="C113" s="12" t="s">
        <v>14</v>
      </c>
      <c r="D113" s="14">
        <v>18173.09</v>
      </c>
    </row>
    <row r="114" spans="1:4">
      <c r="A114" s="12"/>
      <c r="B114" s="12" t="s">
        <v>7</v>
      </c>
      <c r="C114" s="12" t="s">
        <v>12</v>
      </c>
      <c r="D114" s="14">
        <v>14466.23</v>
      </c>
    </row>
    <row r="115" spans="1:4">
      <c r="A115" s="13" t="s">
        <v>108</v>
      </c>
      <c r="B115" s="12"/>
      <c r="C115" s="12"/>
      <c r="D115" s="14">
        <v>99321.81</v>
      </c>
    </row>
    <row r="116" spans="1:4">
      <c r="A116" s="13">
        <v>42139</v>
      </c>
      <c r="B116" s="12" t="s">
        <v>10</v>
      </c>
      <c r="C116" s="12" t="s">
        <v>15</v>
      </c>
      <c r="D116" s="14">
        <v>16395.82</v>
      </c>
    </row>
    <row r="117" spans="1:4">
      <c r="A117" s="12"/>
      <c r="B117" s="12" t="s">
        <v>8</v>
      </c>
      <c r="C117" s="12" t="s">
        <v>13</v>
      </c>
      <c r="D117" s="14">
        <v>36417.440000000002</v>
      </c>
    </row>
    <row r="118" spans="1:4">
      <c r="A118" s="12"/>
      <c r="B118" s="12" t="s">
        <v>5</v>
      </c>
      <c r="C118" s="12" t="s">
        <v>11</v>
      </c>
      <c r="D118" s="14">
        <v>13869.23</v>
      </c>
    </row>
    <row r="119" spans="1:4">
      <c r="A119" s="12"/>
      <c r="B119" s="12" t="s">
        <v>9</v>
      </c>
      <c r="C119" s="12" t="s">
        <v>14</v>
      </c>
      <c r="D119" s="14">
        <v>18173.09</v>
      </c>
    </row>
    <row r="120" spans="1:4">
      <c r="A120" s="12"/>
      <c r="B120" s="12" t="s">
        <v>7</v>
      </c>
      <c r="C120" s="12" t="s">
        <v>12</v>
      </c>
      <c r="D120" s="14">
        <v>14466.23</v>
      </c>
    </row>
    <row r="121" spans="1:4">
      <c r="A121" s="13" t="s">
        <v>109</v>
      </c>
      <c r="B121" s="12"/>
      <c r="C121" s="12"/>
      <c r="D121" s="14">
        <v>99321.81</v>
      </c>
    </row>
    <row r="122" spans="1:4">
      <c r="A122" s="13">
        <v>42153</v>
      </c>
      <c r="B122" s="12" t="s">
        <v>10</v>
      </c>
      <c r="C122" s="12" t="s">
        <v>15</v>
      </c>
      <c r="D122" s="14">
        <v>16395.82</v>
      </c>
    </row>
    <row r="123" spans="1:4">
      <c r="A123" s="12"/>
      <c r="B123" s="12" t="s">
        <v>8</v>
      </c>
      <c r="C123" s="12" t="s">
        <v>13</v>
      </c>
      <c r="D123" s="14">
        <v>36417.440000000002</v>
      </c>
    </row>
    <row r="124" spans="1:4">
      <c r="A124" s="12"/>
      <c r="B124" s="12" t="s">
        <v>5</v>
      </c>
      <c r="C124" s="12" t="s">
        <v>11</v>
      </c>
      <c r="D124" s="14">
        <v>13869.23</v>
      </c>
    </row>
    <row r="125" spans="1:4">
      <c r="A125" s="12"/>
      <c r="B125" s="12" t="s">
        <v>9</v>
      </c>
      <c r="C125" s="12" t="s">
        <v>14</v>
      </c>
      <c r="D125" s="14">
        <v>18187.3</v>
      </c>
    </row>
    <row r="126" spans="1:4">
      <c r="A126" s="12"/>
      <c r="B126" s="12" t="s">
        <v>7</v>
      </c>
      <c r="C126" s="12" t="s">
        <v>12</v>
      </c>
      <c r="D126" s="14">
        <v>14466.23</v>
      </c>
    </row>
    <row r="127" spans="1:4">
      <c r="A127" s="13" t="s">
        <v>110</v>
      </c>
      <c r="B127" s="12"/>
      <c r="C127" s="12"/>
      <c r="D127" s="14">
        <v>99336.02</v>
      </c>
    </row>
    <row r="128" spans="1:4">
      <c r="A128" s="13">
        <v>42167</v>
      </c>
      <c r="B128" s="12" t="s">
        <v>10</v>
      </c>
      <c r="C128" s="12" t="s">
        <v>15</v>
      </c>
      <c r="D128" s="14">
        <v>16395.82</v>
      </c>
    </row>
    <row r="129" spans="1:4">
      <c r="A129" s="12"/>
      <c r="B129" s="12" t="s">
        <v>8</v>
      </c>
      <c r="C129" s="12" t="s">
        <v>13</v>
      </c>
      <c r="D129" s="14">
        <v>36417.440000000002</v>
      </c>
    </row>
    <row r="130" spans="1:4">
      <c r="A130" s="12"/>
      <c r="B130" s="12" t="s">
        <v>5</v>
      </c>
      <c r="C130" s="12" t="s">
        <v>11</v>
      </c>
      <c r="D130" s="14">
        <v>13869.23</v>
      </c>
    </row>
    <row r="131" spans="1:4">
      <c r="A131" s="12"/>
      <c r="B131" s="12" t="s">
        <v>9</v>
      </c>
      <c r="C131" s="12" t="s">
        <v>14</v>
      </c>
      <c r="D131" s="14">
        <v>18173.09</v>
      </c>
    </row>
    <row r="132" spans="1:4">
      <c r="A132" s="12"/>
      <c r="B132" s="12" t="s">
        <v>7</v>
      </c>
      <c r="C132" s="12" t="s">
        <v>12</v>
      </c>
      <c r="D132" s="14">
        <v>14466.23</v>
      </c>
    </row>
    <row r="133" spans="1:4">
      <c r="A133" s="13" t="s">
        <v>111</v>
      </c>
      <c r="B133" s="12"/>
      <c r="C133" s="12"/>
      <c r="D133" s="14">
        <v>99321.81</v>
      </c>
    </row>
    <row r="134" spans="1:4">
      <c r="A134" s="13">
        <v>42181</v>
      </c>
      <c r="B134" s="12" t="s">
        <v>10</v>
      </c>
      <c r="C134" s="12" t="s">
        <v>15</v>
      </c>
      <c r="D134" s="14">
        <v>16395.82</v>
      </c>
    </row>
    <row r="135" spans="1:4">
      <c r="A135" s="12"/>
      <c r="B135" s="12" t="s">
        <v>8</v>
      </c>
      <c r="C135" s="12" t="s">
        <v>13</v>
      </c>
      <c r="D135" s="14">
        <v>36417.440000000002</v>
      </c>
    </row>
    <row r="136" spans="1:4">
      <c r="A136" s="12"/>
      <c r="B136" s="12" t="s">
        <v>5</v>
      </c>
      <c r="C136" s="12" t="s">
        <v>11</v>
      </c>
      <c r="D136" s="14">
        <v>13869.23</v>
      </c>
    </row>
    <row r="137" spans="1:4">
      <c r="A137" s="12"/>
      <c r="B137" s="12" t="s">
        <v>9</v>
      </c>
      <c r="C137" s="12" t="s">
        <v>14</v>
      </c>
      <c r="D137" s="14">
        <v>18173.09</v>
      </c>
    </row>
    <row r="138" spans="1:4">
      <c r="A138" s="12"/>
      <c r="B138" s="12" t="s">
        <v>7</v>
      </c>
      <c r="C138" s="12" t="s">
        <v>12</v>
      </c>
      <c r="D138" s="14">
        <v>14466.23</v>
      </c>
    </row>
    <row r="139" spans="1:4">
      <c r="A139" s="13" t="s">
        <v>112</v>
      </c>
      <c r="B139" s="12"/>
      <c r="C139" s="12"/>
      <c r="D139" s="14">
        <v>99321.81</v>
      </c>
    </row>
    <row r="140" spans="1:4">
      <c r="A140" s="13">
        <v>42195</v>
      </c>
      <c r="B140" s="12" t="s">
        <v>10</v>
      </c>
      <c r="C140" s="12" t="s">
        <v>15</v>
      </c>
      <c r="D140" s="14">
        <v>16395.82</v>
      </c>
    </row>
    <row r="141" spans="1:4">
      <c r="A141" s="12"/>
      <c r="B141" s="12" t="s">
        <v>8</v>
      </c>
      <c r="C141" s="12" t="s">
        <v>13</v>
      </c>
      <c r="D141" s="14">
        <v>36417.440000000002</v>
      </c>
    </row>
    <row r="142" spans="1:4">
      <c r="A142" s="12"/>
      <c r="B142" s="12" t="s">
        <v>5</v>
      </c>
      <c r="C142" s="12" t="s">
        <v>11</v>
      </c>
      <c r="D142" s="14">
        <v>13869.23</v>
      </c>
    </row>
    <row r="143" spans="1:4">
      <c r="A143" s="12"/>
      <c r="B143" s="12" t="s">
        <v>9</v>
      </c>
      <c r="C143" s="12" t="s">
        <v>14</v>
      </c>
      <c r="D143" s="14">
        <v>18173.09</v>
      </c>
    </row>
    <row r="144" spans="1:4">
      <c r="A144" s="12"/>
      <c r="B144" s="12" t="s">
        <v>7</v>
      </c>
      <c r="C144" s="12" t="s">
        <v>12</v>
      </c>
      <c r="D144" s="14">
        <v>14466.23</v>
      </c>
    </row>
    <row r="145" spans="1:4">
      <c r="A145" s="13" t="s">
        <v>113</v>
      </c>
      <c r="B145" s="12"/>
      <c r="C145" s="12"/>
      <c r="D145" s="14">
        <v>99321.81</v>
      </c>
    </row>
    <row r="146" spans="1:4">
      <c r="A146" s="13">
        <v>42209</v>
      </c>
      <c r="B146" s="12" t="s">
        <v>10</v>
      </c>
      <c r="C146" s="12" t="s">
        <v>15</v>
      </c>
      <c r="D146" s="14">
        <v>16395.82</v>
      </c>
    </row>
    <row r="147" spans="1:4">
      <c r="A147" s="12"/>
      <c r="B147" s="12" t="s">
        <v>8</v>
      </c>
      <c r="C147" s="12" t="s">
        <v>13</v>
      </c>
      <c r="D147" s="14">
        <v>36417.440000000002</v>
      </c>
    </row>
    <row r="148" spans="1:4">
      <c r="A148" s="12"/>
      <c r="B148" s="12" t="s">
        <v>5</v>
      </c>
      <c r="C148" s="12" t="s">
        <v>11</v>
      </c>
      <c r="D148" s="14">
        <v>13869.23</v>
      </c>
    </row>
    <row r="149" spans="1:4">
      <c r="A149" s="12"/>
      <c r="B149" s="12" t="s">
        <v>9</v>
      </c>
      <c r="C149" s="12" t="s">
        <v>14</v>
      </c>
      <c r="D149" s="14">
        <v>18173.09</v>
      </c>
    </row>
    <row r="150" spans="1:4">
      <c r="A150" s="12"/>
      <c r="B150" s="12" t="s">
        <v>7</v>
      </c>
      <c r="C150" s="12" t="s">
        <v>12</v>
      </c>
      <c r="D150" s="14">
        <v>14512.43</v>
      </c>
    </row>
    <row r="151" spans="1:4">
      <c r="A151" s="13" t="s">
        <v>114</v>
      </c>
      <c r="B151" s="12"/>
      <c r="C151" s="12"/>
      <c r="D151" s="14">
        <v>99368.010000000009</v>
      </c>
    </row>
    <row r="152" spans="1:4">
      <c r="A152" s="13">
        <v>42223</v>
      </c>
      <c r="B152" s="12" t="s">
        <v>10</v>
      </c>
      <c r="C152" s="12" t="s">
        <v>15</v>
      </c>
      <c r="D152" s="14">
        <v>16395.82</v>
      </c>
    </row>
    <row r="153" spans="1:4">
      <c r="A153" s="12"/>
      <c r="B153" s="12" t="s">
        <v>8</v>
      </c>
      <c r="C153" s="12" t="s">
        <v>13</v>
      </c>
      <c r="D153" s="14">
        <v>36417.440000000002</v>
      </c>
    </row>
    <row r="154" spans="1:4">
      <c r="A154" s="12"/>
      <c r="B154" s="12" t="s">
        <v>5</v>
      </c>
      <c r="C154" s="12" t="s">
        <v>11</v>
      </c>
      <c r="D154" s="14">
        <v>13869.23</v>
      </c>
    </row>
    <row r="155" spans="1:4">
      <c r="A155" s="12"/>
      <c r="B155" s="12" t="s">
        <v>9</v>
      </c>
      <c r="C155" s="12" t="s">
        <v>14</v>
      </c>
      <c r="D155" s="14">
        <v>18173.09</v>
      </c>
    </row>
    <row r="156" spans="1:4">
      <c r="A156" s="12"/>
      <c r="B156" s="12" t="s">
        <v>7</v>
      </c>
      <c r="C156" s="12" t="s">
        <v>12</v>
      </c>
      <c r="D156" s="14">
        <v>14481.4</v>
      </c>
    </row>
    <row r="157" spans="1:4">
      <c r="A157" s="13" t="s">
        <v>115</v>
      </c>
      <c r="B157" s="12"/>
      <c r="C157" s="12"/>
      <c r="D157" s="14">
        <v>99336.98</v>
      </c>
    </row>
    <row r="158" spans="1:4">
      <c r="A158" s="13">
        <v>42237</v>
      </c>
      <c r="B158" s="12" t="s">
        <v>10</v>
      </c>
      <c r="C158" s="12" t="s">
        <v>15</v>
      </c>
      <c r="D158" s="14">
        <v>16395.82</v>
      </c>
    </row>
    <row r="159" spans="1:4">
      <c r="A159" s="12"/>
      <c r="B159" s="12" t="s">
        <v>8</v>
      </c>
      <c r="C159" s="12" t="s">
        <v>13</v>
      </c>
      <c r="D159" s="14">
        <v>36417.440000000002</v>
      </c>
    </row>
    <row r="160" spans="1:4">
      <c r="A160" s="12"/>
      <c r="B160" s="12" t="s">
        <v>5</v>
      </c>
      <c r="C160" s="12" t="s">
        <v>11</v>
      </c>
      <c r="D160" s="14">
        <v>13869.23</v>
      </c>
    </row>
    <row r="161" spans="1:4">
      <c r="A161" s="12"/>
      <c r="B161" s="12" t="s">
        <v>9</v>
      </c>
      <c r="C161" s="12" t="s">
        <v>14</v>
      </c>
      <c r="D161" s="14">
        <v>18173.09</v>
      </c>
    </row>
    <row r="162" spans="1:4">
      <c r="A162" s="12"/>
      <c r="B162" s="12" t="s">
        <v>7</v>
      </c>
      <c r="C162" s="12" t="s">
        <v>12</v>
      </c>
      <c r="D162" s="14">
        <v>14466.23</v>
      </c>
    </row>
    <row r="163" spans="1:4">
      <c r="A163" s="13" t="s">
        <v>116</v>
      </c>
      <c r="B163" s="12"/>
      <c r="C163" s="12"/>
      <c r="D163" s="14">
        <v>99321.81</v>
      </c>
    </row>
    <row r="164" spans="1:4">
      <c r="A164" s="13" t="s">
        <v>67</v>
      </c>
      <c r="B164" s="12"/>
      <c r="C164" s="12"/>
      <c r="D164" s="14">
        <v>2503302.4599999995</v>
      </c>
    </row>
  </sheetData>
  <pageMargins left="0.7" right="0.7" top="0.75" bottom="0.75" header="0.3" footer="0.3"/>
  <pageSetup scale="4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4"/>
  <sheetViews>
    <sheetView view="pageBreakPreview" zoomScale="60" zoomScaleNormal="100" workbookViewId="0"/>
  </sheetViews>
  <sheetFormatPr defaultRowHeight="10.5"/>
  <cols>
    <col min="1" max="1" width="18.7109375" style="1" customWidth="1"/>
    <col min="2" max="3" width="21.5703125" style="1" bestFit="1" customWidth="1"/>
    <col min="4" max="6" width="13.28515625" style="1" bestFit="1" customWidth="1"/>
    <col min="7" max="7" width="10.5703125" style="1" customWidth="1"/>
    <col min="8" max="8" width="10.5703125" style="1" bestFit="1" customWidth="1"/>
    <col min="9" max="9" width="14.85546875" style="1" customWidth="1"/>
    <col min="10" max="16384" width="9.140625" style="1"/>
  </cols>
  <sheetData>
    <row r="1" spans="1:12">
      <c r="A1" s="9" t="s">
        <v>90</v>
      </c>
      <c r="B1" s="10"/>
      <c r="C1" s="10"/>
      <c r="D1" s="10"/>
      <c r="E1" s="10"/>
      <c r="F1" s="10"/>
    </row>
    <row r="2" spans="1:12">
      <c r="A2" s="9" t="s">
        <v>81</v>
      </c>
      <c r="B2" s="10"/>
      <c r="C2" s="10"/>
      <c r="D2" s="10"/>
      <c r="E2" s="10"/>
      <c r="F2" s="10"/>
    </row>
    <row r="3" spans="1:12" ht="15">
      <c r="A3"/>
      <c r="B3"/>
    </row>
    <row r="5" spans="1:12">
      <c r="A5" s="11" t="s">
        <v>66</v>
      </c>
      <c r="B5" s="12"/>
      <c r="C5" s="12"/>
      <c r="D5" s="11" t="s">
        <v>4</v>
      </c>
      <c r="E5" s="12"/>
      <c r="F5" s="12"/>
      <c r="G5" s="12"/>
      <c r="I5" s="41"/>
    </row>
    <row r="6" spans="1:12">
      <c r="A6" s="11" t="s">
        <v>0</v>
      </c>
      <c r="B6" s="11" t="s">
        <v>1</v>
      </c>
      <c r="C6" s="11" t="s">
        <v>2</v>
      </c>
      <c r="D6" s="12" t="s">
        <v>84</v>
      </c>
      <c r="E6" s="12" t="s">
        <v>86</v>
      </c>
      <c r="F6" s="12" t="s">
        <v>89</v>
      </c>
      <c r="G6" s="12" t="s">
        <v>67</v>
      </c>
      <c r="I6" s="41"/>
      <c r="J6" s="41" t="s">
        <v>208</v>
      </c>
      <c r="K6" s="41" t="s">
        <v>85</v>
      </c>
      <c r="L6" s="41" t="s">
        <v>209</v>
      </c>
    </row>
    <row r="7" spans="1:12">
      <c r="A7" s="13">
        <v>41887</v>
      </c>
      <c r="B7" s="12" t="s">
        <v>13</v>
      </c>
      <c r="C7" s="12" t="s">
        <v>83</v>
      </c>
      <c r="D7" s="14">
        <v>513.67999999999995</v>
      </c>
      <c r="E7" s="14"/>
      <c r="F7" s="14"/>
      <c r="G7" s="14">
        <v>513.67999999999995</v>
      </c>
      <c r="I7" s="42">
        <v>41883</v>
      </c>
      <c r="J7" s="43">
        <f>GETPIVOTDATA("Net",$A$5,"Costing Effective Date",DATE(2014,9,5),"Sub Account","13810")+GETPIVOTDATA("Net",$A$5,"Costing Effective Date",DATE(2014,9,12),"Sub Account","13810")+GETPIVOTDATA("Net",$A$5,"Costing Effective Date",DATE(2014,9,19),"Sub Account","13810")</f>
        <v>3854.9299999999994</v>
      </c>
      <c r="K7" s="43">
        <v>0</v>
      </c>
      <c r="L7" s="43">
        <v>0</v>
      </c>
    </row>
    <row r="8" spans="1:12">
      <c r="A8" s="12"/>
      <c r="B8" s="12" t="s">
        <v>68</v>
      </c>
      <c r="C8" s="12"/>
      <c r="D8" s="14">
        <v>513.67999999999995</v>
      </c>
      <c r="E8" s="14"/>
      <c r="F8" s="14"/>
      <c r="G8" s="14">
        <v>513.67999999999995</v>
      </c>
      <c r="I8" s="42">
        <v>41913</v>
      </c>
      <c r="J8" s="43">
        <f>GETPIVOTDATA("Net",$A$5,"Costing Effective Date",DATE(2014,10,3),"Sub Account","13810")+GETPIVOTDATA("Net",$A$5,"Costing Effective Date",DATE(2014,10,17),"Sub Account","13810")+GETPIVOTDATA("Net",$A$5,"Costing Effective Date",DATE(2014,10,31),"Sub Account","13810")</f>
        <v>4055.92</v>
      </c>
      <c r="K8" s="43">
        <v>0</v>
      </c>
      <c r="L8" s="43">
        <v>0</v>
      </c>
    </row>
    <row r="9" spans="1:12">
      <c r="A9" s="12"/>
      <c r="B9" s="12" t="s">
        <v>15</v>
      </c>
      <c r="C9" s="12" t="s">
        <v>83</v>
      </c>
      <c r="D9" s="14">
        <v>228.63</v>
      </c>
      <c r="E9" s="14"/>
      <c r="F9" s="14"/>
      <c r="G9" s="14">
        <v>228.63</v>
      </c>
      <c r="I9" s="42">
        <v>41944</v>
      </c>
      <c r="J9" s="43">
        <f>GETPIVOTDATA("Net",$A$5,"Costing Effective Date",DATE(2014,11,14),"Sub Account","13810")+GETPIVOTDATA("Net",$A$5,"Costing Effective Date",DATE(2014,11,21),"Sub Account","13810")+GETPIVOTDATA("Net",$A$5,"Costing Effective Date",DATE(2014,11,28),"Sub Account","13810")</f>
        <v>98793.049999999988</v>
      </c>
      <c r="K9" s="43">
        <v>0</v>
      </c>
      <c r="L9" s="43">
        <v>0</v>
      </c>
    </row>
    <row r="10" spans="1:12">
      <c r="A10" s="12"/>
      <c r="B10" s="12" t="s">
        <v>69</v>
      </c>
      <c r="C10" s="12"/>
      <c r="D10" s="14">
        <v>228.63</v>
      </c>
      <c r="E10" s="14"/>
      <c r="F10" s="14"/>
      <c r="G10" s="14">
        <v>228.63</v>
      </c>
      <c r="I10" s="42">
        <v>41974</v>
      </c>
      <c r="J10" s="43">
        <f>GETPIVOTDATA("Net",$A$5,"Costing Effective Date",DATE(2014,12,8),"Sub Account","13810")+GETPIVOTDATA("Net",$A$5,"Costing Effective Date",DATE(2014,12,12),"Sub Account","13810")+GETPIVOTDATA("Net",$A$5,"Costing Effective Date",DATE(2014,12,26),"Sub Account","13810")</f>
        <v>36809.69</v>
      </c>
      <c r="K10" s="43">
        <v>0</v>
      </c>
      <c r="L10" s="43">
        <v>0</v>
      </c>
    </row>
    <row r="11" spans="1:12">
      <c r="A11" s="12"/>
      <c r="B11" s="12" t="s">
        <v>12</v>
      </c>
      <c r="C11" s="12" t="s">
        <v>83</v>
      </c>
      <c r="D11" s="14">
        <v>201.56</v>
      </c>
      <c r="E11" s="14"/>
      <c r="F11" s="14"/>
      <c r="G11" s="14">
        <v>201.56</v>
      </c>
      <c r="I11" s="42">
        <v>42005</v>
      </c>
      <c r="J11" s="43">
        <f>GETPIVOTDATA("Net",$A$5,"Costing Effective Date",DATE(2015,1,9),"Sub Account","13810")+GETPIVOTDATA("Net",$A$5,"Costing Effective Date",DATE(2015,1,23),"Sub Account","13810")</f>
        <v>14240.98</v>
      </c>
      <c r="K11" s="43">
        <f>GETPIVOTDATA("Net",$A$5,"Costing Effective Date",DATE(2015,1,9),"Sub Account","13811")</f>
        <v>210</v>
      </c>
      <c r="L11" s="43">
        <f>GETPIVOTDATA("Net",$A$5,"Costing Effective Date",DATE(2015,1,9),"Sub Account","13812")</f>
        <v>535.5</v>
      </c>
    </row>
    <row r="12" spans="1:12">
      <c r="A12" s="12"/>
      <c r="B12" s="12" t="s">
        <v>70</v>
      </c>
      <c r="C12" s="12"/>
      <c r="D12" s="14">
        <v>201.56</v>
      </c>
      <c r="E12" s="14"/>
      <c r="F12" s="14"/>
      <c r="G12" s="14">
        <v>201.56</v>
      </c>
      <c r="I12" s="42">
        <v>42036</v>
      </c>
      <c r="J12" s="43">
        <f>GETPIVOTDATA("Net",$A$5,"Costing Effective Date",DATE(2015,2,6),"Sub Account","13810")+GETPIVOTDATA("Net",$A$5,"Costing Effective Date",DATE(2015,2,20),"Sub Account","13810")</f>
        <v>13493.27</v>
      </c>
      <c r="K12" s="43">
        <v>0</v>
      </c>
      <c r="L12" s="43">
        <v>0</v>
      </c>
    </row>
    <row r="13" spans="1:12">
      <c r="A13" s="12"/>
      <c r="B13" s="12" t="s">
        <v>14</v>
      </c>
      <c r="C13" s="12" t="s">
        <v>83</v>
      </c>
      <c r="D13" s="14">
        <v>187.52</v>
      </c>
      <c r="E13" s="14"/>
      <c r="F13" s="14"/>
      <c r="G13" s="14">
        <v>187.52</v>
      </c>
      <c r="I13" s="42">
        <v>42064</v>
      </c>
      <c r="J13" s="43">
        <f>GETPIVOTDATA("Net",$A$5,"Costing Effective Date",DATE(2015,3,6),"Sub Account","13810")+GETPIVOTDATA("Net",$A$5,"Costing Effective Date",DATE(2015,3,13),"Sub Account","13810")+GETPIVOTDATA("Net",$A$5,"Costing Effective Date",DATE(2015,3,20),"Sub Account","13810")</f>
        <v>14986.84</v>
      </c>
      <c r="K13" s="43">
        <v>0</v>
      </c>
      <c r="L13" s="43">
        <v>0</v>
      </c>
    </row>
    <row r="14" spans="1:12">
      <c r="A14" s="12"/>
      <c r="B14" s="12" t="s">
        <v>71</v>
      </c>
      <c r="C14" s="12"/>
      <c r="D14" s="14">
        <v>187.52</v>
      </c>
      <c r="E14" s="14"/>
      <c r="F14" s="14"/>
      <c r="G14" s="14">
        <v>187.52</v>
      </c>
      <c r="I14" s="42">
        <v>42095</v>
      </c>
      <c r="J14" s="43">
        <f>GETPIVOTDATA("Net",$A$5,"Costing Effective Date",DATE(2015,4,3),"Sub Account","13810")+GETPIVOTDATA("Net",$A$5,"Costing Effective Date",DATE(2015,4,17),"Sub Account","13810")</f>
        <v>6588.15</v>
      </c>
      <c r="K14" s="43">
        <v>0</v>
      </c>
      <c r="L14" s="43">
        <v>0</v>
      </c>
    </row>
    <row r="15" spans="1:12">
      <c r="A15" s="12"/>
      <c r="B15" s="12" t="s">
        <v>11</v>
      </c>
      <c r="C15" s="12" t="s">
        <v>83</v>
      </c>
      <c r="D15" s="14">
        <v>193.85</v>
      </c>
      <c r="E15" s="14"/>
      <c r="F15" s="14"/>
      <c r="G15" s="14">
        <v>193.85</v>
      </c>
      <c r="I15" s="42">
        <v>42125</v>
      </c>
      <c r="J15" s="43">
        <f>GETPIVOTDATA("Net",$A$5,"Costing Effective Date",DATE(2015,5,1),"Sub Account","13810")+GETPIVOTDATA("Net",$A$5,"Costing Effective Date",DATE(2015,5,8),"Sub Account","13810")+GETPIVOTDATA("Net",$A$5,"Costing Effective Date",DATE(2015,5,15),"Sub Account","13810")+GETPIVOTDATA("Net",$A$5,"Costing Effective Date",DATE(2015,5,29),"Sub Account","13810")</f>
        <v>12318.82</v>
      </c>
      <c r="K15" s="43">
        <v>0</v>
      </c>
      <c r="L15" s="43">
        <v>0</v>
      </c>
    </row>
    <row r="16" spans="1:12">
      <c r="A16" s="12"/>
      <c r="B16" s="12" t="s">
        <v>72</v>
      </c>
      <c r="C16" s="12"/>
      <c r="D16" s="14">
        <v>193.85</v>
      </c>
      <c r="E16" s="14"/>
      <c r="F16" s="14"/>
      <c r="G16" s="14">
        <v>193.85</v>
      </c>
      <c r="I16" s="42">
        <v>42156</v>
      </c>
      <c r="J16" s="43">
        <f>GETPIVOTDATA("Net",$A$5,"Costing Effective Date",DATE(2015,6,12),"Sub Account","13810")+GETPIVOTDATA("Net",$A$5,"Costing Effective Date",DATE(2015,6,26),"Sub Account","13810")</f>
        <v>9645.7800000000007</v>
      </c>
      <c r="K16" s="43">
        <v>0</v>
      </c>
      <c r="L16" s="43">
        <v>0</v>
      </c>
    </row>
    <row r="17" spans="1:12">
      <c r="A17" s="13" t="s">
        <v>91</v>
      </c>
      <c r="B17" s="12"/>
      <c r="C17" s="12"/>
      <c r="D17" s="14">
        <v>1325.2399999999998</v>
      </c>
      <c r="E17" s="14"/>
      <c r="F17" s="14"/>
      <c r="G17" s="14">
        <v>1325.2399999999998</v>
      </c>
      <c r="I17" s="42">
        <v>42186</v>
      </c>
      <c r="J17" s="43">
        <f>GETPIVOTDATA("Net",$A$5,"Costing Effective Date",DATE(2015,7,10),"Sub Account","13810")+GETPIVOTDATA("Net",$A$5,"Costing Effective Date",DATE(2015,7,24),"Sub Account","13810")</f>
        <v>2993.9799999999996</v>
      </c>
      <c r="K17" s="43">
        <v>0</v>
      </c>
      <c r="L17" s="43">
        <v>0</v>
      </c>
    </row>
    <row r="18" spans="1:12">
      <c r="A18" s="13">
        <v>41894</v>
      </c>
      <c r="B18" s="12" t="s">
        <v>13</v>
      </c>
      <c r="C18" s="12" t="s">
        <v>83</v>
      </c>
      <c r="D18" s="14">
        <v>532.73</v>
      </c>
      <c r="E18" s="14"/>
      <c r="F18" s="14"/>
      <c r="G18" s="14">
        <v>532.73</v>
      </c>
      <c r="I18" s="42">
        <v>42217</v>
      </c>
      <c r="J18" s="43">
        <f>GETPIVOTDATA("Net",$A$5,"Costing Effective Date",DATE(2015,8,7),"Sub Account","13810")+GETPIVOTDATA("Net",$A$5,"Costing Effective Date",DATE(2015,8,21),"Sub Account","13810")</f>
        <v>2869.71</v>
      </c>
      <c r="K18" s="43">
        <v>0</v>
      </c>
      <c r="L18" s="43">
        <v>0</v>
      </c>
    </row>
    <row r="19" spans="1:12" ht="11.25" thickBot="1">
      <c r="A19" s="12"/>
      <c r="B19" s="12" t="s">
        <v>68</v>
      </c>
      <c r="C19" s="12"/>
      <c r="D19" s="14">
        <v>532.73</v>
      </c>
      <c r="E19" s="14"/>
      <c r="F19" s="14"/>
      <c r="G19" s="14">
        <v>532.73</v>
      </c>
      <c r="I19" s="41" t="s">
        <v>207</v>
      </c>
      <c r="J19" s="44">
        <f>SUM(J7:J18)</f>
        <v>220651.12</v>
      </c>
      <c r="K19" s="44">
        <f>SUM(K7:K18)</f>
        <v>210</v>
      </c>
      <c r="L19" s="44">
        <f>SUM(L7:L18)</f>
        <v>535.5</v>
      </c>
    </row>
    <row r="20" spans="1:12" ht="11.25" thickTop="1">
      <c r="A20" s="12"/>
      <c r="B20" s="12" t="s">
        <v>15</v>
      </c>
      <c r="C20" s="12" t="s">
        <v>83</v>
      </c>
      <c r="D20" s="14">
        <v>106.5</v>
      </c>
      <c r="E20" s="14"/>
      <c r="F20" s="14"/>
      <c r="G20" s="14">
        <v>106.5</v>
      </c>
    </row>
    <row r="21" spans="1:12">
      <c r="A21" s="12"/>
      <c r="B21" s="12" t="s">
        <v>69</v>
      </c>
      <c r="C21" s="12"/>
      <c r="D21" s="14">
        <v>106.5</v>
      </c>
      <c r="E21" s="14"/>
      <c r="F21" s="14"/>
      <c r="G21" s="14">
        <v>106.5</v>
      </c>
    </row>
    <row r="22" spans="1:12">
      <c r="A22" s="12"/>
      <c r="B22" s="12" t="s">
        <v>12</v>
      </c>
      <c r="C22" s="12" t="s">
        <v>83</v>
      </c>
      <c r="D22" s="14">
        <v>201.3</v>
      </c>
      <c r="E22" s="14"/>
      <c r="F22" s="14"/>
      <c r="G22" s="14">
        <v>201.3</v>
      </c>
    </row>
    <row r="23" spans="1:12">
      <c r="A23" s="12"/>
      <c r="B23" s="12" t="s">
        <v>70</v>
      </c>
      <c r="C23" s="12"/>
      <c r="D23" s="14">
        <v>201.3</v>
      </c>
      <c r="E23" s="14"/>
      <c r="F23" s="14"/>
      <c r="G23" s="14">
        <v>201.3</v>
      </c>
    </row>
    <row r="24" spans="1:12">
      <c r="A24" s="12"/>
      <c r="B24" s="12" t="s">
        <v>14</v>
      </c>
      <c r="C24" s="12" t="s">
        <v>83</v>
      </c>
      <c r="D24" s="14">
        <v>191.81</v>
      </c>
      <c r="E24" s="14"/>
      <c r="F24" s="14"/>
      <c r="G24" s="14">
        <v>191.81</v>
      </c>
    </row>
    <row r="25" spans="1:12">
      <c r="A25" s="12"/>
      <c r="B25" s="12" t="s">
        <v>71</v>
      </c>
      <c r="C25" s="12"/>
      <c r="D25" s="14">
        <v>191.81</v>
      </c>
      <c r="E25" s="14"/>
      <c r="F25" s="14"/>
      <c r="G25" s="14">
        <v>191.81</v>
      </c>
    </row>
    <row r="26" spans="1:12">
      <c r="A26" s="12"/>
      <c r="B26" s="12" t="s">
        <v>11</v>
      </c>
      <c r="C26" s="12" t="s">
        <v>83</v>
      </c>
      <c r="D26" s="14">
        <v>172.1</v>
      </c>
      <c r="E26" s="14"/>
      <c r="F26" s="14"/>
      <c r="G26" s="14">
        <v>172.1</v>
      </c>
    </row>
    <row r="27" spans="1:12">
      <c r="A27" s="12"/>
      <c r="B27" s="12" t="s">
        <v>72</v>
      </c>
      <c r="C27" s="12"/>
      <c r="D27" s="14">
        <v>172.1</v>
      </c>
      <c r="E27" s="14"/>
      <c r="F27" s="14"/>
      <c r="G27" s="14">
        <v>172.1</v>
      </c>
    </row>
    <row r="28" spans="1:12">
      <c r="A28" s="13" t="s">
        <v>117</v>
      </c>
      <c r="B28" s="12"/>
      <c r="C28" s="12"/>
      <c r="D28" s="14">
        <v>1204.4399999999998</v>
      </c>
      <c r="E28" s="14"/>
      <c r="F28" s="14"/>
      <c r="G28" s="14">
        <v>1204.4399999999998</v>
      </c>
    </row>
    <row r="29" spans="1:12">
      <c r="A29" s="13">
        <v>41901</v>
      </c>
      <c r="B29" s="12" t="s">
        <v>13</v>
      </c>
      <c r="C29" s="12" t="s">
        <v>83</v>
      </c>
      <c r="D29" s="14">
        <v>513.67999999999995</v>
      </c>
      <c r="E29" s="14"/>
      <c r="F29" s="14"/>
      <c r="G29" s="14">
        <v>513.67999999999995</v>
      </c>
    </row>
    <row r="30" spans="1:12">
      <c r="A30" s="12"/>
      <c r="B30" s="12" t="s">
        <v>68</v>
      </c>
      <c r="C30" s="12"/>
      <c r="D30" s="14">
        <v>513.67999999999995</v>
      </c>
      <c r="E30" s="14"/>
      <c r="F30" s="14"/>
      <c r="G30" s="14">
        <v>513.67999999999995</v>
      </c>
    </row>
    <row r="31" spans="1:12">
      <c r="A31" s="12"/>
      <c r="B31" s="12" t="s">
        <v>15</v>
      </c>
      <c r="C31" s="12" t="s">
        <v>83</v>
      </c>
      <c r="D31" s="14">
        <v>228.63</v>
      </c>
      <c r="E31" s="14"/>
      <c r="F31" s="14"/>
      <c r="G31" s="14">
        <v>228.63</v>
      </c>
    </row>
    <row r="32" spans="1:12">
      <c r="A32" s="12"/>
      <c r="B32" s="12" t="s">
        <v>69</v>
      </c>
      <c r="C32" s="12"/>
      <c r="D32" s="14">
        <v>228.63</v>
      </c>
      <c r="E32" s="14"/>
      <c r="F32" s="14"/>
      <c r="G32" s="14">
        <v>228.63</v>
      </c>
    </row>
    <row r="33" spans="1:7">
      <c r="A33" s="12"/>
      <c r="B33" s="12" t="s">
        <v>12</v>
      </c>
      <c r="C33" s="12" t="s">
        <v>83</v>
      </c>
      <c r="D33" s="14">
        <v>201.57</v>
      </c>
      <c r="E33" s="14"/>
      <c r="F33" s="14"/>
      <c r="G33" s="14">
        <v>201.57</v>
      </c>
    </row>
    <row r="34" spans="1:7">
      <c r="A34" s="12"/>
      <c r="B34" s="12" t="s">
        <v>70</v>
      </c>
      <c r="C34" s="12"/>
      <c r="D34" s="14">
        <v>201.57</v>
      </c>
      <c r="E34" s="14"/>
      <c r="F34" s="14"/>
      <c r="G34" s="14">
        <v>201.57</v>
      </c>
    </row>
    <row r="35" spans="1:7">
      <c r="A35" s="12"/>
      <c r="B35" s="12" t="s">
        <v>14</v>
      </c>
      <c r="C35" s="12" t="s">
        <v>83</v>
      </c>
      <c r="D35" s="14">
        <v>187.52</v>
      </c>
      <c r="E35" s="14"/>
      <c r="F35" s="14"/>
      <c r="G35" s="14">
        <v>187.52</v>
      </c>
    </row>
    <row r="36" spans="1:7">
      <c r="A36" s="12"/>
      <c r="B36" s="12" t="s">
        <v>71</v>
      </c>
      <c r="C36" s="12"/>
      <c r="D36" s="14">
        <v>187.52</v>
      </c>
      <c r="E36" s="14"/>
      <c r="F36" s="14"/>
      <c r="G36" s="14">
        <v>187.52</v>
      </c>
    </row>
    <row r="37" spans="1:7">
      <c r="A37" s="12"/>
      <c r="B37" s="12" t="s">
        <v>11</v>
      </c>
      <c r="C37" s="12" t="s">
        <v>83</v>
      </c>
      <c r="D37" s="14">
        <v>193.85</v>
      </c>
      <c r="E37" s="14"/>
      <c r="F37" s="14"/>
      <c r="G37" s="14">
        <v>193.85</v>
      </c>
    </row>
    <row r="38" spans="1:7">
      <c r="A38" s="12"/>
      <c r="B38" s="12" t="s">
        <v>72</v>
      </c>
      <c r="C38" s="12"/>
      <c r="D38" s="14">
        <v>193.85</v>
      </c>
      <c r="E38" s="14"/>
      <c r="F38" s="14"/>
      <c r="G38" s="14">
        <v>193.85</v>
      </c>
    </row>
    <row r="39" spans="1:7">
      <c r="A39" s="13" t="s">
        <v>92</v>
      </c>
      <c r="B39" s="12"/>
      <c r="C39" s="12"/>
      <c r="D39" s="14">
        <v>1325.2499999999998</v>
      </c>
      <c r="E39" s="14"/>
      <c r="F39" s="14"/>
      <c r="G39" s="14">
        <v>1325.2499999999998</v>
      </c>
    </row>
    <row r="40" spans="1:7">
      <c r="A40" s="13">
        <v>41915</v>
      </c>
      <c r="B40" s="12" t="s">
        <v>13</v>
      </c>
      <c r="C40" s="12" t="s">
        <v>83</v>
      </c>
      <c r="D40" s="14">
        <v>593.84</v>
      </c>
      <c r="E40" s="14"/>
      <c r="F40" s="14"/>
      <c r="G40" s="14">
        <v>593.84</v>
      </c>
    </row>
    <row r="41" spans="1:7">
      <c r="A41" s="12"/>
      <c r="B41" s="12" t="s">
        <v>68</v>
      </c>
      <c r="C41" s="12"/>
      <c r="D41" s="14">
        <v>593.84</v>
      </c>
      <c r="E41" s="14"/>
      <c r="F41" s="14"/>
      <c r="G41" s="14">
        <v>593.84</v>
      </c>
    </row>
    <row r="42" spans="1:7">
      <c r="A42" s="12"/>
      <c r="B42" s="12" t="s">
        <v>15</v>
      </c>
      <c r="C42" s="12" t="s">
        <v>83</v>
      </c>
      <c r="D42" s="14">
        <v>228.64</v>
      </c>
      <c r="E42" s="14"/>
      <c r="F42" s="14"/>
      <c r="G42" s="14">
        <v>228.64</v>
      </c>
    </row>
    <row r="43" spans="1:7">
      <c r="A43" s="12"/>
      <c r="B43" s="12" t="s">
        <v>69</v>
      </c>
      <c r="C43" s="12"/>
      <c r="D43" s="14">
        <v>228.64</v>
      </c>
      <c r="E43" s="14"/>
      <c r="F43" s="14"/>
      <c r="G43" s="14">
        <v>228.64</v>
      </c>
    </row>
    <row r="44" spans="1:7">
      <c r="A44" s="12"/>
      <c r="B44" s="12" t="s">
        <v>12</v>
      </c>
      <c r="C44" s="12" t="s">
        <v>83</v>
      </c>
      <c r="D44" s="14">
        <v>201.56</v>
      </c>
      <c r="E44" s="14"/>
      <c r="F44" s="14"/>
      <c r="G44" s="14">
        <v>201.56</v>
      </c>
    </row>
    <row r="45" spans="1:7">
      <c r="A45" s="12"/>
      <c r="B45" s="12" t="s">
        <v>70</v>
      </c>
      <c r="C45" s="12"/>
      <c r="D45" s="14">
        <v>201.56</v>
      </c>
      <c r="E45" s="14"/>
      <c r="F45" s="14"/>
      <c r="G45" s="14">
        <v>201.56</v>
      </c>
    </row>
    <row r="46" spans="1:7">
      <c r="A46" s="12"/>
      <c r="B46" s="12" t="s">
        <v>14</v>
      </c>
      <c r="C46" s="12" t="s">
        <v>83</v>
      </c>
      <c r="D46" s="14">
        <v>187.52</v>
      </c>
      <c r="E46" s="14"/>
      <c r="F46" s="14"/>
      <c r="G46" s="14">
        <v>187.52</v>
      </c>
    </row>
    <row r="47" spans="1:7">
      <c r="A47" s="12"/>
      <c r="B47" s="12" t="s">
        <v>71</v>
      </c>
      <c r="C47" s="12"/>
      <c r="D47" s="14">
        <v>187.52</v>
      </c>
      <c r="E47" s="14"/>
      <c r="F47" s="14"/>
      <c r="G47" s="14">
        <v>187.52</v>
      </c>
    </row>
    <row r="48" spans="1:7">
      <c r="A48" s="12"/>
      <c r="B48" s="12" t="s">
        <v>11</v>
      </c>
      <c r="C48" s="12" t="s">
        <v>83</v>
      </c>
      <c r="D48" s="14">
        <v>193.85</v>
      </c>
      <c r="E48" s="14"/>
      <c r="F48" s="14"/>
      <c r="G48" s="14">
        <v>193.85</v>
      </c>
    </row>
    <row r="49" spans="1:7">
      <c r="A49" s="12"/>
      <c r="B49" s="12" t="s">
        <v>72</v>
      </c>
      <c r="C49" s="12"/>
      <c r="D49" s="14">
        <v>193.85</v>
      </c>
      <c r="E49" s="14"/>
      <c r="F49" s="14"/>
      <c r="G49" s="14">
        <v>193.85</v>
      </c>
    </row>
    <row r="50" spans="1:7">
      <c r="A50" s="13" t="s">
        <v>93</v>
      </c>
      <c r="B50" s="12"/>
      <c r="C50" s="12"/>
      <c r="D50" s="14">
        <v>1405.4099999999999</v>
      </c>
      <c r="E50" s="14"/>
      <c r="F50" s="14"/>
      <c r="G50" s="14">
        <v>1405.4099999999999</v>
      </c>
    </row>
    <row r="51" spans="1:7">
      <c r="A51" s="13">
        <v>41929</v>
      </c>
      <c r="B51" s="12" t="s">
        <v>13</v>
      </c>
      <c r="C51" s="12" t="s">
        <v>83</v>
      </c>
      <c r="D51" s="14">
        <v>513.67999999999995</v>
      </c>
      <c r="E51" s="14"/>
      <c r="F51" s="14"/>
      <c r="G51" s="14">
        <v>513.67999999999995</v>
      </c>
    </row>
    <row r="52" spans="1:7">
      <c r="A52" s="12"/>
      <c r="B52" s="12" t="s">
        <v>68</v>
      </c>
      <c r="C52" s="12"/>
      <c r="D52" s="14">
        <v>513.67999999999995</v>
      </c>
      <c r="E52" s="14"/>
      <c r="F52" s="14"/>
      <c r="G52" s="14">
        <v>513.67999999999995</v>
      </c>
    </row>
    <row r="53" spans="1:7">
      <c r="A53" s="12"/>
      <c r="B53" s="12" t="s">
        <v>15</v>
      </c>
      <c r="C53" s="12" t="s">
        <v>83</v>
      </c>
      <c r="D53" s="14">
        <v>228.63</v>
      </c>
      <c r="E53" s="14"/>
      <c r="F53" s="14"/>
      <c r="G53" s="14">
        <v>228.63</v>
      </c>
    </row>
    <row r="54" spans="1:7">
      <c r="A54" s="12"/>
      <c r="B54" s="12" t="s">
        <v>69</v>
      </c>
      <c r="C54" s="12"/>
      <c r="D54" s="14">
        <v>228.63</v>
      </c>
      <c r="E54" s="14"/>
      <c r="F54" s="14"/>
      <c r="G54" s="14">
        <v>228.63</v>
      </c>
    </row>
    <row r="55" spans="1:7">
      <c r="A55" s="12"/>
      <c r="B55" s="12" t="s">
        <v>12</v>
      </c>
      <c r="C55" s="12" t="s">
        <v>83</v>
      </c>
      <c r="D55" s="14">
        <v>201.56</v>
      </c>
      <c r="E55" s="14"/>
      <c r="F55" s="14"/>
      <c r="G55" s="14">
        <v>201.56</v>
      </c>
    </row>
    <row r="56" spans="1:7">
      <c r="A56" s="12"/>
      <c r="B56" s="12" t="s">
        <v>70</v>
      </c>
      <c r="C56" s="12"/>
      <c r="D56" s="14">
        <v>201.56</v>
      </c>
      <c r="E56" s="14"/>
      <c r="F56" s="14"/>
      <c r="G56" s="14">
        <v>201.56</v>
      </c>
    </row>
    <row r="57" spans="1:7">
      <c r="A57" s="12"/>
      <c r="B57" s="12" t="s">
        <v>14</v>
      </c>
      <c r="C57" s="12" t="s">
        <v>83</v>
      </c>
      <c r="D57" s="14">
        <v>187.52</v>
      </c>
      <c r="E57" s="14"/>
      <c r="F57" s="14"/>
      <c r="G57" s="14">
        <v>187.52</v>
      </c>
    </row>
    <row r="58" spans="1:7">
      <c r="A58" s="12"/>
      <c r="B58" s="12" t="s">
        <v>71</v>
      </c>
      <c r="C58" s="12"/>
      <c r="D58" s="14">
        <v>187.52</v>
      </c>
      <c r="E58" s="14"/>
      <c r="F58" s="14"/>
      <c r="G58" s="14">
        <v>187.52</v>
      </c>
    </row>
    <row r="59" spans="1:7">
      <c r="A59" s="12"/>
      <c r="B59" s="12" t="s">
        <v>11</v>
      </c>
      <c r="C59" s="12" t="s">
        <v>83</v>
      </c>
      <c r="D59" s="14">
        <v>193.86</v>
      </c>
      <c r="E59" s="14"/>
      <c r="F59" s="14"/>
      <c r="G59" s="14">
        <v>193.86</v>
      </c>
    </row>
    <row r="60" spans="1:7">
      <c r="A60" s="12"/>
      <c r="B60" s="12" t="s">
        <v>72</v>
      </c>
      <c r="C60" s="12"/>
      <c r="D60" s="14">
        <v>193.86</v>
      </c>
      <c r="E60" s="14"/>
      <c r="F60" s="14"/>
      <c r="G60" s="14">
        <v>193.86</v>
      </c>
    </row>
    <row r="61" spans="1:7">
      <c r="A61" s="13" t="s">
        <v>94</v>
      </c>
      <c r="B61" s="12"/>
      <c r="C61" s="12"/>
      <c r="D61" s="14">
        <v>1325.25</v>
      </c>
      <c r="E61" s="14"/>
      <c r="F61" s="14"/>
      <c r="G61" s="14">
        <v>1325.25</v>
      </c>
    </row>
    <row r="62" spans="1:7">
      <c r="A62" s="13">
        <v>41943</v>
      </c>
      <c r="B62" s="12" t="s">
        <v>13</v>
      </c>
      <c r="C62" s="12" t="s">
        <v>83</v>
      </c>
      <c r="D62" s="14">
        <v>513.69000000000005</v>
      </c>
      <c r="E62" s="14"/>
      <c r="F62" s="14"/>
      <c r="G62" s="14">
        <v>513.69000000000005</v>
      </c>
    </row>
    <row r="63" spans="1:7">
      <c r="A63" s="12"/>
      <c r="B63" s="12" t="s">
        <v>68</v>
      </c>
      <c r="C63" s="12"/>
      <c r="D63" s="14">
        <v>513.69000000000005</v>
      </c>
      <c r="E63" s="14"/>
      <c r="F63" s="14"/>
      <c r="G63" s="14">
        <v>513.69000000000005</v>
      </c>
    </row>
    <row r="64" spans="1:7">
      <c r="A64" s="12"/>
      <c r="B64" s="12" t="s">
        <v>15</v>
      </c>
      <c r="C64" s="12" t="s">
        <v>83</v>
      </c>
      <c r="D64" s="14">
        <v>228.64</v>
      </c>
      <c r="E64" s="14"/>
      <c r="F64" s="14"/>
      <c r="G64" s="14">
        <v>228.64</v>
      </c>
    </row>
    <row r="65" spans="1:7">
      <c r="A65" s="12"/>
      <c r="B65" s="12" t="s">
        <v>69</v>
      </c>
      <c r="C65" s="12"/>
      <c r="D65" s="14">
        <v>228.64</v>
      </c>
      <c r="E65" s="14"/>
      <c r="F65" s="14"/>
      <c r="G65" s="14">
        <v>228.64</v>
      </c>
    </row>
    <row r="66" spans="1:7">
      <c r="A66" s="12"/>
      <c r="B66" s="12" t="s">
        <v>12</v>
      </c>
      <c r="C66" s="12" t="s">
        <v>83</v>
      </c>
      <c r="D66" s="14">
        <v>201.57</v>
      </c>
      <c r="E66" s="14"/>
      <c r="F66" s="14"/>
      <c r="G66" s="14">
        <v>201.57</v>
      </c>
    </row>
    <row r="67" spans="1:7">
      <c r="A67" s="12"/>
      <c r="B67" s="12" t="s">
        <v>70</v>
      </c>
      <c r="C67" s="12"/>
      <c r="D67" s="14">
        <v>201.57</v>
      </c>
      <c r="E67" s="14"/>
      <c r="F67" s="14"/>
      <c r="G67" s="14">
        <v>201.57</v>
      </c>
    </row>
    <row r="68" spans="1:7">
      <c r="A68" s="12"/>
      <c r="B68" s="12" t="s">
        <v>14</v>
      </c>
      <c r="C68" s="12" t="s">
        <v>83</v>
      </c>
      <c r="D68" s="14">
        <v>187.51</v>
      </c>
      <c r="E68" s="14"/>
      <c r="F68" s="14"/>
      <c r="G68" s="14">
        <v>187.51</v>
      </c>
    </row>
    <row r="69" spans="1:7">
      <c r="A69" s="12"/>
      <c r="B69" s="12" t="s">
        <v>71</v>
      </c>
      <c r="C69" s="12"/>
      <c r="D69" s="14">
        <v>187.51</v>
      </c>
      <c r="E69" s="14"/>
      <c r="F69" s="14"/>
      <c r="G69" s="14">
        <v>187.51</v>
      </c>
    </row>
    <row r="70" spans="1:7">
      <c r="A70" s="12"/>
      <c r="B70" s="12" t="s">
        <v>11</v>
      </c>
      <c r="C70" s="12" t="s">
        <v>83</v>
      </c>
      <c r="D70" s="14">
        <v>193.85</v>
      </c>
      <c r="E70" s="14"/>
      <c r="F70" s="14"/>
      <c r="G70" s="14">
        <v>193.85</v>
      </c>
    </row>
    <row r="71" spans="1:7">
      <c r="A71" s="12"/>
      <c r="B71" s="12" t="s">
        <v>72</v>
      </c>
      <c r="C71" s="12"/>
      <c r="D71" s="14">
        <v>193.85</v>
      </c>
      <c r="E71" s="14"/>
      <c r="F71" s="14"/>
      <c r="G71" s="14">
        <v>193.85</v>
      </c>
    </row>
    <row r="72" spans="1:7">
      <c r="A72" s="13" t="s">
        <v>95</v>
      </c>
      <c r="B72" s="12"/>
      <c r="C72" s="12"/>
      <c r="D72" s="14">
        <v>1325.26</v>
      </c>
      <c r="E72" s="14"/>
      <c r="F72" s="14"/>
      <c r="G72" s="14">
        <v>1325.26</v>
      </c>
    </row>
    <row r="73" spans="1:7">
      <c r="A73" s="13">
        <v>41957</v>
      </c>
      <c r="B73" s="12" t="s">
        <v>13</v>
      </c>
      <c r="C73" s="12" t="s">
        <v>83</v>
      </c>
      <c r="D73" s="14">
        <v>38011.979999999996</v>
      </c>
      <c r="E73" s="14"/>
      <c r="F73" s="14"/>
      <c r="G73" s="14">
        <v>38011.979999999996</v>
      </c>
    </row>
    <row r="74" spans="1:7">
      <c r="A74" s="12"/>
      <c r="B74" s="12" t="s">
        <v>68</v>
      </c>
      <c r="C74" s="12"/>
      <c r="D74" s="14">
        <v>38011.979999999996</v>
      </c>
      <c r="E74" s="14"/>
      <c r="F74" s="14"/>
      <c r="G74" s="14">
        <v>38011.979999999996</v>
      </c>
    </row>
    <row r="75" spans="1:7">
      <c r="A75" s="12"/>
      <c r="B75" s="12" t="s">
        <v>15</v>
      </c>
      <c r="C75" s="12" t="s">
        <v>83</v>
      </c>
      <c r="D75" s="14">
        <v>9684.5499999999993</v>
      </c>
      <c r="E75" s="14"/>
      <c r="F75" s="14"/>
      <c r="G75" s="14">
        <v>9684.5499999999993</v>
      </c>
    </row>
    <row r="76" spans="1:7">
      <c r="A76" s="12"/>
      <c r="B76" s="12" t="s">
        <v>69</v>
      </c>
      <c r="C76" s="12"/>
      <c r="D76" s="14">
        <v>9684.5499999999993</v>
      </c>
      <c r="E76" s="14"/>
      <c r="F76" s="14"/>
      <c r="G76" s="14">
        <v>9684.5499999999993</v>
      </c>
    </row>
    <row r="77" spans="1:7">
      <c r="A77" s="12"/>
      <c r="B77" s="12" t="s">
        <v>12</v>
      </c>
      <c r="C77" s="12" t="s">
        <v>83</v>
      </c>
      <c r="D77" s="14">
        <v>6807.81</v>
      </c>
      <c r="E77" s="14"/>
      <c r="F77" s="14"/>
      <c r="G77" s="14">
        <v>6807.81</v>
      </c>
    </row>
    <row r="78" spans="1:7">
      <c r="A78" s="12"/>
      <c r="B78" s="12" t="s">
        <v>70</v>
      </c>
      <c r="C78" s="12"/>
      <c r="D78" s="14">
        <v>6807.81</v>
      </c>
      <c r="E78" s="14"/>
      <c r="F78" s="14"/>
      <c r="G78" s="14">
        <v>6807.81</v>
      </c>
    </row>
    <row r="79" spans="1:7">
      <c r="A79" s="12"/>
      <c r="B79" s="12" t="s">
        <v>14</v>
      </c>
      <c r="C79" s="12" t="s">
        <v>83</v>
      </c>
      <c r="D79" s="14">
        <v>12434.66</v>
      </c>
      <c r="E79" s="14"/>
      <c r="F79" s="14"/>
      <c r="G79" s="14">
        <v>12434.66</v>
      </c>
    </row>
    <row r="80" spans="1:7">
      <c r="A80" s="12"/>
      <c r="B80" s="12" t="s">
        <v>71</v>
      </c>
      <c r="C80" s="12"/>
      <c r="D80" s="14">
        <v>12434.66</v>
      </c>
      <c r="E80" s="14"/>
      <c r="F80" s="14"/>
      <c r="G80" s="14">
        <v>12434.66</v>
      </c>
    </row>
    <row r="81" spans="1:7">
      <c r="A81" s="12"/>
      <c r="B81" s="12" t="s">
        <v>11</v>
      </c>
      <c r="C81" s="12" t="s">
        <v>83</v>
      </c>
      <c r="D81" s="14">
        <v>9454.17</v>
      </c>
      <c r="E81" s="14"/>
      <c r="F81" s="14"/>
      <c r="G81" s="14">
        <v>9454.17</v>
      </c>
    </row>
    <row r="82" spans="1:7">
      <c r="A82" s="12"/>
      <c r="B82" s="12" t="s">
        <v>72</v>
      </c>
      <c r="C82" s="12"/>
      <c r="D82" s="14">
        <v>9454.17</v>
      </c>
      <c r="E82" s="14"/>
      <c r="F82" s="14"/>
      <c r="G82" s="14">
        <v>9454.17</v>
      </c>
    </row>
    <row r="83" spans="1:7">
      <c r="A83" s="13" t="s">
        <v>96</v>
      </c>
      <c r="B83" s="12"/>
      <c r="C83" s="12"/>
      <c r="D83" s="14">
        <v>76393.17</v>
      </c>
      <c r="E83" s="14"/>
      <c r="F83" s="14"/>
      <c r="G83" s="14">
        <v>76393.17</v>
      </c>
    </row>
    <row r="84" spans="1:7">
      <c r="A84" s="13">
        <v>41964</v>
      </c>
      <c r="B84" s="12" t="s">
        <v>13</v>
      </c>
      <c r="C84" s="12" t="s">
        <v>83</v>
      </c>
      <c r="D84" s="14">
        <v>15079.89</v>
      </c>
      <c r="E84" s="14"/>
      <c r="F84" s="14"/>
      <c r="G84" s="14">
        <v>15079.89</v>
      </c>
    </row>
    <row r="85" spans="1:7">
      <c r="A85" s="12"/>
      <c r="B85" s="12" t="s">
        <v>68</v>
      </c>
      <c r="C85" s="12"/>
      <c r="D85" s="14">
        <v>15079.89</v>
      </c>
      <c r="E85" s="14"/>
      <c r="F85" s="14"/>
      <c r="G85" s="14">
        <v>15079.89</v>
      </c>
    </row>
    <row r="86" spans="1:7">
      <c r="A86" s="12"/>
      <c r="B86" s="12" t="s">
        <v>15</v>
      </c>
      <c r="C86" s="12" t="s">
        <v>83</v>
      </c>
      <c r="D86" s="14">
        <v>5994.73</v>
      </c>
      <c r="E86" s="14"/>
      <c r="F86" s="14"/>
      <c r="G86" s="14">
        <v>5994.73</v>
      </c>
    </row>
    <row r="87" spans="1:7">
      <c r="A87" s="12"/>
      <c r="B87" s="12" t="s">
        <v>69</v>
      </c>
      <c r="C87" s="12"/>
      <c r="D87" s="14">
        <v>5994.73</v>
      </c>
      <c r="E87" s="14"/>
      <c r="F87" s="14"/>
      <c r="G87" s="14">
        <v>5994.73</v>
      </c>
    </row>
    <row r="88" spans="1:7">
      <c r="A88" s="13" t="s">
        <v>118</v>
      </c>
      <c r="B88" s="12"/>
      <c r="C88" s="12"/>
      <c r="D88" s="14">
        <v>21074.62</v>
      </c>
      <c r="E88" s="14"/>
      <c r="F88" s="14"/>
      <c r="G88" s="14">
        <v>21074.62</v>
      </c>
    </row>
    <row r="89" spans="1:7">
      <c r="A89" s="13">
        <v>41971</v>
      </c>
      <c r="B89" s="12" t="s">
        <v>13</v>
      </c>
      <c r="C89" s="12" t="s">
        <v>83</v>
      </c>
      <c r="D89" s="14">
        <v>513.67999999999995</v>
      </c>
      <c r="E89" s="14"/>
      <c r="F89" s="14"/>
      <c r="G89" s="14">
        <v>513.67999999999995</v>
      </c>
    </row>
    <row r="90" spans="1:7">
      <c r="A90" s="12"/>
      <c r="B90" s="12" t="s">
        <v>68</v>
      </c>
      <c r="C90" s="12"/>
      <c r="D90" s="14">
        <v>513.67999999999995</v>
      </c>
      <c r="E90" s="14"/>
      <c r="F90" s="14"/>
      <c r="G90" s="14">
        <v>513.67999999999995</v>
      </c>
    </row>
    <row r="91" spans="1:7">
      <c r="A91" s="12"/>
      <c r="B91" s="12" t="s">
        <v>15</v>
      </c>
      <c r="C91" s="12" t="s">
        <v>83</v>
      </c>
      <c r="D91" s="14">
        <v>228.64</v>
      </c>
      <c r="E91" s="14"/>
      <c r="F91" s="14"/>
      <c r="G91" s="14">
        <v>228.64</v>
      </c>
    </row>
    <row r="92" spans="1:7">
      <c r="A92" s="12"/>
      <c r="B92" s="12" t="s">
        <v>69</v>
      </c>
      <c r="C92" s="12"/>
      <c r="D92" s="14">
        <v>228.64</v>
      </c>
      <c r="E92" s="14"/>
      <c r="F92" s="14"/>
      <c r="G92" s="14">
        <v>228.64</v>
      </c>
    </row>
    <row r="93" spans="1:7">
      <c r="A93" s="12"/>
      <c r="B93" s="12" t="s">
        <v>12</v>
      </c>
      <c r="C93" s="12" t="s">
        <v>83</v>
      </c>
      <c r="D93" s="14">
        <v>201.56</v>
      </c>
      <c r="E93" s="14"/>
      <c r="F93" s="14"/>
      <c r="G93" s="14">
        <v>201.56</v>
      </c>
    </row>
    <row r="94" spans="1:7">
      <c r="A94" s="12"/>
      <c r="B94" s="12" t="s">
        <v>70</v>
      </c>
      <c r="C94" s="12"/>
      <c r="D94" s="14">
        <v>201.56</v>
      </c>
      <c r="E94" s="14"/>
      <c r="F94" s="14"/>
      <c r="G94" s="14">
        <v>201.56</v>
      </c>
    </row>
    <row r="95" spans="1:7">
      <c r="A95" s="12"/>
      <c r="B95" s="12" t="s">
        <v>14</v>
      </c>
      <c r="C95" s="12" t="s">
        <v>83</v>
      </c>
      <c r="D95" s="14">
        <v>187.52</v>
      </c>
      <c r="E95" s="14"/>
      <c r="F95" s="14"/>
      <c r="G95" s="14">
        <v>187.52</v>
      </c>
    </row>
    <row r="96" spans="1:7">
      <c r="A96" s="12"/>
      <c r="B96" s="12" t="s">
        <v>71</v>
      </c>
      <c r="C96" s="12"/>
      <c r="D96" s="14">
        <v>187.52</v>
      </c>
      <c r="E96" s="14"/>
      <c r="F96" s="14"/>
      <c r="G96" s="14">
        <v>187.52</v>
      </c>
    </row>
    <row r="97" spans="1:7">
      <c r="A97" s="12"/>
      <c r="B97" s="12" t="s">
        <v>11</v>
      </c>
      <c r="C97" s="12" t="s">
        <v>83</v>
      </c>
      <c r="D97" s="14">
        <v>193.86</v>
      </c>
      <c r="E97" s="14"/>
      <c r="F97" s="14"/>
      <c r="G97" s="14">
        <v>193.86</v>
      </c>
    </row>
    <row r="98" spans="1:7">
      <c r="A98" s="12"/>
      <c r="B98" s="12" t="s">
        <v>72</v>
      </c>
      <c r="C98" s="12"/>
      <c r="D98" s="14">
        <v>193.86</v>
      </c>
      <c r="E98" s="14"/>
      <c r="F98" s="14"/>
      <c r="G98" s="14">
        <v>193.86</v>
      </c>
    </row>
    <row r="99" spans="1:7">
      <c r="A99" s="13" t="s">
        <v>97</v>
      </c>
      <c r="B99" s="12"/>
      <c r="C99" s="12"/>
      <c r="D99" s="14">
        <v>1325.2599999999998</v>
      </c>
      <c r="E99" s="14"/>
      <c r="F99" s="14"/>
      <c r="G99" s="14">
        <v>1325.2599999999998</v>
      </c>
    </row>
    <row r="100" spans="1:7">
      <c r="A100" s="13">
        <v>41981</v>
      </c>
      <c r="B100" s="12" t="s">
        <v>13</v>
      </c>
      <c r="C100" s="12" t="s">
        <v>83</v>
      </c>
      <c r="D100" s="14">
        <v>24322.03</v>
      </c>
      <c r="E100" s="14"/>
      <c r="F100" s="14"/>
      <c r="G100" s="14">
        <v>24322.03</v>
      </c>
    </row>
    <row r="101" spans="1:7">
      <c r="A101" s="12"/>
      <c r="B101" s="12" t="s">
        <v>68</v>
      </c>
      <c r="C101" s="12"/>
      <c r="D101" s="14">
        <v>24322.03</v>
      </c>
      <c r="E101" s="14"/>
      <c r="F101" s="14"/>
      <c r="G101" s="14">
        <v>24322.03</v>
      </c>
    </row>
    <row r="102" spans="1:7">
      <c r="A102" s="12"/>
      <c r="B102" s="12" t="s">
        <v>15</v>
      </c>
      <c r="C102" s="12" t="s">
        <v>83</v>
      </c>
      <c r="D102" s="14">
        <v>112.25</v>
      </c>
      <c r="E102" s="14"/>
      <c r="F102" s="14"/>
      <c r="G102" s="14">
        <v>112.25</v>
      </c>
    </row>
    <row r="103" spans="1:7">
      <c r="A103" s="12"/>
      <c r="B103" s="12" t="s">
        <v>69</v>
      </c>
      <c r="C103" s="12"/>
      <c r="D103" s="14">
        <v>112.25</v>
      </c>
      <c r="E103" s="14"/>
      <c r="F103" s="14"/>
      <c r="G103" s="14">
        <v>112.25</v>
      </c>
    </row>
    <row r="104" spans="1:7">
      <c r="A104" s="12"/>
      <c r="B104" s="12" t="s">
        <v>12</v>
      </c>
      <c r="C104" s="12" t="s">
        <v>83</v>
      </c>
      <c r="D104" s="14">
        <v>9302.590000000002</v>
      </c>
      <c r="E104" s="14"/>
      <c r="F104" s="14"/>
      <c r="G104" s="14">
        <v>9302.590000000002</v>
      </c>
    </row>
    <row r="105" spans="1:7">
      <c r="A105" s="12"/>
      <c r="B105" s="12" t="s">
        <v>70</v>
      </c>
      <c r="C105" s="12"/>
      <c r="D105" s="14">
        <v>9302.590000000002</v>
      </c>
      <c r="E105" s="14"/>
      <c r="F105" s="14"/>
      <c r="G105" s="14">
        <v>9302.590000000002</v>
      </c>
    </row>
    <row r="106" spans="1:7">
      <c r="A106" s="12"/>
      <c r="B106" s="12" t="s">
        <v>14</v>
      </c>
      <c r="C106" s="12" t="s">
        <v>83</v>
      </c>
      <c r="D106" s="14">
        <v>201.43</v>
      </c>
      <c r="E106" s="14"/>
      <c r="F106" s="14"/>
      <c r="G106" s="14">
        <v>201.43</v>
      </c>
    </row>
    <row r="107" spans="1:7">
      <c r="A107" s="12"/>
      <c r="B107" s="12" t="s">
        <v>71</v>
      </c>
      <c r="C107" s="12"/>
      <c r="D107" s="14">
        <v>201.43</v>
      </c>
      <c r="E107" s="14"/>
      <c r="F107" s="14"/>
      <c r="G107" s="14">
        <v>201.43</v>
      </c>
    </row>
    <row r="108" spans="1:7">
      <c r="A108" s="12"/>
      <c r="B108" s="12" t="s">
        <v>11</v>
      </c>
      <c r="C108" s="12" t="s">
        <v>83</v>
      </c>
      <c r="D108" s="14">
        <v>203.45</v>
      </c>
      <c r="E108" s="14"/>
      <c r="F108" s="14"/>
      <c r="G108" s="14">
        <v>203.45</v>
      </c>
    </row>
    <row r="109" spans="1:7">
      <c r="A109" s="12"/>
      <c r="B109" s="12" t="s">
        <v>72</v>
      </c>
      <c r="C109" s="12"/>
      <c r="D109" s="14">
        <v>203.45</v>
      </c>
      <c r="E109" s="14"/>
      <c r="F109" s="14"/>
      <c r="G109" s="14">
        <v>203.45</v>
      </c>
    </row>
    <row r="110" spans="1:7">
      <c r="A110" s="13" t="s">
        <v>119</v>
      </c>
      <c r="B110" s="12"/>
      <c r="C110" s="12"/>
      <c r="D110" s="14">
        <v>34141.75</v>
      </c>
      <c r="E110" s="14"/>
      <c r="F110" s="14"/>
      <c r="G110" s="14">
        <v>34141.75</v>
      </c>
    </row>
    <row r="111" spans="1:7">
      <c r="A111" s="13">
        <v>41985</v>
      </c>
      <c r="B111" s="12" t="s">
        <v>13</v>
      </c>
      <c r="C111" s="12" t="s">
        <v>83</v>
      </c>
      <c r="D111" s="14">
        <v>513.67999999999995</v>
      </c>
      <c r="E111" s="14"/>
      <c r="F111" s="14"/>
      <c r="G111" s="14">
        <v>513.67999999999995</v>
      </c>
    </row>
    <row r="112" spans="1:7">
      <c r="A112" s="12"/>
      <c r="B112" s="12" t="s">
        <v>68</v>
      </c>
      <c r="C112" s="12"/>
      <c r="D112" s="14">
        <v>513.67999999999995</v>
      </c>
      <c r="E112" s="14"/>
      <c r="F112" s="14"/>
      <c r="G112" s="14">
        <v>513.67999999999995</v>
      </c>
    </row>
    <row r="113" spans="1:7">
      <c r="A113" s="12"/>
      <c r="B113" s="12" t="s">
        <v>15</v>
      </c>
      <c r="C113" s="12" t="s">
        <v>83</v>
      </c>
      <c r="D113" s="14">
        <v>228.64</v>
      </c>
      <c r="E113" s="14"/>
      <c r="F113" s="14"/>
      <c r="G113" s="14">
        <v>228.64</v>
      </c>
    </row>
    <row r="114" spans="1:7">
      <c r="A114" s="12"/>
      <c r="B114" s="12" t="s">
        <v>69</v>
      </c>
      <c r="C114" s="12"/>
      <c r="D114" s="14">
        <v>228.64</v>
      </c>
      <c r="E114" s="14"/>
      <c r="F114" s="14"/>
      <c r="G114" s="14">
        <v>228.64</v>
      </c>
    </row>
    <row r="115" spans="1:7">
      <c r="A115" s="12"/>
      <c r="B115" s="12" t="s">
        <v>12</v>
      </c>
      <c r="C115" s="12" t="s">
        <v>83</v>
      </c>
      <c r="D115" s="14">
        <v>201.56</v>
      </c>
      <c r="E115" s="14"/>
      <c r="F115" s="14"/>
      <c r="G115" s="14">
        <v>201.56</v>
      </c>
    </row>
    <row r="116" spans="1:7">
      <c r="A116" s="12"/>
      <c r="B116" s="12" t="s">
        <v>70</v>
      </c>
      <c r="C116" s="12"/>
      <c r="D116" s="14">
        <v>201.56</v>
      </c>
      <c r="E116" s="14"/>
      <c r="F116" s="14"/>
      <c r="G116" s="14">
        <v>201.56</v>
      </c>
    </row>
    <row r="117" spans="1:7">
      <c r="A117" s="12"/>
      <c r="B117" s="12" t="s">
        <v>14</v>
      </c>
      <c r="C117" s="12" t="s">
        <v>83</v>
      </c>
      <c r="D117" s="14">
        <v>187.52</v>
      </c>
      <c r="E117" s="14"/>
      <c r="F117" s="14"/>
      <c r="G117" s="14">
        <v>187.52</v>
      </c>
    </row>
    <row r="118" spans="1:7">
      <c r="A118" s="12"/>
      <c r="B118" s="12" t="s">
        <v>71</v>
      </c>
      <c r="C118" s="12"/>
      <c r="D118" s="14">
        <v>187.52</v>
      </c>
      <c r="E118" s="14"/>
      <c r="F118" s="14"/>
      <c r="G118" s="14">
        <v>187.52</v>
      </c>
    </row>
    <row r="119" spans="1:7">
      <c r="A119" s="12"/>
      <c r="B119" s="12" t="s">
        <v>11</v>
      </c>
      <c r="C119" s="12" t="s">
        <v>83</v>
      </c>
      <c r="D119" s="14">
        <v>193.85</v>
      </c>
      <c r="E119" s="14"/>
      <c r="F119" s="14"/>
      <c r="G119" s="14">
        <v>193.85</v>
      </c>
    </row>
    <row r="120" spans="1:7">
      <c r="A120" s="12"/>
      <c r="B120" s="12" t="s">
        <v>72</v>
      </c>
      <c r="C120" s="12"/>
      <c r="D120" s="14">
        <v>193.85</v>
      </c>
      <c r="E120" s="14"/>
      <c r="F120" s="14"/>
      <c r="G120" s="14">
        <v>193.85</v>
      </c>
    </row>
    <row r="121" spans="1:7">
      <c r="A121" s="13" t="s">
        <v>98</v>
      </c>
      <c r="B121" s="12"/>
      <c r="C121" s="12"/>
      <c r="D121" s="14">
        <v>1325.2499999999998</v>
      </c>
      <c r="E121" s="14"/>
      <c r="F121" s="14"/>
      <c r="G121" s="14">
        <v>1325.2499999999998</v>
      </c>
    </row>
    <row r="122" spans="1:7">
      <c r="A122" s="13">
        <v>41999</v>
      </c>
      <c r="B122" s="12" t="s">
        <v>13</v>
      </c>
      <c r="C122" s="12" t="s">
        <v>83</v>
      </c>
      <c r="D122" s="14">
        <v>531.11</v>
      </c>
      <c r="E122" s="14"/>
      <c r="F122" s="14"/>
      <c r="G122" s="14">
        <v>531.11</v>
      </c>
    </row>
    <row r="123" spans="1:7">
      <c r="A123" s="12"/>
      <c r="B123" s="12" t="s">
        <v>68</v>
      </c>
      <c r="C123" s="12"/>
      <c r="D123" s="14">
        <v>531.11</v>
      </c>
      <c r="E123" s="14"/>
      <c r="F123" s="14"/>
      <c r="G123" s="14">
        <v>531.11</v>
      </c>
    </row>
    <row r="124" spans="1:7">
      <c r="A124" s="12"/>
      <c r="B124" s="12" t="s">
        <v>15</v>
      </c>
      <c r="C124" s="12" t="s">
        <v>83</v>
      </c>
      <c r="D124" s="14">
        <v>228.63</v>
      </c>
      <c r="E124" s="14"/>
      <c r="F124" s="14"/>
      <c r="G124" s="14">
        <v>228.63</v>
      </c>
    </row>
    <row r="125" spans="1:7">
      <c r="A125" s="12"/>
      <c r="B125" s="12" t="s">
        <v>69</v>
      </c>
      <c r="C125" s="12"/>
      <c r="D125" s="14">
        <v>228.63</v>
      </c>
      <c r="E125" s="14"/>
      <c r="F125" s="14"/>
      <c r="G125" s="14">
        <v>228.63</v>
      </c>
    </row>
    <row r="126" spans="1:7">
      <c r="A126" s="12"/>
      <c r="B126" s="12" t="s">
        <v>12</v>
      </c>
      <c r="C126" s="12" t="s">
        <v>83</v>
      </c>
      <c r="D126" s="14">
        <v>201.57</v>
      </c>
      <c r="E126" s="14"/>
      <c r="F126" s="14"/>
      <c r="G126" s="14">
        <v>201.57</v>
      </c>
    </row>
    <row r="127" spans="1:7">
      <c r="A127" s="12"/>
      <c r="B127" s="12" t="s">
        <v>70</v>
      </c>
      <c r="C127" s="12"/>
      <c r="D127" s="14">
        <v>201.57</v>
      </c>
      <c r="E127" s="14"/>
      <c r="F127" s="14"/>
      <c r="G127" s="14">
        <v>201.57</v>
      </c>
    </row>
    <row r="128" spans="1:7">
      <c r="A128" s="12"/>
      <c r="B128" s="12" t="s">
        <v>14</v>
      </c>
      <c r="C128" s="12" t="s">
        <v>83</v>
      </c>
      <c r="D128" s="14">
        <v>187.52</v>
      </c>
      <c r="E128" s="14"/>
      <c r="F128" s="14"/>
      <c r="G128" s="14">
        <v>187.52</v>
      </c>
    </row>
    <row r="129" spans="1:7">
      <c r="A129" s="12"/>
      <c r="B129" s="12" t="s">
        <v>71</v>
      </c>
      <c r="C129" s="12"/>
      <c r="D129" s="14">
        <v>187.52</v>
      </c>
      <c r="E129" s="14"/>
      <c r="F129" s="14"/>
      <c r="G129" s="14">
        <v>187.52</v>
      </c>
    </row>
    <row r="130" spans="1:7">
      <c r="A130" s="12"/>
      <c r="B130" s="12" t="s">
        <v>11</v>
      </c>
      <c r="C130" s="12" t="s">
        <v>83</v>
      </c>
      <c r="D130" s="14">
        <v>193.86</v>
      </c>
      <c r="E130" s="14"/>
      <c r="F130" s="14"/>
      <c r="G130" s="14">
        <v>193.86</v>
      </c>
    </row>
    <row r="131" spans="1:7">
      <c r="A131" s="12"/>
      <c r="B131" s="12" t="s">
        <v>72</v>
      </c>
      <c r="C131" s="12"/>
      <c r="D131" s="14">
        <v>193.86</v>
      </c>
      <c r="E131" s="14"/>
      <c r="F131" s="14"/>
      <c r="G131" s="14">
        <v>193.86</v>
      </c>
    </row>
    <row r="132" spans="1:7">
      <c r="A132" s="13" t="s">
        <v>99</v>
      </c>
      <c r="B132" s="12"/>
      <c r="C132" s="12"/>
      <c r="D132" s="14">
        <v>1342.69</v>
      </c>
      <c r="E132" s="14"/>
      <c r="F132" s="14"/>
      <c r="G132" s="14">
        <v>1342.69</v>
      </c>
    </row>
    <row r="133" spans="1:7">
      <c r="A133" s="13">
        <v>42013</v>
      </c>
      <c r="B133" s="12" t="s">
        <v>13</v>
      </c>
      <c r="C133" s="12" t="s">
        <v>85</v>
      </c>
      <c r="D133" s="14"/>
      <c r="E133" s="14">
        <v>42</v>
      </c>
      <c r="F133" s="14"/>
      <c r="G133" s="14">
        <v>42</v>
      </c>
    </row>
    <row r="134" spans="1:7">
      <c r="A134" s="12"/>
      <c r="B134" s="12"/>
      <c r="C134" s="12" t="s">
        <v>83</v>
      </c>
      <c r="D134" s="14">
        <v>516.76</v>
      </c>
      <c r="E134" s="14"/>
      <c r="F134" s="14"/>
      <c r="G134" s="14">
        <v>516.76</v>
      </c>
    </row>
    <row r="135" spans="1:7">
      <c r="A135" s="12"/>
      <c r="B135" s="12"/>
      <c r="C135" s="12" t="s">
        <v>87</v>
      </c>
      <c r="D135" s="14">
        <v>2209.59</v>
      </c>
      <c r="E135" s="14"/>
      <c r="F135" s="14"/>
      <c r="G135" s="14">
        <v>2209.59</v>
      </c>
    </row>
    <row r="136" spans="1:7">
      <c r="A136" s="12"/>
      <c r="B136" s="12"/>
      <c r="C136" s="12" t="s">
        <v>88</v>
      </c>
      <c r="D136" s="14"/>
      <c r="E136" s="14"/>
      <c r="F136" s="14">
        <v>107.1</v>
      </c>
      <c r="G136" s="14">
        <v>107.1</v>
      </c>
    </row>
    <row r="137" spans="1:7">
      <c r="A137" s="12"/>
      <c r="B137" s="12" t="s">
        <v>68</v>
      </c>
      <c r="C137" s="12"/>
      <c r="D137" s="14">
        <v>2726.3500000000004</v>
      </c>
      <c r="E137" s="14">
        <v>42</v>
      </c>
      <c r="F137" s="14">
        <v>107.1</v>
      </c>
      <c r="G137" s="14">
        <v>2875.4500000000003</v>
      </c>
    </row>
    <row r="138" spans="1:7">
      <c r="A138" s="12"/>
      <c r="B138" s="12" t="s">
        <v>15</v>
      </c>
      <c r="C138" s="12" t="s">
        <v>85</v>
      </c>
      <c r="D138" s="14"/>
      <c r="E138" s="14">
        <v>42</v>
      </c>
      <c r="F138" s="14"/>
      <c r="G138" s="14">
        <v>42</v>
      </c>
    </row>
    <row r="139" spans="1:7">
      <c r="A139" s="12"/>
      <c r="B139" s="12"/>
      <c r="C139" s="12" t="s">
        <v>83</v>
      </c>
      <c r="D139" s="14">
        <v>229.99</v>
      </c>
      <c r="E139" s="14"/>
      <c r="F139" s="14"/>
      <c r="G139" s="14">
        <v>229.99</v>
      </c>
    </row>
    <row r="140" spans="1:7">
      <c r="A140" s="12"/>
      <c r="B140" s="12"/>
      <c r="C140" s="12" t="s">
        <v>87</v>
      </c>
      <c r="D140" s="14">
        <v>983.41</v>
      </c>
      <c r="E140" s="14"/>
      <c r="F140" s="14"/>
      <c r="G140" s="14">
        <v>983.41</v>
      </c>
    </row>
    <row r="141" spans="1:7">
      <c r="A141" s="12"/>
      <c r="B141" s="12"/>
      <c r="C141" s="12" t="s">
        <v>88</v>
      </c>
      <c r="D141" s="14"/>
      <c r="E141" s="14"/>
      <c r="F141" s="14">
        <v>107.1</v>
      </c>
      <c r="G141" s="14">
        <v>107.1</v>
      </c>
    </row>
    <row r="142" spans="1:7">
      <c r="A142" s="12"/>
      <c r="B142" s="12" t="s">
        <v>69</v>
      </c>
      <c r="C142" s="12"/>
      <c r="D142" s="14">
        <v>1213.4000000000001</v>
      </c>
      <c r="E142" s="14">
        <v>42</v>
      </c>
      <c r="F142" s="14">
        <v>107.1</v>
      </c>
      <c r="G142" s="14">
        <v>1362.5</v>
      </c>
    </row>
    <row r="143" spans="1:7">
      <c r="A143" s="12"/>
      <c r="B143" s="12" t="s">
        <v>12</v>
      </c>
      <c r="C143" s="12" t="s">
        <v>85</v>
      </c>
      <c r="D143" s="14"/>
      <c r="E143" s="14">
        <v>42</v>
      </c>
      <c r="F143" s="14"/>
      <c r="G143" s="14">
        <v>42</v>
      </c>
    </row>
    <row r="144" spans="1:7">
      <c r="A144" s="12"/>
      <c r="B144" s="12"/>
      <c r="C144" s="12" t="s">
        <v>83</v>
      </c>
      <c r="D144" s="14">
        <v>203.79</v>
      </c>
      <c r="E144" s="14"/>
      <c r="F144" s="14"/>
      <c r="G144" s="14">
        <v>203.79</v>
      </c>
    </row>
    <row r="145" spans="1:7">
      <c r="A145" s="12"/>
      <c r="B145" s="12"/>
      <c r="C145" s="12" t="s">
        <v>87</v>
      </c>
      <c r="D145" s="14">
        <v>871.36</v>
      </c>
      <c r="E145" s="14"/>
      <c r="F145" s="14"/>
      <c r="G145" s="14">
        <v>871.36</v>
      </c>
    </row>
    <row r="146" spans="1:7">
      <c r="A146" s="12"/>
      <c r="B146" s="12"/>
      <c r="C146" s="12" t="s">
        <v>88</v>
      </c>
      <c r="D146" s="14"/>
      <c r="E146" s="14"/>
      <c r="F146" s="14">
        <v>107.1</v>
      </c>
      <c r="G146" s="14">
        <v>107.1</v>
      </c>
    </row>
    <row r="147" spans="1:7">
      <c r="A147" s="12"/>
      <c r="B147" s="12" t="s">
        <v>70</v>
      </c>
      <c r="C147" s="12"/>
      <c r="D147" s="14">
        <v>1075.1500000000001</v>
      </c>
      <c r="E147" s="14">
        <v>42</v>
      </c>
      <c r="F147" s="14">
        <v>107.1</v>
      </c>
      <c r="G147" s="14">
        <v>1224.25</v>
      </c>
    </row>
    <row r="148" spans="1:7">
      <c r="A148" s="12"/>
      <c r="B148" s="12" t="s">
        <v>14</v>
      </c>
      <c r="C148" s="12" t="s">
        <v>85</v>
      </c>
      <c r="D148" s="14"/>
      <c r="E148" s="14">
        <v>42</v>
      </c>
      <c r="F148" s="14"/>
      <c r="G148" s="14">
        <v>42</v>
      </c>
    </row>
    <row r="149" spans="1:7">
      <c r="A149" s="12"/>
      <c r="B149" s="12"/>
      <c r="C149" s="12" t="s">
        <v>83</v>
      </c>
      <c r="D149" s="14">
        <v>188.16</v>
      </c>
      <c r="E149" s="14"/>
      <c r="F149" s="14"/>
      <c r="G149" s="14">
        <v>188.16</v>
      </c>
    </row>
    <row r="150" spans="1:7">
      <c r="A150" s="12"/>
      <c r="B150" s="12"/>
      <c r="C150" s="12" t="s">
        <v>87</v>
      </c>
      <c r="D150" s="14">
        <v>804.54</v>
      </c>
      <c r="E150" s="14"/>
      <c r="F150" s="14"/>
      <c r="G150" s="14">
        <v>804.54</v>
      </c>
    </row>
    <row r="151" spans="1:7">
      <c r="A151" s="12"/>
      <c r="B151" s="12"/>
      <c r="C151" s="12" t="s">
        <v>88</v>
      </c>
      <c r="D151" s="14"/>
      <c r="E151" s="14"/>
      <c r="F151" s="14">
        <v>107.1</v>
      </c>
      <c r="G151" s="14">
        <v>107.1</v>
      </c>
    </row>
    <row r="152" spans="1:7">
      <c r="A152" s="12"/>
      <c r="B152" s="12" t="s">
        <v>71</v>
      </c>
      <c r="C152" s="12"/>
      <c r="D152" s="14">
        <v>992.69999999999993</v>
      </c>
      <c r="E152" s="14">
        <v>42</v>
      </c>
      <c r="F152" s="14">
        <v>107.1</v>
      </c>
      <c r="G152" s="14">
        <v>1141.8</v>
      </c>
    </row>
    <row r="153" spans="1:7">
      <c r="A153" s="12"/>
      <c r="B153" s="12" t="s">
        <v>11</v>
      </c>
      <c r="C153" s="12" t="s">
        <v>85</v>
      </c>
      <c r="D153" s="14"/>
      <c r="E153" s="14">
        <v>42</v>
      </c>
      <c r="F153" s="14"/>
      <c r="G153" s="14">
        <v>42</v>
      </c>
    </row>
    <row r="154" spans="1:7">
      <c r="A154" s="12"/>
      <c r="B154" s="12"/>
      <c r="C154" s="12" t="s">
        <v>83</v>
      </c>
      <c r="D154" s="14">
        <v>195.02</v>
      </c>
      <c r="E154" s="14"/>
      <c r="F154" s="14"/>
      <c r="G154" s="14">
        <v>195.02</v>
      </c>
    </row>
    <row r="155" spans="1:7">
      <c r="A155" s="12"/>
      <c r="B155" s="12"/>
      <c r="C155" s="12" t="s">
        <v>87</v>
      </c>
      <c r="D155" s="14">
        <v>833.9</v>
      </c>
      <c r="E155" s="14"/>
      <c r="F155" s="14"/>
      <c r="G155" s="14">
        <v>833.9</v>
      </c>
    </row>
    <row r="156" spans="1:7">
      <c r="A156" s="12"/>
      <c r="B156" s="12"/>
      <c r="C156" s="12" t="s">
        <v>88</v>
      </c>
      <c r="D156" s="14"/>
      <c r="E156" s="14"/>
      <c r="F156" s="14">
        <v>107.1</v>
      </c>
      <c r="G156" s="14">
        <v>107.1</v>
      </c>
    </row>
    <row r="157" spans="1:7">
      <c r="A157" s="12"/>
      <c r="B157" s="12" t="s">
        <v>72</v>
      </c>
      <c r="C157" s="12"/>
      <c r="D157" s="14">
        <v>1028.92</v>
      </c>
      <c r="E157" s="14">
        <v>42</v>
      </c>
      <c r="F157" s="14">
        <v>107.1</v>
      </c>
      <c r="G157" s="14">
        <v>1178.02</v>
      </c>
    </row>
    <row r="158" spans="1:7">
      <c r="A158" s="13" t="s">
        <v>100</v>
      </c>
      <c r="B158" s="12"/>
      <c r="C158" s="12"/>
      <c r="D158" s="14">
        <v>7036.5199999999995</v>
      </c>
      <c r="E158" s="14">
        <v>210</v>
      </c>
      <c r="F158" s="14">
        <v>535.5</v>
      </c>
      <c r="G158" s="14">
        <v>7782.0200000000013</v>
      </c>
    </row>
    <row r="159" spans="1:7">
      <c r="A159" s="13">
        <v>42027</v>
      </c>
      <c r="B159" s="12" t="s">
        <v>13</v>
      </c>
      <c r="C159" s="12" t="s">
        <v>83</v>
      </c>
      <c r="D159" s="14">
        <v>529.05999999999995</v>
      </c>
      <c r="E159" s="14"/>
      <c r="F159" s="14"/>
      <c r="G159" s="14">
        <v>529.05999999999995</v>
      </c>
    </row>
    <row r="160" spans="1:7">
      <c r="A160" s="12"/>
      <c r="B160" s="12"/>
      <c r="C160" s="12" t="s">
        <v>87</v>
      </c>
      <c r="D160" s="14">
        <v>2262.19</v>
      </c>
      <c r="E160" s="14"/>
      <c r="F160" s="14"/>
      <c r="G160" s="14">
        <v>2262.19</v>
      </c>
    </row>
    <row r="161" spans="1:7">
      <c r="A161" s="12"/>
      <c r="B161" s="12" t="s">
        <v>68</v>
      </c>
      <c r="C161" s="12"/>
      <c r="D161" s="14">
        <v>2791.25</v>
      </c>
      <c r="E161" s="14"/>
      <c r="F161" s="14"/>
      <c r="G161" s="14">
        <v>2791.25</v>
      </c>
    </row>
    <row r="162" spans="1:7">
      <c r="A162" s="12"/>
      <c r="B162" s="12" t="s">
        <v>15</v>
      </c>
      <c r="C162" s="12" t="s">
        <v>83</v>
      </c>
      <c r="D162" s="14">
        <v>235.42</v>
      </c>
      <c r="E162" s="14"/>
      <c r="F162" s="14"/>
      <c r="G162" s="14">
        <v>235.42</v>
      </c>
    </row>
    <row r="163" spans="1:7">
      <c r="A163" s="12"/>
      <c r="B163" s="12"/>
      <c r="C163" s="12" t="s">
        <v>87</v>
      </c>
      <c r="D163" s="14">
        <v>1006.61</v>
      </c>
      <c r="E163" s="14"/>
      <c r="F163" s="14"/>
      <c r="G163" s="14">
        <v>1006.61</v>
      </c>
    </row>
    <row r="164" spans="1:7">
      <c r="A164" s="12"/>
      <c r="B164" s="12" t="s">
        <v>69</v>
      </c>
      <c r="C164" s="12"/>
      <c r="D164" s="14">
        <v>1242.03</v>
      </c>
      <c r="E164" s="14"/>
      <c r="F164" s="14"/>
      <c r="G164" s="14">
        <v>1242.03</v>
      </c>
    </row>
    <row r="165" spans="1:7">
      <c r="A165" s="12"/>
      <c r="B165" s="12" t="s">
        <v>12</v>
      </c>
      <c r="C165" s="12" t="s">
        <v>83</v>
      </c>
      <c r="D165" s="14">
        <v>208.67</v>
      </c>
      <c r="E165" s="14"/>
      <c r="F165" s="14"/>
      <c r="G165" s="14">
        <v>208.67</v>
      </c>
    </row>
    <row r="166" spans="1:7">
      <c r="A166" s="12"/>
      <c r="B166" s="12"/>
      <c r="C166" s="12" t="s">
        <v>87</v>
      </c>
      <c r="D166" s="14">
        <v>892.26</v>
      </c>
      <c r="E166" s="14"/>
      <c r="F166" s="14"/>
      <c r="G166" s="14">
        <v>892.26</v>
      </c>
    </row>
    <row r="167" spans="1:7">
      <c r="A167" s="12"/>
      <c r="B167" s="12" t="s">
        <v>70</v>
      </c>
      <c r="C167" s="12"/>
      <c r="D167" s="14">
        <v>1100.93</v>
      </c>
      <c r="E167" s="14"/>
      <c r="F167" s="14"/>
      <c r="G167" s="14">
        <v>1100.93</v>
      </c>
    </row>
    <row r="168" spans="1:7">
      <c r="A168" s="12"/>
      <c r="B168" s="12" t="s">
        <v>14</v>
      </c>
      <c r="C168" s="12" t="s">
        <v>83</v>
      </c>
      <c r="D168" s="14">
        <v>192.69</v>
      </c>
      <c r="E168" s="14"/>
      <c r="F168" s="14"/>
      <c r="G168" s="14">
        <v>192.69</v>
      </c>
    </row>
    <row r="169" spans="1:7">
      <c r="A169" s="12"/>
      <c r="B169" s="12"/>
      <c r="C169" s="12" t="s">
        <v>87</v>
      </c>
      <c r="D169" s="14">
        <v>823.92</v>
      </c>
      <c r="E169" s="14"/>
      <c r="F169" s="14"/>
      <c r="G169" s="14">
        <v>823.92</v>
      </c>
    </row>
    <row r="170" spans="1:7">
      <c r="A170" s="12"/>
      <c r="B170" s="12" t="s">
        <v>71</v>
      </c>
      <c r="C170" s="12"/>
      <c r="D170" s="14">
        <v>1016.6099999999999</v>
      </c>
      <c r="E170" s="14"/>
      <c r="F170" s="14"/>
      <c r="G170" s="14">
        <v>1016.6099999999999</v>
      </c>
    </row>
    <row r="171" spans="1:7">
      <c r="A171" s="12"/>
      <c r="B171" s="12" t="s">
        <v>11</v>
      </c>
      <c r="C171" s="12" t="s">
        <v>83</v>
      </c>
      <c r="D171" s="14">
        <v>199.71</v>
      </c>
      <c r="E171" s="14"/>
      <c r="F171" s="14"/>
      <c r="G171" s="14">
        <v>199.71</v>
      </c>
    </row>
    <row r="172" spans="1:7">
      <c r="A172" s="12"/>
      <c r="B172" s="12"/>
      <c r="C172" s="12" t="s">
        <v>87</v>
      </c>
      <c r="D172" s="14">
        <v>853.93</v>
      </c>
      <c r="E172" s="14"/>
      <c r="F172" s="14"/>
      <c r="G172" s="14">
        <v>853.93</v>
      </c>
    </row>
    <row r="173" spans="1:7">
      <c r="A173" s="12"/>
      <c r="B173" s="12" t="s">
        <v>72</v>
      </c>
      <c r="C173" s="12"/>
      <c r="D173" s="14">
        <v>1053.6399999999999</v>
      </c>
      <c r="E173" s="14"/>
      <c r="F173" s="14"/>
      <c r="G173" s="14">
        <v>1053.6399999999999</v>
      </c>
    </row>
    <row r="174" spans="1:7">
      <c r="A174" s="13" t="s">
        <v>101</v>
      </c>
      <c r="B174" s="12"/>
      <c r="C174" s="12"/>
      <c r="D174" s="14">
        <v>7204.46</v>
      </c>
      <c r="E174" s="14"/>
      <c r="F174" s="14"/>
      <c r="G174" s="14">
        <v>7204.46</v>
      </c>
    </row>
    <row r="175" spans="1:7">
      <c r="A175" s="13">
        <v>42041</v>
      </c>
      <c r="B175" s="12" t="s">
        <v>13</v>
      </c>
      <c r="C175" s="12" t="s">
        <v>83</v>
      </c>
      <c r="D175" s="14">
        <v>529.05999999999995</v>
      </c>
      <c r="E175" s="14"/>
      <c r="F175" s="14"/>
      <c r="G175" s="14">
        <v>529.05999999999995</v>
      </c>
    </row>
    <row r="176" spans="1:7">
      <c r="A176" s="12"/>
      <c r="B176" s="12"/>
      <c r="C176" s="12" t="s">
        <v>87</v>
      </c>
      <c r="D176" s="14">
        <v>2262.1999999999998</v>
      </c>
      <c r="E176" s="14"/>
      <c r="F176" s="14"/>
      <c r="G176" s="14">
        <v>2262.1999999999998</v>
      </c>
    </row>
    <row r="177" spans="1:7">
      <c r="A177" s="12"/>
      <c r="B177" s="12" t="s">
        <v>68</v>
      </c>
      <c r="C177" s="12"/>
      <c r="D177" s="14">
        <v>2791.2599999999998</v>
      </c>
      <c r="E177" s="14"/>
      <c r="F177" s="14"/>
      <c r="G177" s="14">
        <v>2791.2599999999998</v>
      </c>
    </row>
    <row r="178" spans="1:7">
      <c r="A178" s="12"/>
      <c r="B178" s="12" t="s">
        <v>15</v>
      </c>
      <c r="C178" s="12" t="s">
        <v>83</v>
      </c>
      <c r="D178" s="14">
        <v>235.41</v>
      </c>
      <c r="E178" s="14"/>
      <c r="F178" s="14"/>
      <c r="G178" s="14">
        <v>235.41</v>
      </c>
    </row>
    <row r="179" spans="1:7">
      <c r="A179" s="12"/>
      <c r="B179" s="12"/>
      <c r="C179" s="12" t="s">
        <v>87</v>
      </c>
      <c r="D179" s="14">
        <v>1006.6</v>
      </c>
      <c r="E179" s="14"/>
      <c r="F179" s="14"/>
      <c r="G179" s="14">
        <v>1006.6</v>
      </c>
    </row>
    <row r="180" spans="1:7">
      <c r="A180" s="12"/>
      <c r="B180" s="12" t="s">
        <v>69</v>
      </c>
      <c r="C180" s="12"/>
      <c r="D180" s="14">
        <v>1242.01</v>
      </c>
      <c r="E180" s="14"/>
      <c r="F180" s="14"/>
      <c r="G180" s="14">
        <v>1242.01</v>
      </c>
    </row>
    <row r="181" spans="1:7">
      <c r="A181" s="12"/>
      <c r="B181" s="12" t="s">
        <v>12</v>
      </c>
      <c r="C181" s="12" t="s">
        <v>83</v>
      </c>
      <c r="D181" s="14">
        <v>208.67</v>
      </c>
      <c r="E181" s="14"/>
      <c r="F181" s="14"/>
      <c r="G181" s="14">
        <v>208.67</v>
      </c>
    </row>
    <row r="182" spans="1:7">
      <c r="A182" s="12"/>
      <c r="B182" s="12"/>
      <c r="C182" s="12" t="s">
        <v>87</v>
      </c>
      <c r="D182" s="14">
        <v>892.26</v>
      </c>
      <c r="E182" s="14"/>
      <c r="F182" s="14"/>
      <c r="G182" s="14">
        <v>892.26</v>
      </c>
    </row>
    <row r="183" spans="1:7">
      <c r="A183" s="12"/>
      <c r="B183" s="12" t="s">
        <v>70</v>
      </c>
      <c r="C183" s="12"/>
      <c r="D183" s="14">
        <v>1100.93</v>
      </c>
      <c r="E183" s="14"/>
      <c r="F183" s="14"/>
      <c r="G183" s="14">
        <v>1100.93</v>
      </c>
    </row>
    <row r="184" spans="1:7">
      <c r="A184" s="12"/>
      <c r="B184" s="12" t="s">
        <v>14</v>
      </c>
      <c r="C184" s="12" t="s">
        <v>83</v>
      </c>
      <c r="D184" s="14">
        <v>261.58999999999997</v>
      </c>
      <c r="E184" s="14"/>
      <c r="F184" s="14"/>
      <c r="G184" s="14">
        <v>261.58999999999997</v>
      </c>
    </row>
    <row r="185" spans="1:7">
      <c r="A185" s="12"/>
      <c r="B185" s="12"/>
      <c r="C185" s="12" t="s">
        <v>87</v>
      </c>
      <c r="D185" s="14">
        <v>1118.52</v>
      </c>
      <c r="E185" s="14"/>
      <c r="F185" s="14"/>
      <c r="G185" s="14">
        <v>1118.52</v>
      </c>
    </row>
    <row r="186" spans="1:7">
      <c r="A186" s="12"/>
      <c r="B186" s="12" t="s">
        <v>71</v>
      </c>
      <c r="C186" s="12"/>
      <c r="D186" s="14">
        <v>1380.11</v>
      </c>
      <c r="E186" s="14"/>
      <c r="F186" s="14"/>
      <c r="G186" s="14">
        <v>1380.11</v>
      </c>
    </row>
    <row r="187" spans="1:7">
      <c r="A187" s="12"/>
      <c r="B187" s="12" t="s">
        <v>11</v>
      </c>
      <c r="C187" s="12" t="s">
        <v>83</v>
      </c>
      <c r="D187" s="14">
        <v>199.71</v>
      </c>
      <c r="E187" s="14"/>
      <c r="F187" s="14"/>
      <c r="G187" s="14">
        <v>199.71</v>
      </c>
    </row>
    <row r="188" spans="1:7">
      <c r="A188" s="12"/>
      <c r="B188" s="12"/>
      <c r="C188" s="12" t="s">
        <v>87</v>
      </c>
      <c r="D188" s="14">
        <v>853.93</v>
      </c>
      <c r="E188" s="14"/>
      <c r="F188" s="14"/>
      <c r="G188" s="14">
        <v>853.93</v>
      </c>
    </row>
    <row r="189" spans="1:7">
      <c r="A189" s="12"/>
      <c r="B189" s="12" t="s">
        <v>72</v>
      </c>
      <c r="C189" s="12"/>
      <c r="D189" s="14">
        <v>1053.6399999999999</v>
      </c>
      <c r="E189" s="14"/>
      <c r="F189" s="14"/>
      <c r="G189" s="14">
        <v>1053.6399999999999</v>
      </c>
    </row>
    <row r="190" spans="1:7">
      <c r="A190" s="13" t="s">
        <v>102</v>
      </c>
      <c r="B190" s="12"/>
      <c r="C190" s="12"/>
      <c r="D190" s="14">
        <v>7567.95</v>
      </c>
      <c r="E190" s="14"/>
      <c r="F190" s="14"/>
      <c r="G190" s="14">
        <v>7567.95</v>
      </c>
    </row>
    <row r="191" spans="1:7">
      <c r="A191" s="13">
        <v>42055</v>
      </c>
      <c r="B191" s="12" t="s">
        <v>13</v>
      </c>
      <c r="C191" s="12" t="s">
        <v>83</v>
      </c>
      <c r="D191" s="14">
        <v>535.56999999999994</v>
      </c>
      <c r="E191" s="14"/>
      <c r="F191" s="14"/>
      <c r="G191" s="14">
        <v>535.56999999999994</v>
      </c>
    </row>
    <row r="192" spans="1:7">
      <c r="A192" s="12"/>
      <c r="B192" s="12"/>
      <c r="C192" s="12" t="s">
        <v>87</v>
      </c>
      <c r="D192" s="14">
        <v>613.02</v>
      </c>
      <c r="E192" s="14"/>
      <c r="F192" s="14"/>
      <c r="G192" s="14">
        <v>613.02</v>
      </c>
    </row>
    <row r="193" spans="1:7">
      <c r="A193" s="12"/>
      <c r="B193" s="12" t="s">
        <v>68</v>
      </c>
      <c r="C193" s="12"/>
      <c r="D193" s="14">
        <v>1148.5899999999999</v>
      </c>
      <c r="E193" s="14"/>
      <c r="F193" s="14"/>
      <c r="G193" s="14">
        <v>1148.5899999999999</v>
      </c>
    </row>
    <row r="194" spans="1:7">
      <c r="A194" s="12"/>
      <c r="B194" s="12" t="s">
        <v>15</v>
      </c>
      <c r="C194" s="12" t="s">
        <v>83</v>
      </c>
      <c r="D194" s="14">
        <v>235.42</v>
      </c>
      <c r="E194" s="14"/>
      <c r="F194" s="14"/>
      <c r="G194" s="14">
        <v>235.42</v>
      </c>
    </row>
    <row r="195" spans="1:7">
      <c r="A195" s="12"/>
      <c r="B195" s="12"/>
      <c r="C195" s="12" t="s">
        <v>87</v>
      </c>
      <c r="D195" s="14">
        <v>1006.61</v>
      </c>
      <c r="E195" s="14"/>
      <c r="F195" s="14"/>
      <c r="G195" s="14">
        <v>1006.61</v>
      </c>
    </row>
    <row r="196" spans="1:7">
      <c r="A196" s="12"/>
      <c r="B196" s="12" t="s">
        <v>69</v>
      </c>
      <c r="C196" s="12"/>
      <c r="D196" s="14">
        <v>1242.03</v>
      </c>
      <c r="E196" s="14"/>
      <c r="F196" s="14"/>
      <c r="G196" s="14">
        <v>1242.03</v>
      </c>
    </row>
    <row r="197" spans="1:7">
      <c r="A197" s="12"/>
      <c r="B197" s="12" t="s">
        <v>12</v>
      </c>
      <c r="C197" s="12" t="s">
        <v>83</v>
      </c>
      <c r="D197" s="14">
        <v>208.68</v>
      </c>
      <c r="E197" s="14"/>
      <c r="F197" s="14"/>
      <c r="G197" s="14">
        <v>208.68</v>
      </c>
    </row>
    <row r="198" spans="1:7">
      <c r="A198" s="12"/>
      <c r="B198" s="12"/>
      <c r="C198" s="12" t="s">
        <v>87</v>
      </c>
      <c r="D198" s="14">
        <v>892.26</v>
      </c>
      <c r="E198" s="14"/>
      <c r="F198" s="14"/>
      <c r="G198" s="14">
        <v>892.26</v>
      </c>
    </row>
    <row r="199" spans="1:7">
      <c r="A199" s="12"/>
      <c r="B199" s="12" t="s">
        <v>70</v>
      </c>
      <c r="C199" s="12"/>
      <c r="D199" s="14">
        <v>1100.94</v>
      </c>
      <c r="E199" s="14"/>
      <c r="F199" s="14"/>
      <c r="G199" s="14">
        <v>1100.94</v>
      </c>
    </row>
    <row r="200" spans="1:7">
      <c r="A200" s="12"/>
      <c r="B200" s="12" t="s">
        <v>14</v>
      </c>
      <c r="C200" s="12" t="s">
        <v>83</v>
      </c>
      <c r="D200" s="14">
        <v>261.58999999999997</v>
      </c>
      <c r="E200" s="14"/>
      <c r="F200" s="14"/>
      <c r="G200" s="14">
        <v>261.58999999999997</v>
      </c>
    </row>
    <row r="201" spans="1:7">
      <c r="A201" s="12"/>
      <c r="B201" s="12"/>
      <c r="C201" s="12" t="s">
        <v>87</v>
      </c>
      <c r="D201" s="14">
        <v>1118.53</v>
      </c>
      <c r="E201" s="14"/>
      <c r="F201" s="14"/>
      <c r="G201" s="14">
        <v>1118.53</v>
      </c>
    </row>
    <row r="202" spans="1:7">
      <c r="A202" s="12"/>
      <c r="B202" s="12" t="s">
        <v>71</v>
      </c>
      <c r="C202" s="12"/>
      <c r="D202" s="14">
        <v>1380.12</v>
      </c>
      <c r="E202" s="14"/>
      <c r="F202" s="14"/>
      <c r="G202" s="14">
        <v>1380.12</v>
      </c>
    </row>
    <row r="203" spans="1:7">
      <c r="A203" s="12"/>
      <c r="B203" s="12" t="s">
        <v>11</v>
      </c>
      <c r="C203" s="12" t="s">
        <v>83</v>
      </c>
      <c r="D203" s="14">
        <v>199.71</v>
      </c>
      <c r="E203" s="14"/>
      <c r="F203" s="14"/>
      <c r="G203" s="14">
        <v>199.71</v>
      </c>
    </row>
    <row r="204" spans="1:7">
      <c r="A204" s="12"/>
      <c r="B204" s="12"/>
      <c r="C204" s="12" t="s">
        <v>87</v>
      </c>
      <c r="D204" s="14">
        <v>853.93</v>
      </c>
      <c r="E204" s="14"/>
      <c r="F204" s="14"/>
      <c r="G204" s="14">
        <v>853.93</v>
      </c>
    </row>
    <row r="205" spans="1:7">
      <c r="A205" s="12"/>
      <c r="B205" s="12" t="s">
        <v>72</v>
      </c>
      <c r="C205" s="12"/>
      <c r="D205" s="14">
        <v>1053.6399999999999</v>
      </c>
      <c r="E205" s="14"/>
      <c r="F205" s="14"/>
      <c r="G205" s="14">
        <v>1053.6399999999999</v>
      </c>
    </row>
    <row r="206" spans="1:7">
      <c r="A206" s="13" t="s">
        <v>103</v>
      </c>
      <c r="B206" s="12"/>
      <c r="C206" s="12"/>
      <c r="D206" s="14">
        <v>5925.32</v>
      </c>
      <c r="E206" s="14"/>
      <c r="F206" s="14"/>
      <c r="G206" s="14">
        <v>5925.32</v>
      </c>
    </row>
    <row r="207" spans="1:7">
      <c r="A207" s="13">
        <v>42069</v>
      </c>
      <c r="B207" s="12" t="s">
        <v>13</v>
      </c>
      <c r="C207" s="12" t="s">
        <v>83</v>
      </c>
      <c r="D207" s="14">
        <v>529.05999999999995</v>
      </c>
      <c r="E207" s="14"/>
      <c r="F207" s="14"/>
      <c r="G207" s="14">
        <v>529.05999999999995</v>
      </c>
    </row>
    <row r="208" spans="1:7">
      <c r="A208" s="12"/>
      <c r="B208" s="12" t="s">
        <v>68</v>
      </c>
      <c r="C208" s="12"/>
      <c r="D208" s="14">
        <v>529.05999999999995</v>
      </c>
      <c r="E208" s="14"/>
      <c r="F208" s="14"/>
      <c r="G208" s="14">
        <v>529.05999999999995</v>
      </c>
    </row>
    <row r="209" spans="1:7">
      <c r="A209" s="12"/>
      <c r="B209" s="12" t="s">
        <v>15</v>
      </c>
      <c r="C209" s="12" t="s">
        <v>83</v>
      </c>
      <c r="D209" s="14">
        <v>235.41</v>
      </c>
      <c r="E209" s="14"/>
      <c r="F209" s="14"/>
      <c r="G209" s="14">
        <v>235.41</v>
      </c>
    </row>
    <row r="210" spans="1:7">
      <c r="A210" s="12"/>
      <c r="B210" s="12"/>
      <c r="C210" s="12" t="s">
        <v>87</v>
      </c>
      <c r="D210" s="14">
        <v>1006.6</v>
      </c>
      <c r="E210" s="14"/>
      <c r="F210" s="14"/>
      <c r="G210" s="14">
        <v>1006.6</v>
      </c>
    </row>
    <row r="211" spans="1:7">
      <c r="A211" s="12"/>
      <c r="B211" s="12" t="s">
        <v>69</v>
      </c>
      <c r="C211" s="12"/>
      <c r="D211" s="14">
        <v>1242.01</v>
      </c>
      <c r="E211" s="14"/>
      <c r="F211" s="14"/>
      <c r="G211" s="14">
        <v>1242.01</v>
      </c>
    </row>
    <row r="212" spans="1:7">
      <c r="A212" s="12"/>
      <c r="B212" s="12" t="s">
        <v>12</v>
      </c>
      <c r="C212" s="12" t="s">
        <v>83</v>
      </c>
      <c r="D212" s="14">
        <v>208.67</v>
      </c>
      <c r="E212" s="14"/>
      <c r="F212" s="14"/>
      <c r="G212" s="14">
        <v>208.67</v>
      </c>
    </row>
    <row r="213" spans="1:7">
      <c r="A213" s="12"/>
      <c r="B213" s="12"/>
      <c r="C213" s="12" t="s">
        <v>87</v>
      </c>
      <c r="D213" s="14">
        <v>892.25</v>
      </c>
      <c r="E213" s="14"/>
      <c r="F213" s="14"/>
      <c r="G213" s="14">
        <v>892.25</v>
      </c>
    </row>
    <row r="214" spans="1:7">
      <c r="A214" s="12"/>
      <c r="B214" s="12" t="s">
        <v>70</v>
      </c>
      <c r="C214" s="12"/>
      <c r="D214" s="14">
        <v>1100.92</v>
      </c>
      <c r="E214" s="14"/>
      <c r="F214" s="14"/>
      <c r="G214" s="14">
        <v>1100.92</v>
      </c>
    </row>
    <row r="215" spans="1:7">
      <c r="A215" s="12"/>
      <c r="B215" s="12" t="s">
        <v>14</v>
      </c>
      <c r="C215" s="12" t="s">
        <v>83</v>
      </c>
      <c r="D215" s="14">
        <v>261.58999999999997</v>
      </c>
      <c r="E215" s="14"/>
      <c r="F215" s="14"/>
      <c r="G215" s="14">
        <v>261.58999999999997</v>
      </c>
    </row>
    <row r="216" spans="1:7">
      <c r="A216" s="12"/>
      <c r="B216" s="12"/>
      <c r="C216" s="12" t="s">
        <v>87</v>
      </c>
      <c r="D216" s="14">
        <v>1118.53</v>
      </c>
      <c r="E216" s="14"/>
      <c r="F216" s="14"/>
      <c r="G216" s="14">
        <v>1118.53</v>
      </c>
    </row>
    <row r="217" spans="1:7">
      <c r="A217" s="12"/>
      <c r="B217" s="12" t="s">
        <v>71</v>
      </c>
      <c r="C217" s="12"/>
      <c r="D217" s="14">
        <v>1380.12</v>
      </c>
      <c r="E217" s="14"/>
      <c r="F217" s="14"/>
      <c r="G217" s="14">
        <v>1380.12</v>
      </c>
    </row>
    <row r="218" spans="1:7">
      <c r="A218" s="12"/>
      <c r="B218" s="12" t="s">
        <v>11</v>
      </c>
      <c r="C218" s="12" t="s">
        <v>83</v>
      </c>
      <c r="D218" s="14">
        <v>199.71</v>
      </c>
      <c r="E218" s="14"/>
      <c r="F218" s="14"/>
      <c r="G218" s="14">
        <v>199.71</v>
      </c>
    </row>
    <row r="219" spans="1:7">
      <c r="A219" s="12"/>
      <c r="B219" s="12"/>
      <c r="C219" s="12" t="s">
        <v>87</v>
      </c>
      <c r="D219" s="14">
        <v>853.93</v>
      </c>
      <c r="E219" s="14"/>
      <c r="F219" s="14"/>
      <c r="G219" s="14">
        <v>853.93</v>
      </c>
    </row>
    <row r="220" spans="1:7">
      <c r="A220" s="12"/>
      <c r="B220" s="12" t="s">
        <v>72</v>
      </c>
      <c r="C220" s="12"/>
      <c r="D220" s="14">
        <v>1053.6399999999999</v>
      </c>
      <c r="E220" s="14"/>
      <c r="F220" s="14"/>
      <c r="G220" s="14">
        <v>1053.6399999999999</v>
      </c>
    </row>
    <row r="221" spans="1:7">
      <c r="A221" s="13" t="s">
        <v>104</v>
      </c>
      <c r="B221" s="12"/>
      <c r="C221" s="12"/>
      <c r="D221" s="14">
        <v>5305.75</v>
      </c>
      <c r="E221" s="14"/>
      <c r="F221" s="14"/>
      <c r="G221" s="14">
        <v>5305.75</v>
      </c>
    </row>
    <row r="222" spans="1:7">
      <c r="A222" s="13">
        <v>42076</v>
      </c>
      <c r="B222" s="12" t="s">
        <v>13</v>
      </c>
      <c r="C222" s="12" t="s">
        <v>83</v>
      </c>
      <c r="D222" s="14">
        <v>533.59</v>
      </c>
      <c r="E222" s="14"/>
      <c r="F222" s="14"/>
      <c r="G222" s="14">
        <v>533.59</v>
      </c>
    </row>
    <row r="223" spans="1:7">
      <c r="A223" s="12"/>
      <c r="B223" s="12" t="s">
        <v>68</v>
      </c>
      <c r="C223" s="12"/>
      <c r="D223" s="14">
        <v>533.59</v>
      </c>
      <c r="E223" s="14"/>
      <c r="F223" s="14"/>
      <c r="G223" s="14">
        <v>533.59</v>
      </c>
    </row>
    <row r="224" spans="1:7">
      <c r="A224" s="12"/>
      <c r="B224" s="12" t="s">
        <v>15</v>
      </c>
      <c r="C224" s="12" t="s">
        <v>83</v>
      </c>
      <c r="D224" s="14">
        <v>112.26</v>
      </c>
      <c r="E224" s="14"/>
      <c r="F224" s="14"/>
      <c r="G224" s="14">
        <v>112.26</v>
      </c>
    </row>
    <row r="225" spans="1:7">
      <c r="A225" s="12"/>
      <c r="B225" s="12"/>
      <c r="C225" s="12" t="s">
        <v>87</v>
      </c>
      <c r="D225" s="14">
        <v>479.98</v>
      </c>
      <c r="E225" s="14"/>
      <c r="F225" s="14"/>
      <c r="G225" s="14">
        <v>479.98</v>
      </c>
    </row>
    <row r="226" spans="1:7">
      <c r="A226" s="12"/>
      <c r="B226" s="12" t="s">
        <v>69</v>
      </c>
      <c r="C226" s="12"/>
      <c r="D226" s="14">
        <v>592.24</v>
      </c>
      <c r="E226" s="14"/>
      <c r="F226" s="14"/>
      <c r="G226" s="14">
        <v>592.24</v>
      </c>
    </row>
    <row r="227" spans="1:7">
      <c r="A227" s="12"/>
      <c r="B227" s="12" t="s">
        <v>12</v>
      </c>
      <c r="C227" s="12" t="s">
        <v>83</v>
      </c>
      <c r="D227" s="14">
        <v>211.03</v>
      </c>
      <c r="E227" s="14"/>
      <c r="F227" s="14"/>
      <c r="G227" s="14">
        <v>211.03</v>
      </c>
    </row>
    <row r="228" spans="1:7">
      <c r="A228" s="12"/>
      <c r="B228" s="12"/>
      <c r="C228" s="12" t="s">
        <v>87</v>
      </c>
      <c r="D228" s="14">
        <v>902.33</v>
      </c>
      <c r="E228" s="14"/>
      <c r="F228" s="14"/>
      <c r="G228" s="14">
        <v>902.33</v>
      </c>
    </row>
    <row r="229" spans="1:7">
      <c r="A229" s="12"/>
      <c r="B229" s="12" t="s">
        <v>70</v>
      </c>
      <c r="C229" s="12"/>
      <c r="D229" s="14">
        <v>1113.3600000000001</v>
      </c>
      <c r="E229" s="14"/>
      <c r="F229" s="14"/>
      <c r="G229" s="14">
        <v>1113.3600000000001</v>
      </c>
    </row>
    <row r="230" spans="1:7">
      <c r="A230" s="12"/>
      <c r="B230" s="12" t="s">
        <v>14</v>
      </c>
      <c r="C230" s="12" t="s">
        <v>83</v>
      </c>
      <c r="D230" s="14">
        <v>201.43</v>
      </c>
      <c r="E230" s="14"/>
      <c r="F230" s="14"/>
      <c r="G230" s="14">
        <v>201.43</v>
      </c>
    </row>
    <row r="231" spans="1:7">
      <c r="A231" s="12"/>
      <c r="B231" s="12"/>
      <c r="C231" s="12" t="s">
        <v>87</v>
      </c>
      <c r="D231" s="14">
        <v>861.29</v>
      </c>
      <c r="E231" s="14"/>
      <c r="F231" s="14"/>
      <c r="G231" s="14">
        <v>861.29</v>
      </c>
    </row>
    <row r="232" spans="1:7">
      <c r="A232" s="12"/>
      <c r="B232" s="12" t="s">
        <v>71</v>
      </c>
      <c r="C232" s="12"/>
      <c r="D232" s="14">
        <v>1062.72</v>
      </c>
      <c r="E232" s="14"/>
      <c r="F232" s="14"/>
      <c r="G232" s="14">
        <v>1062.72</v>
      </c>
    </row>
    <row r="233" spans="1:7">
      <c r="A233" s="12"/>
      <c r="B233" s="12" t="s">
        <v>11</v>
      </c>
      <c r="C233" s="12" t="s">
        <v>83</v>
      </c>
      <c r="D233" s="14">
        <v>203.46</v>
      </c>
      <c r="E233" s="14"/>
      <c r="F233" s="14"/>
      <c r="G233" s="14">
        <v>203.46</v>
      </c>
    </row>
    <row r="234" spans="1:7">
      <c r="A234" s="12"/>
      <c r="B234" s="12"/>
      <c r="C234" s="12" t="s">
        <v>87</v>
      </c>
      <c r="D234" s="14">
        <v>869.95</v>
      </c>
      <c r="E234" s="14"/>
      <c r="F234" s="14"/>
      <c r="G234" s="14">
        <v>869.95</v>
      </c>
    </row>
    <row r="235" spans="1:7">
      <c r="A235" s="12"/>
      <c r="B235" s="12" t="s">
        <v>72</v>
      </c>
      <c r="C235" s="12"/>
      <c r="D235" s="14">
        <v>1073.4100000000001</v>
      </c>
      <c r="E235" s="14"/>
      <c r="F235" s="14"/>
      <c r="G235" s="14">
        <v>1073.4100000000001</v>
      </c>
    </row>
    <row r="236" spans="1:7">
      <c r="A236" s="13" t="s">
        <v>120</v>
      </c>
      <c r="B236" s="12"/>
      <c r="C236" s="12"/>
      <c r="D236" s="14">
        <v>4375.32</v>
      </c>
      <c r="E236" s="14"/>
      <c r="F236" s="14"/>
      <c r="G236" s="14">
        <v>4375.32</v>
      </c>
    </row>
    <row r="237" spans="1:7">
      <c r="A237" s="13">
        <v>42083</v>
      </c>
      <c r="B237" s="12" t="s">
        <v>13</v>
      </c>
      <c r="C237" s="12" t="s">
        <v>83</v>
      </c>
      <c r="D237" s="14">
        <v>529.05999999999995</v>
      </c>
      <c r="E237" s="14"/>
      <c r="F237" s="14"/>
      <c r="G237" s="14">
        <v>529.05999999999995</v>
      </c>
    </row>
    <row r="238" spans="1:7">
      <c r="A238" s="12"/>
      <c r="B238" s="12" t="s">
        <v>68</v>
      </c>
      <c r="C238" s="12"/>
      <c r="D238" s="14">
        <v>529.05999999999995</v>
      </c>
      <c r="E238" s="14"/>
      <c r="F238" s="14"/>
      <c r="G238" s="14">
        <v>529.05999999999995</v>
      </c>
    </row>
    <row r="239" spans="1:7">
      <c r="A239" s="12"/>
      <c r="B239" s="12" t="s">
        <v>15</v>
      </c>
      <c r="C239" s="12" t="s">
        <v>83</v>
      </c>
      <c r="D239" s="14">
        <v>235.41</v>
      </c>
      <c r="E239" s="14"/>
      <c r="F239" s="14"/>
      <c r="G239" s="14">
        <v>235.41</v>
      </c>
    </row>
    <row r="240" spans="1:7">
      <c r="A240" s="12"/>
      <c r="B240" s="12"/>
      <c r="C240" s="12" t="s">
        <v>87</v>
      </c>
      <c r="D240" s="14">
        <v>1006.6</v>
      </c>
      <c r="E240" s="14"/>
      <c r="F240" s="14"/>
      <c r="G240" s="14">
        <v>1006.6</v>
      </c>
    </row>
    <row r="241" spans="1:7">
      <c r="A241" s="12"/>
      <c r="B241" s="12" t="s">
        <v>69</v>
      </c>
      <c r="C241" s="12"/>
      <c r="D241" s="14">
        <v>1242.01</v>
      </c>
      <c r="E241" s="14"/>
      <c r="F241" s="14"/>
      <c r="G241" s="14">
        <v>1242.01</v>
      </c>
    </row>
    <row r="242" spans="1:7">
      <c r="A242" s="12"/>
      <c r="B242" s="12" t="s">
        <v>12</v>
      </c>
      <c r="C242" s="12" t="s">
        <v>83</v>
      </c>
      <c r="D242" s="14">
        <v>208.67</v>
      </c>
      <c r="E242" s="14"/>
      <c r="F242" s="14"/>
      <c r="G242" s="14">
        <v>208.67</v>
      </c>
    </row>
    <row r="243" spans="1:7">
      <c r="A243" s="12"/>
      <c r="B243" s="12"/>
      <c r="C243" s="12" t="s">
        <v>87</v>
      </c>
      <c r="D243" s="14">
        <v>892.26</v>
      </c>
      <c r="E243" s="14"/>
      <c r="F243" s="14"/>
      <c r="G243" s="14">
        <v>892.26</v>
      </c>
    </row>
    <row r="244" spans="1:7">
      <c r="A244" s="12"/>
      <c r="B244" s="12" t="s">
        <v>70</v>
      </c>
      <c r="C244" s="12"/>
      <c r="D244" s="14">
        <v>1100.93</v>
      </c>
      <c r="E244" s="14"/>
      <c r="F244" s="14"/>
      <c r="G244" s="14">
        <v>1100.93</v>
      </c>
    </row>
    <row r="245" spans="1:7">
      <c r="A245" s="12"/>
      <c r="B245" s="12" t="s">
        <v>14</v>
      </c>
      <c r="C245" s="12" t="s">
        <v>83</v>
      </c>
      <c r="D245" s="14">
        <v>261.60000000000002</v>
      </c>
      <c r="E245" s="14"/>
      <c r="F245" s="14"/>
      <c r="G245" s="14">
        <v>261.60000000000002</v>
      </c>
    </row>
    <row r="246" spans="1:7">
      <c r="A246" s="12"/>
      <c r="B246" s="12"/>
      <c r="C246" s="12" t="s">
        <v>87</v>
      </c>
      <c r="D246" s="14">
        <v>1118.53</v>
      </c>
      <c r="E246" s="14"/>
      <c r="F246" s="14"/>
      <c r="G246" s="14">
        <v>1118.53</v>
      </c>
    </row>
    <row r="247" spans="1:7">
      <c r="A247" s="12"/>
      <c r="B247" s="12" t="s">
        <v>71</v>
      </c>
      <c r="C247" s="12"/>
      <c r="D247" s="14">
        <v>1380.13</v>
      </c>
      <c r="E247" s="14"/>
      <c r="F247" s="14"/>
      <c r="G247" s="14">
        <v>1380.13</v>
      </c>
    </row>
    <row r="248" spans="1:7">
      <c r="A248" s="12"/>
      <c r="B248" s="12" t="s">
        <v>11</v>
      </c>
      <c r="C248" s="12" t="s">
        <v>83</v>
      </c>
      <c r="D248" s="14">
        <v>199.71</v>
      </c>
      <c r="E248" s="14"/>
      <c r="F248" s="14"/>
      <c r="G248" s="14">
        <v>199.71</v>
      </c>
    </row>
    <row r="249" spans="1:7">
      <c r="A249" s="12"/>
      <c r="B249" s="12"/>
      <c r="C249" s="12" t="s">
        <v>87</v>
      </c>
      <c r="D249" s="14">
        <v>853.93</v>
      </c>
      <c r="E249" s="14"/>
      <c r="F249" s="14"/>
      <c r="G249" s="14">
        <v>853.93</v>
      </c>
    </row>
    <row r="250" spans="1:7">
      <c r="A250" s="12"/>
      <c r="B250" s="12" t="s">
        <v>72</v>
      </c>
      <c r="C250" s="12"/>
      <c r="D250" s="14">
        <v>1053.6399999999999</v>
      </c>
      <c r="E250" s="14"/>
      <c r="F250" s="14"/>
      <c r="G250" s="14">
        <v>1053.6399999999999</v>
      </c>
    </row>
    <row r="251" spans="1:7">
      <c r="A251" s="13" t="s">
        <v>105</v>
      </c>
      <c r="B251" s="12"/>
      <c r="C251" s="12"/>
      <c r="D251" s="14">
        <v>5305.77</v>
      </c>
      <c r="E251" s="14"/>
      <c r="F251" s="14"/>
      <c r="G251" s="14">
        <v>5305.77</v>
      </c>
    </row>
    <row r="252" spans="1:7">
      <c r="A252" s="13">
        <v>42097</v>
      </c>
      <c r="B252" s="12" t="s">
        <v>13</v>
      </c>
      <c r="C252" s="12" t="s">
        <v>83</v>
      </c>
      <c r="D252" s="14">
        <v>529.05999999999995</v>
      </c>
      <c r="E252" s="14"/>
      <c r="F252" s="14"/>
      <c r="G252" s="14">
        <v>529.05999999999995</v>
      </c>
    </row>
    <row r="253" spans="1:7">
      <c r="A253" s="12"/>
      <c r="B253" s="12" t="s">
        <v>68</v>
      </c>
      <c r="C253" s="12"/>
      <c r="D253" s="14">
        <v>529.05999999999995</v>
      </c>
      <c r="E253" s="14"/>
      <c r="F253" s="14"/>
      <c r="G253" s="14">
        <v>529.05999999999995</v>
      </c>
    </row>
    <row r="254" spans="1:7">
      <c r="A254" s="12"/>
      <c r="B254" s="12" t="s">
        <v>15</v>
      </c>
      <c r="C254" s="12" t="s">
        <v>83</v>
      </c>
      <c r="D254" s="14">
        <v>235.42</v>
      </c>
      <c r="E254" s="14"/>
      <c r="F254" s="14"/>
      <c r="G254" s="14">
        <v>235.42</v>
      </c>
    </row>
    <row r="255" spans="1:7">
      <c r="A255" s="12"/>
      <c r="B255" s="12"/>
      <c r="C255" s="12" t="s">
        <v>87</v>
      </c>
      <c r="D255" s="14">
        <v>850.59</v>
      </c>
      <c r="E255" s="14"/>
      <c r="F255" s="14"/>
      <c r="G255" s="14">
        <v>850.59</v>
      </c>
    </row>
    <row r="256" spans="1:7">
      <c r="A256" s="12"/>
      <c r="B256" s="12" t="s">
        <v>69</v>
      </c>
      <c r="C256" s="12"/>
      <c r="D256" s="14">
        <v>1086.01</v>
      </c>
      <c r="E256" s="14"/>
      <c r="F256" s="14"/>
      <c r="G256" s="14">
        <v>1086.01</v>
      </c>
    </row>
    <row r="257" spans="1:7">
      <c r="A257" s="12"/>
      <c r="B257" s="12" t="s">
        <v>12</v>
      </c>
      <c r="C257" s="12" t="s">
        <v>83</v>
      </c>
      <c r="D257" s="14">
        <v>208.67</v>
      </c>
      <c r="E257" s="14"/>
      <c r="F257" s="14"/>
      <c r="G257" s="14">
        <v>208.67</v>
      </c>
    </row>
    <row r="258" spans="1:7">
      <c r="A258" s="12"/>
      <c r="B258" s="12"/>
      <c r="C258" s="12" t="s">
        <v>87</v>
      </c>
      <c r="D258" s="14">
        <v>892.26</v>
      </c>
      <c r="E258" s="14"/>
      <c r="F258" s="14"/>
      <c r="G258" s="14">
        <v>892.26</v>
      </c>
    </row>
    <row r="259" spans="1:7">
      <c r="A259" s="12"/>
      <c r="B259" s="12" t="s">
        <v>70</v>
      </c>
      <c r="C259" s="12"/>
      <c r="D259" s="14">
        <v>1100.93</v>
      </c>
      <c r="E259" s="14"/>
      <c r="F259" s="14"/>
      <c r="G259" s="14">
        <v>1100.93</v>
      </c>
    </row>
    <row r="260" spans="1:7">
      <c r="A260" s="12"/>
      <c r="B260" s="12" t="s">
        <v>14</v>
      </c>
      <c r="C260" s="12" t="s">
        <v>83</v>
      </c>
      <c r="D260" s="14">
        <v>261.58999999999997</v>
      </c>
      <c r="E260" s="14"/>
      <c r="F260" s="14"/>
      <c r="G260" s="14">
        <v>261.58999999999997</v>
      </c>
    </row>
    <row r="261" spans="1:7">
      <c r="A261" s="12"/>
      <c r="B261" s="12"/>
      <c r="C261" s="12" t="s">
        <v>87</v>
      </c>
      <c r="D261" s="14">
        <v>383.14</v>
      </c>
      <c r="E261" s="14"/>
      <c r="F261" s="14"/>
      <c r="G261" s="14">
        <v>383.14</v>
      </c>
    </row>
    <row r="262" spans="1:7">
      <c r="A262" s="12"/>
      <c r="B262" s="12" t="s">
        <v>71</v>
      </c>
      <c r="C262" s="12"/>
      <c r="D262" s="14">
        <v>644.73</v>
      </c>
      <c r="E262" s="14"/>
      <c r="F262" s="14"/>
      <c r="G262" s="14">
        <v>644.73</v>
      </c>
    </row>
    <row r="263" spans="1:7">
      <c r="A263" s="12"/>
      <c r="B263" s="12" t="s">
        <v>11</v>
      </c>
      <c r="C263" s="12" t="s">
        <v>83</v>
      </c>
      <c r="D263" s="14">
        <v>199.71</v>
      </c>
      <c r="E263" s="14"/>
      <c r="F263" s="14"/>
      <c r="G263" s="14">
        <v>199.71</v>
      </c>
    </row>
    <row r="264" spans="1:7">
      <c r="A264" s="12"/>
      <c r="B264" s="12"/>
      <c r="C264" s="12" t="s">
        <v>87</v>
      </c>
      <c r="D264" s="14">
        <v>853.93</v>
      </c>
      <c r="E264" s="14"/>
      <c r="F264" s="14"/>
      <c r="G264" s="14">
        <v>853.93</v>
      </c>
    </row>
    <row r="265" spans="1:7">
      <c r="A265" s="12"/>
      <c r="B265" s="12" t="s">
        <v>72</v>
      </c>
      <c r="C265" s="12"/>
      <c r="D265" s="14">
        <v>1053.6399999999999</v>
      </c>
      <c r="E265" s="14"/>
      <c r="F265" s="14"/>
      <c r="G265" s="14">
        <v>1053.6399999999999</v>
      </c>
    </row>
    <row r="266" spans="1:7">
      <c r="A266" s="13" t="s">
        <v>106</v>
      </c>
      <c r="B266" s="12"/>
      <c r="C266" s="12"/>
      <c r="D266" s="14">
        <v>4414.37</v>
      </c>
      <c r="E266" s="14"/>
      <c r="F266" s="14"/>
      <c r="G266" s="14">
        <v>4414.37</v>
      </c>
    </row>
    <row r="267" spans="1:7">
      <c r="A267" s="13">
        <v>42111</v>
      </c>
      <c r="B267" s="12" t="s">
        <v>13</v>
      </c>
      <c r="C267" s="12" t="s">
        <v>83</v>
      </c>
      <c r="D267" s="14">
        <v>529.05999999999995</v>
      </c>
      <c r="E267" s="14"/>
      <c r="F267" s="14"/>
      <c r="G267" s="14">
        <v>529.05999999999995</v>
      </c>
    </row>
    <row r="268" spans="1:7">
      <c r="A268" s="12"/>
      <c r="B268" s="12" t="s">
        <v>68</v>
      </c>
      <c r="C268" s="12"/>
      <c r="D268" s="14">
        <v>529.05999999999995</v>
      </c>
      <c r="E268" s="14"/>
      <c r="F268" s="14"/>
      <c r="G268" s="14">
        <v>529.05999999999995</v>
      </c>
    </row>
    <row r="269" spans="1:7">
      <c r="A269" s="12"/>
      <c r="B269" s="12" t="s">
        <v>15</v>
      </c>
      <c r="C269" s="12" t="s">
        <v>83</v>
      </c>
      <c r="D269" s="14">
        <v>235.41</v>
      </c>
      <c r="E269" s="14"/>
      <c r="F269" s="14"/>
      <c r="G269" s="14">
        <v>235.41</v>
      </c>
    </row>
    <row r="270" spans="1:7">
      <c r="A270" s="12"/>
      <c r="B270" s="12" t="s">
        <v>69</v>
      </c>
      <c r="C270" s="12"/>
      <c r="D270" s="14">
        <v>235.41</v>
      </c>
      <c r="E270" s="14"/>
      <c r="F270" s="14"/>
      <c r="G270" s="14">
        <v>235.41</v>
      </c>
    </row>
    <row r="271" spans="1:7">
      <c r="A271" s="12"/>
      <c r="B271" s="12" t="s">
        <v>12</v>
      </c>
      <c r="C271" s="12" t="s">
        <v>83</v>
      </c>
      <c r="D271" s="14">
        <v>208.68</v>
      </c>
      <c r="E271" s="14"/>
      <c r="F271" s="14"/>
      <c r="G271" s="14">
        <v>208.68</v>
      </c>
    </row>
    <row r="272" spans="1:7">
      <c r="A272" s="12"/>
      <c r="B272" s="12"/>
      <c r="C272" s="12" t="s">
        <v>87</v>
      </c>
      <c r="D272" s="14">
        <v>219.76</v>
      </c>
      <c r="E272" s="14"/>
      <c r="F272" s="14"/>
      <c r="G272" s="14">
        <v>219.76</v>
      </c>
    </row>
    <row r="273" spans="1:7">
      <c r="A273" s="12"/>
      <c r="B273" s="12" t="s">
        <v>70</v>
      </c>
      <c r="C273" s="12"/>
      <c r="D273" s="14">
        <v>428.44</v>
      </c>
      <c r="E273" s="14"/>
      <c r="F273" s="14"/>
      <c r="G273" s="14">
        <v>428.44</v>
      </c>
    </row>
    <row r="274" spans="1:7">
      <c r="A274" s="12"/>
      <c r="B274" s="12" t="s">
        <v>14</v>
      </c>
      <c r="C274" s="12" t="s">
        <v>83</v>
      </c>
      <c r="D274" s="14">
        <v>261.58999999999997</v>
      </c>
      <c r="E274" s="14"/>
      <c r="F274" s="14"/>
      <c r="G274" s="14">
        <v>261.58999999999997</v>
      </c>
    </row>
    <row r="275" spans="1:7">
      <c r="A275" s="12"/>
      <c r="B275" s="12" t="s">
        <v>71</v>
      </c>
      <c r="C275" s="12"/>
      <c r="D275" s="14">
        <v>261.58999999999997</v>
      </c>
      <c r="E275" s="14"/>
      <c r="F275" s="14"/>
      <c r="G275" s="14">
        <v>261.58999999999997</v>
      </c>
    </row>
    <row r="276" spans="1:7">
      <c r="A276" s="12"/>
      <c r="B276" s="12" t="s">
        <v>11</v>
      </c>
      <c r="C276" s="12" t="s">
        <v>83</v>
      </c>
      <c r="D276" s="14">
        <v>199.71</v>
      </c>
      <c r="E276" s="14"/>
      <c r="F276" s="14"/>
      <c r="G276" s="14">
        <v>199.71</v>
      </c>
    </row>
    <row r="277" spans="1:7">
      <c r="A277" s="12"/>
      <c r="B277" s="12"/>
      <c r="C277" s="12" t="s">
        <v>87</v>
      </c>
      <c r="D277" s="14">
        <v>519.57000000000005</v>
      </c>
      <c r="E277" s="14"/>
      <c r="F277" s="14"/>
      <c r="G277" s="14">
        <v>519.57000000000005</v>
      </c>
    </row>
    <row r="278" spans="1:7">
      <c r="A278" s="12"/>
      <c r="B278" s="12" t="s">
        <v>72</v>
      </c>
      <c r="C278" s="12"/>
      <c r="D278" s="14">
        <v>719.28000000000009</v>
      </c>
      <c r="E278" s="14"/>
      <c r="F278" s="14"/>
      <c r="G278" s="14">
        <v>719.28000000000009</v>
      </c>
    </row>
    <row r="279" spans="1:7">
      <c r="A279" s="13" t="s">
        <v>107</v>
      </c>
      <c r="B279" s="12"/>
      <c r="C279" s="12"/>
      <c r="D279" s="14">
        <v>2173.7799999999997</v>
      </c>
      <c r="E279" s="14"/>
      <c r="F279" s="14"/>
      <c r="G279" s="14">
        <v>2173.7799999999997</v>
      </c>
    </row>
    <row r="280" spans="1:7">
      <c r="A280" s="13">
        <v>42125</v>
      </c>
      <c r="B280" s="12" t="s">
        <v>13</v>
      </c>
      <c r="C280" s="12" t="s">
        <v>83</v>
      </c>
      <c r="D280" s="14">
        <v>529.07000000000005</v>
      </c>
      <c r="E280" s="14"/>
      <c r="F280" s="14"/>
      <c r="G280" s="14">
        <v>529.07000000000005</v>
      </c>
    </row>
    <row r="281" spans="1:7">
      <c r="A281" s="12"/>
      <c r="B281" s="12" t="s">
        <v>68</v>
      </c>
      <c r="C281" s="12"/>
      <c r="D281" s="14">
        <v>529.07000000000005</v>
      </c>
      <c r="E281" s="14"/>
      <c r="F281" s="14"/>
      <c r="G281" s="14">
        <v>529.07000000000005</v>
      </c>
    </row>
    <row r="282" spans="1:7">
      <c r="A282" s="12"/>
      <c r="B282" s="12" t="s">
        <v>15</v>
      </c>
      <c r="C282" s="12" t="s">
        <v>83</v>
      </c>
      <c r="D282" s="14">
        <v>235.42</v>
      </c>
      <c r="E282" s="14"/>
      <c r="F282" s="14"/>
      <c r="G282" s="14">
        <v>235.42</v>
      </c>
    </row>
    <row r="283" spans="1:7">
      <c r="A283" s="12"/>
      <c r="B283" s="12" t="s">
        <v>69</v>
      </c>
      <c r="C283" s="12"/>
      <c r="D283" s="14">
        <v>235.42</v>
      </c>
      <c r="E283" s="14"/>
      <c r="F283" s="14"/>
      <c r="G283" s="14">
        <v>235.42</v>
      </c>
    </row>
    <row r="284" spans="1:7">
      <c r="A284" s="12"/>
      <c r="B284" s="12" t="s">
        <v>12</v>
      </c>
      <c r="C284" s="12" t="s">
        <v>83</v>
      </c>
      <c r="D284" s="14">
        <v>208.67</v>
      </c>
      <c r="E284" s="14"/>
      <c r="F284" s="14"/>
      <c r="G284" s="14">
        <v>208.67</v>
      </c>
    </row>
    <row r="285" spans="1:7">
      <c r="A285" s="12"/>
      <c r="B285" s="12" t="s">
        <v>70</v>
      </c>
      <c r="C285" s="12"/>
      <c r="D285" s="14">
        <v>208.67</v>
      </c>
      <c r="E285" s="14"/>
      <c r="F285" s="14"/>
      <c r="G285" s="14">
        <v>208.67</v>
      </c>
    </row>
    <row r="286" spans="1:7">
      <c r="A286" s="12"/>
      <c r="B286" s="12" t="s">
        <v>14</v>
      </c>
      <c r="C286" s="12" t="s">
        <v>83</v>
      </c>
      <c r="D286" s="14">
        <v>261.58999999999997</v>
      </c>
      <c r="E286" s="14"/>
      <c r="F286" s="14"/>
      <c r="G286" s="14">
        <v>261.58999999999997</v>
      </c>
    </row>
    <row r="287" spans="1:7">
      <c r="A287" s="12"/>
      <c r="B287" s="12" t="s">
        <v>71</v>
      </c>
      <c r="C287" s="12"/>
      <c r="D287" s="14">
        <v>261.58999999999997</v>
      </c>
      <c r="E287" s="14"/>
      <c r="F287" s="14"/>
      <c r="G287" s="14">
        <v>261.58999999999997</v>
      </c>
    </row>
    <row r="288" spans="1:7">
      <c r="A288" s="12"/>
      <c r="B288" s="12" t="s">
        <v>11</v>
      </c>
      <c r="C288" s="12" t="s">
        <v>83</v>
      </c>
      <c r="D288" s="14">
        <v>199.71</v>
      </c>
      <c r="E288" s="14"/>
      <c r="F288" s="14"/>
      <c r="G288" s="14">
        <v>199.71</v>
      </c>
    </row>
    <row r="289" spans="1:7">
      <c r="A289" s="12"/>
      <c r="B289" s="12" t="s">
        <v>72</v>
      </c>
      <c r="C289" s="12"/>
      <c r="D289" s="14">
        <v>199.71</v>
      </c>
      <c r="E289" s="14"/>
      <c r="F289" s="14"/>
      <c r="G289" s="14">
        <v>199.71</v>
      </c>
    </row>
    <row r="290" spans="1:7">
      <c r="A290" s="13" t="s">
        <v>108</v>
      </c>
      <c r="B290" s="12"/>
      <c r="C290" s="12"/>
      <c r="D290" s="14">
        <v>1434.46</v>
      </c>
      <c r="E290" s="14"/>
      <c r="F290" s="14"/>
      <c r="G290" s="14">
        <v>1434.46</v>
      </c>
    </row>
    <row r="291" spans="1:7">
      <c r="A291" s="13">
        <v>42132</v>
      </c>
      <c r="B291" s="12" t="s">
        <v>14</v>
      </c>
      <c r="C291" s="12" t="s">
        <v>83</v>
      </c>
      <c r="D291" s="14">
        <v>4007.35</v>
      </c>
      <c r="E291" s="14"/>
      <c r="F291" s="14"/>
      <c r="G291" s="14">
        <v>4007.35</v>
      </c>
    </row>
    <row r="292" spans="1:7">
      <c r="A292" s="12"/>
      <c r="B292" s="12" t="s">
        <v>71</v>
      </c>
      <c r="C292" s="12"/>
      <c r="D292" s="14">
        <v>4007.35</v>
      </c>
      <c r="E292" s="14"/>
      <c r="F292" s="14"/>
      <c r="G292" s="14">
        <v>4007.35</v>
      </c>
    </row>
    <row r="293" spans="1:7">
      <c r="A293" s="12"/>
      <c r="B293" s="12" t="s">
        <v>11</v>
      </c>
      <c r="C293" s="12" t="s">
        <v>83</v>
      </c>
      <c r="D293" s="14">
        <v>4007.35</v>
      </c>
      <c r="E293" s="14"/>
      <c r="F293" s="14"/>
      <c r="G293" s="14">
        <v>4007.35</v>
      </c>
    </row>
    <row r="294" spans="1:7">
      <c r="A294" s="12"/>
      <c r="B294" s="12" t="s">
        <v>72</v>
      </c>
      <c r="C294" s="12"/>
      <c r="D294" s="14">
        <v>4007.35</v>
      </c>
      <c r="E294" s="14"/>
      <c r="F294" s="14"/>
      <c r="G294" s="14">
        <v>4007.35</v>
      </c>
    </row>
    <row r="295" spans="1:7">
      <c r="A295" s="13" t="s">
        <v>121</v>
      </c>
      <c r="B295" s="12"/>
      <c r="C295" s="12"/>
      <c r="D295" s="14">
        <v>8014.7</v>
      </c>
      <c r="E295" s="14"/>
      <c r="F295" s="14"/>
      <c r="G295" s="14">
        <v>8014.7</v>
      </c>
    </row>
    <row r="296" spans="1:7">
      <c r="A296" s="13">
        <v>42139</v>
      </c>
      <c r="B296" s="12" t="s">
        <v>13</v>
      </c>
      <c r="C296" s="12" t="s">
        <v>83</v>
      </c>
      <c r="D296" s="14">
        <v>529.05999999999995</v>
      </c>
      <c r="E296" s="14"/>
      <c r="F296" s="14"/>
      <c r="G296" s="14">
        <v>529.05999999999995</v>
      </c>
    </row>
    <row r="297" spans="1:7">
      <c r="A297" s="12"/>
      <c r="B297" s="12" t="s">
        <v>68</v>
      </c>
      <c r="C297" s="12"/>
      <c r="D297" s="14">
        <v>529.05999999999995</v>
      </c>
      <c r="E297" s="14"/>
      <c r="F297" s="14"/>
      <c r="G297" s="14">
        <v>529.05999999999995</v>
      </c>
    </row>
    <row r="298" spans="1:7">
      <c r="A298" s="12"/>
      <c r="B298" s="12" t="s">
        <v>15</v>
      </c>
      <c r="C298" s="12" t="s">
        <v>83</v>
      </c>
      <c r="D298" s="14">
        <v>235.41</v>
      </c>
      <c r="E298" s="14"/>
      <c r="F298" s="14"/>
      <c r="G298" s="14">
        <v>235.41</v>
      </c>
    </row>
    <row r="299" spans="1:7">
      <c r="A299" s="12"/>
      <c r="B299" s="12" t="s">
        <v>69</v>
      </c>
      <c r="C299" s="12"/>
      <c r="D299" s="14">
        <v>235.41</v>
      </c>
      <c r="E299" s="14"/>
      <c r="F299" s="14"/>
      <c r="G299" s="14">
        <v>235.41</v>
      </c>
    </row>
    <row r="300" spans="1:7">
      <c r="A300" s="12"/>
      <c r="B300" s="12" t="s">
        <v>12</v>
      </c>
      <c r="C300" s="12" t="s">
        <v>83</v>
      </c>
      <c r="D300" s="14">
        <v>208.67</v>
      </c>
      <c r="E300" s="14"/>
      <c r="F300" s="14"/>
      <c r="G300" s="14">
        <v>208.67</v>
      </c>
    </row>
    <row r="301" spans="1:7">
      <c r="A301" s="12"/>
      <c r="B301" s="12" t="s">
        <v>70</v>
      </c>
      <c r="C301" s="12"/>
      <c r="D301" s="14">
        <v>208.67</v>
      </c>
      <c r="E301" s="14"/>
      <c r="F301" s="14"/>
      <c r="G301" s="14">
        <v>208.67</v>
      </c>
    </row>
    <row r="302" spans="1:7">
      <c r="A302" s="12"/>
      <c r="B302" s="12" t="s">
        <v>14</v>
      </c>
      <c r="C302" s="12" t="s">
        <v>83</v>
      </c>
      <c r="D302" s="14">
        <v>261.58999999999997</v>
      </c>
      <c r="E302" s="14"/>
      <c r="F302" s="14"/>
      <c r="G302" s="14">
        <v>261.58999999999997</v>
      </c>
    </row>
    <row r="303" spans="1:7">
      <c r="A303" s="12"/>
      <c r="B303" s="12" t="s">
        <v>71</v>
      </c>
      <c r="C303" s="12"/>
      <c r="D303" s="14">
        <v>261.58999999999997</v>
      </c>
      <c r="E303" s="14"/>
      <c r="F303" s="14"/>
      <c r="G303" s="14">
        <v>261.58999999999997</v>
      </c>
    </row>
    <row r="304" spans="1:7">
      <c r="A304" s="12"/>
      <c r="B304" s="12" t="s">
        <v>11</v>
      </c>
      <c r="C304" s="12" t="s">
        <v>83</v>
      </c>
      <c r="D304" s="14">
        <v>199.71</v>
      </c>
      <c r="E304" s="14"/>
      <c r="F304" s="14"/>
      <c r="G304" s="14">
        <v>199.71</v>
      </c>
    </row>
    <row r="305" spans="1:7">
      <c r="A305" s="12"/>
      <c r="B305" s="12" t="s">
        <v>72</v>
      </c>
      <c r="C305" s="12"/>
      <c r="D305" s="14">
        <v>199.71</v>
      </c>
      <c r="E305" s="14"/>
      <c r="F305" s="14"/>
      <c r="G305" s="14">
        <v>199.71</v>
      </c>
    </row>
    <row r="306" spans="1:7">
      <c r="A306" s="13" t="s">
        <v>109</v>
      </c>
      <c r="B306" s="12"/>
      <c r="C306" s="12"/>
      <c r="D306" s="14">
        <v>1434.4399999999998</v>
      </c>
      <c r="E306" s="14"/>
      <c r="F306" s="14"/>
      <c r="G306" s="14">
        <v>1434.4399999999998</v>
      </c>
    </row>
    <row r="307" spans="1:7">
      <c r="A307" s="13">
        <v>42153</v>
      </c>
      <c r="B307" s="12" t="s">
        <v>13</v>
      </c>
      <c r="C307" s="12" t="s">
        <v>83</v>
      </c>
      <c r="D307" s="14">
        <v>529.05999999999995</v>
      </c>
      <c r="E307" s="14"/>
      <c r="F307" s="14"/>
      <c r="G307" s="14">
        <v>529.05999999999995</v>
      </c>
    </row>
    <row r="308" spans="1:7">
      <c r="A308" s="12"/>
      <c r="B308" s="12" t="s">
        <v>68</v>
      </c>
      <c r="C308" s="12"/>
      <c r="D308" s="14">
        <v>529.05999999999995</v>
      </c>
      <c r="E308" s="14"/>
      <c r="F308" s="14"/>
      <c r="G308" s="14">
        <v>529.05999999999995</v>
      </c>
    </row>
    <row r="309" spans="1:7">
      <c r="A309" s="12"/>
      <c r="B309" s="12" t="s">
        <v>15</v>
      </c>
      <c r="C309" s="12" t="s">
        <v>83</v>
      </c>
      <c r="D309" s="14">
        <v>235.42</v>
      </c>
      <c r="E309" s="14"/>
      <c r="F309" s="14"/>
      <c r="G309" s="14">
        <v>235.42</v>
      </c>
    </row>
    <row r="310" spans="1:7">
      <c r="A310" s="12"/>
      <c r="B310" s="12" t="s">
        <v>69</v>
      </c>
      <c r="C310" s="12"/>
      <c r="D310" s="14">
        <v>235.42</v>
      </c>
      <c r="E310" s="14"/>
      <c r="F310" s="14"/>
      <c r="G310" s="14">
        <v>235.42</v>
      </c>
    </row>
    <row r="311" spans="1:7">
      <c r="A311" s="12"/>
      <c r="B311" s="12" t="s">
        <v>12</v>
      </c>
      <c r="C311" s="12" t="s">
        <v>83</v>
      </c>
      <c r="D311" s="14">
        <v>208.68</v>
      </c>
      <c r="E311" s="14"/>
      <c r="F311" s="14"/>
      <c r="G311" s="14">
        <v>208.68</v>
      </c>
    </row>
    <row r="312" spans="1:7">
      <c r="A312" s="12"/>
      <c r="B312" s="12" t="s">
        <v>70</v>
      </c>
      <c r="C312" s="12"/>
      <c r="D312" s="14">
        <v>208.68</v>
      </c>
      <c r="E312" s="14"/>
      <c r="F312" s="14"/>
      <c r="G312" s="14">
        <v>208.68</v>
      </c>
    </row>
    <row r="313" spans="1:7">
      <c r="A313" s="12"/>
      <c r="B313" s="12" t="s">
        <v>14</v>
      </c>
      <c r="C313" s="12" t="s">
        <v>83</v>
      </c>
      <c r="D313" s="14">
        <v>262.34999999999997</v>
      </c>
      <c r="E313" s="14"/>
      <c r="F313" s="14"/>
      <c r="G313" s="14">
        <v>262.34999999999997</v>
      </c>
    </row>
    <row r="314" spans="1:7">
      <c r="A314" s="12"/>
      <c r="B314" s="12" t="s">
        <v>71</v>
      </c>
      <c r="C314" s="12"/>
      <c r="D314" s="14">
        <v>262.34999999999997</v>
      </c>
      <c r="E314" s="14"/>
      <c r="F314" s="14"/>
      <c r="G314" s="14">
        <v>262.34999999999997</v>
      </c>
    </row>
    <row r="315" spans="1:7">
      <c r="A315" s="12"/>
      <c r="B315" s="12" t="s">
        <v>11</v>
      </c>
      <c r="C315" s="12" t="s">
        <v>83</v>
      </c>
      <c r="D315" s="14">
        <v>199.71</v>
      </c>
      <c r="E315" s="14"/>
      <c r="F315" s="14"/>
      <c r="G315" s="14">
        <v>199.71</v>
      </c>
    </row>
    <row r="316" spans="1:7">
      <c r="A316" s="12"/>
      <c r="B316" s="12" t="s">
        <v>72</v>
      </c>
      <c r="C316" s="12"/>
      <c r="D316" s="14">
        <v>199.71</v>
      </c>
      <c r="E316" s="14"/>
      <c r="F316" s="14"/>
      <c r="G316" s="14">
        <v>199.71</v>
      </c>
    </row>
    <row r="317" spans="1:7">
      <c r="A317" s="13" t="s">
        <v>110</v>
      </c>
      <c r="B317" s="12"/>
      <c r="C317" s="12"/>
      <c r="D317" s="14">
        <v>1435.2199999999998</v>
      </c>
      <c r="E317" s="14"/>
      <c r="F317" s="14"/>
      <c r="G317" s="14">
        <v>1435.2199999999998</v>
      </c>
    </row>
    <row r="318" spans="1:7">
      <c r="A318" s="13">
        <v>42167</v>
      </c>
      <c r="B318" s="12" t="s">
        <v>13</v>
      </c>
      <c r="C318" s="12" t="s">
        <v>83</v>
      </c>
      <c r="D318" s="14">
        <v>1004.18</v>
      </c>
      <c r="E318" s="14"/>
      <c r="F318" s="14"/>
      <c r="G318" s="14">
        <v>1004.18</v>
      </c>
    </row>
    <row r="319" spans="1:7">
      <c r="A319" s="12"/>
      <c r="B319" s="12" t="s">
        <v>68</v>
      </c>
      <c r="C319" s="12"/>
      <c r="D319" s="14">
        <v>1004.18</v>
      </c>
      <c r="E319" s="14"/>
      <c r="F319" s="14"/>
      <c r="G319" s="14">
        <v>1004.18</v>
      </c>
    </row>
    <row r="320" spans="1:7">
      <c r="A320" s="12"/>
      <c r="B320" s="12" t="s">
        <v>15</v>
      </c>
      <c r="C320" s="12" t="s">
        <v>83</v>
      </c>
      <c r="D320" s="14">
        <v>5941.93</v>
      </c>
      <c r="E320" s="14"/>
      <c r="F320" s="14"/>
      <c r="G320" s="14">
        <v>5941.93</v>
      </c>
    </row>
    <row r="321" spans="1:7">
      <c r="A321" s="12"/>
      <c r="B321" s="12" t="s">
        <v>69</v>
      </c>
      <c r="C321" s="12"/>
      <c r="D321" s="14">
        <v>5941.93</v>
      </c>
      <c r="E321" s="14"/>
      <c r="F321" s="14"/>
      <c r="G321" s="14">
        <v>5941.93</v>
      </c>
    </row>
    <row r="322" spans="1:7">
      <c r="A322" s="12"/>
      <c r="B322" s="12" t="s">
        <v>12</v>
      </c>
      <c r="C322" s="12" t="s">
        <v>83</v>
      </c>
      <c r="D322" s="14">
        <v>409.32</v>
      </c>
      <c r="E322" s="14"/>
      <c r="F322" s="14"/>
      <c r="G322" s="14">
        <v>409.32</v>
      </c>
    </row>
    <row r="323" spans="1:7">
      <c r="A323" s="12"/>
      <c r="B323" s="12" t="s">
        <v>70</v>
      </c>
      <c r="C323" s="12"/>
      <c r="D323" s="14">
        <v>409.32</v>
      </c>
      <c r="E323" s="14"/>
      <c r="F323" s="14"/>
      <c r="G323" s="14">
        <v>409.32</v>
      </c>
    </row>
    <row r="324" spans="1:7">
      <c r="A324" s="12"/>
      <c r="B324" s="12" t="s">
        <v>14</v>
      </c>
      <c r="C324" s="12" t="s">
        <v>83</v>
      </c>
      <c r="D324" s="14">
        <v>463.13</v>
      </c>
      <c r="E324" s="14"/>
      <c r="F324" s="14"/>
      <c r="G324" s="14">
        <v>463.13</v>
      </c>
    </row>
    <row r="325" spans="1:7">
      <c r="A325" s="12"/>
      <c r="B325" s="12" t="s">
        <v>71</v>
      </c>
      <c r="C325" s="12"/>
      <c r="D325" s="14">
        <v>463.13</v>
      </c>
      <c r="E325" s="14"/>
      <c r="F325" s="14"/>
      <c r="G325" s="14">
        <v>463.13</v>
      </c>
    </row>
    <row r="326" spans="1:7">
      <c r="A326" s="12"/>
      <c r="B326" s="12" t="s">
        <v>11</v>
      </c>
      <c r="C326" s="12" t="s">
        <v>83</v>
      </c>
      <c r="D326" s="14">
        <v>392.78</v>
      </c>
      <c r="E326" s="14"/>
      <c r="F326" s="14"/>
      <c r="G326" s="14">
        <v>392.78</v>
      </c>
    </row>
    <row r="327" spans="1:7">
      <c r="A327" s="12"/>
      <c r="B327" s="12" t="s">
        <v>72</v>
      </c>
      <c r="C327" s="12"/>
      <c r="D327" s="14">
        <v>392.78</v>
      </c>
      <c r="E327" s="14"/>
      <c r="F327" s="14"/>
      <c r="G327" s="14">
        <v>392.78</v>
      </c>
    </row>
    <row r="328" spans="1:7">
      <c r="A328" s="13" t="s">
        <v>111</v>
      </c>
      <c r="B328" s="12"/>
      <c r="C328" s="12"/>
      <c r="D328" s="14">
        <v>8211.34</v>
      </c>
      <c r="E328" s="14"/>
      <c r="F328" s="14"/>
      <c r="G328" s="14">
        <v>8211.34</v>
      </c>
    </row>
    <row r="329" spans="1:7">
      <c r="A329" s="13">
        <v>42181</v>
      </c>
      <c r="B329" s="12" t="s">
        <v>13</v>
      </c>
      <c r="C329" s="12" t="s">
        <v>83</v>
      </c>
      <c r="D329" s="14">
        <v>529.05999999999995</v>
      </c>
      <c r="E329" s="14"/>
      <c r="F329" s="14"/>
      <c r="G329" s="14">
        <v>529.05999999999995</v>
      </c>
    </row>
    <row r="330" spans="1:7">
      <c r="A330" s="12"/>
      <c r="B330" s="12" t="s">
        <v>68</v>
      </c>
      <c r="C330" s="12"/>
      <c r="D330" s="14">
        <v>529.05999999999995</v>
      </c>
      <c r="E330" s="14"/>
      <c r="F330" s="14"/>
      <c r="G330" s="14">
        <v>529.05999999999995</v>
      </c>
    </row>
    <row r="331" spans="1:7">
      <c r="A331" s="12"/>
      <c r="B331" s="12" t="s">
        <v>15</v>
      </c>
      <c r="C331" s="12" t="s">
        <v>83</v>
      </c>
      <c r="D331" s="14">
        <v>235.41</v>
      </c>
      <c r="E331" s="14"/>
      <c r="F331" s="14"/>
      <c r="G331" s="14">
        <v>235.41</v>
      </c>
    </row>
    <row r="332" spans="1:7">
      <c r="A332" s="12"/>
      <c r="B332" s="12" t="s">
        <v>69</v>
      </c>
      <c r="C332" s="12"/>
      <c r="D332" s="14">
        <v>235.41</v>
      </c>
      <c r="E332" s="14"/>
      <c r="F332" s="14"/>
      <c r="G332" s="14">
        <v>235.41</v>
      </c>
    </row>
    <row r="333" spans="1:7">
      <c r="A333" s="12"/>
      <c r="B333" s="12" t="s">
        <v>12</v>
      </c>
      <c r="C333" s="12" t="s">
        <v>83</v>
      </c>
      <c r="D333" s="14">
        <v>208.67</v>
      </c>
      <c r="E333" s="14"/>
      <c r="F333" s="14"/>
      <c r="G333" s="14">
        <v>208.67</v>
      </c>
    </row>
    <row r="334" spans="1:7">
      <c r="A334" s="12"/>
      <c r="B334" s="12" t="s">
        <v>70</v>
      </c>
      <c r="C334" s="12"/>
      <c r="D334" s="14">
        <v>208.67</v>
      </c>
      <c r="E334" s="14"/>
      <c r="F334" s="14"/>
      <c r="G334" s="14">
        <v>208.67</v>
      </c>
    </row>
    <row r="335" spans="1:7">
      <c r="A335" s="12"/>
      <c r="B335" s="12" t="s">
        <v>14</v>
      </c>
      <c r="C335" s="12" t="s">
        <v>83</v>
      </c>
      <c r="D335" s="14">
        <v>261.58999999999997</v>
      </c>
      <c r="E335" s="14"/>
      <c r="F335" s="14"/>
      <c r="G335" s="14">
        <v>261.58999999999997</v>
      </c>
    </row>
    <row r="336" spans="1:7">
      <c r="A336" s="12"/>
      <c r="B336" s="12" t="s">
        <v>71</v>
      </c>
      <c r="C336" s="12"/>
      <c r="D336" s="14">
        <v>261.58999999999997</v>
      </c>
      <c r="E336" s="14"/>
      <c r="F336" s="14"/>
      <c r="G336" s="14">
        <v>261.58999999999997</v>
      </c>
    </row>
    <row r="337" spans="1:7">
      <c r="A337" s="12"/>
      <c r="B337" s="12" t="s">
        <v>11</v>
      </c>
      <c r="C337" s="12" t="s">
        <v>83</v>
      </c>
      <c r="D337" s="14">
        <v>199.71</v>
      </c>
      <c r="E337" s="14"/>
      <c r="F337" s="14"/>
      <c r="G337" s="14">
        <v>199.71</v>
      </c>
    </row>
    <row r="338" spans="1:7">
      <c r="A338" s="12"/>
      <c r="B338" s="12" t="s">
        <v>72</v>
      </c>
      <c r="C338" s="12"/>
      <c r="D338" s="14">
        <v>199.71</v>
      </c>
      <c r="E338" s="14"/>
      <c r="F338" s="14"/>
      <c r="G338" s="14">
        <v>199.71</v>
      </c>
    </row>
    <row r="339" spans="1:7">
      <c r="A339" s="13" t="s">
        <v>112</v>
      </c>
      <c r="B339" s="12"/>
      <c r="C339" s="12"/>
      <c r="D339" s="14">
        <v>1434.4399999999998</v>
      </c>
      <c r="E339" s="14"/>
      <c r="F339" s="14"/>
      <c r="G339" s="14">
        <v>1434.4399999999998</v>
      </c>
    </row>
    <row r="340" spans="1:7">
      <c r="A340" s="13">
        <v>42195</v>
      </c>
      <c r="B340" s="12" t="s">
        <v>13</v>
      </c>
      <c r="C340" s="12" t="s">
        <v>83</v>
      </c>
      <c r="D340" s="14">
        <v>622.82000000000005</v>
      </c>
      <c r="E340" s="14"/>
      <c r="F340" s="14"/>
      <c r="G340" s="14">
        <v>622.82000000000005</v>
      </c>
    </row>
    <row r="341" spans="1:7">
      <c r="A341" s="12"/>
      <c r="B341" s="12" t="s">
        <v>68</v>
      </c>
      <c r="C341" s="12"/>
      <c r="D341" s="14">
        <v>622.82000000000005</v>
      </c>
      <c r="E341" s="14"/>
      <c r="F341" s="14"/>
      <c r="G341" s="14">
        <v>622.82000000000005</v>
      </c>
    </row>
    <row r="342" spans="1:7">
      <c r="A342" s="12"/>
      <c r="B342" s="12" t="s">
        <v>15</v>
      </c>
      <c r="C342" s="12" t="s">
        <v>83</v>
      </c>
      <c r="D342" s="14">
        <v>235.42</v>
      </c>
      <c r="E342" s="14"/>
      <c r="F342" s="14"/>
      <c r="G342" s="14">
        <v>235.42</v>
      </c>
    </row>
    <row r="343" spans="1:7">
      <c r="A343" s="12"/>
      <c r="B343" s="12" t="s">
        <v>69</v>
      </c>
      <c r="C343" s="12"/>
      <c r="D343" s="14">
        <v>235.42</v>
      </c>
      <c r="E343" s="14"/>
      <c r="F343" s="14"/>
      <c r="G343" s="14">
        <v>235.42</v>
      </c>
    </row>
    <row r="344" spans="1:7">
      <c r="A344" s="12"/>
      <c r="B344" s="12" t="s">
        <v>12</v>
      </c>
      <c r="C344" s="12" t="s">
        <v>83</v>
      </c>
      <c r="D344" s="14">
        <v>218.1</v>
      </c>
      <c r="E344" s="14"/>
      <c r="F344" s="14"/>
      <c r="G344" s="14">
        <v>218.1</v>
      </c>
    </row>
    <row r="345" spans="1:7">
      <c r="A345" s="12"/>
      <c r="B345" s="12" t="s">
        <v>70</v>
      </c>
      <c r="C345" s="12"/>
      <c r="D345" s="14">
        <v>218.1</v>
      </c>
      <c r="E345" s="14"/>
      <c r="F345" s="14"/>
      <c r="G345" s="14">
        <v>218.1</v>
      </c>
    </row>
    <row r="346" spans="1:7">
      <c r="A346" s="12"/>
      <c r="B346" s="12" t="s">
        <v>14</v>
      </c>
      <c r="C346" s="12" t="s">
        <v>83</v>
      </c>
      <c r="D346" s="14">
        <v>272.18</v>
      </c>
      <c r="E346" s="14"/>
      <c r="F346" s="14"/>
      <c r="G346" s="14">
        <v>272.18</v>
      </c>
    </row>
    <row r="347" spans="1:7">
      <c r="A347" s="12"/>
      <c r="B347" s="12" t="s">
        <v>71</v>
      </c>
      <c r="C347" s="12"/>
      <c r="D347" s="14">
        <v>272.18</v>
      </c>
      <c r="E347" s="14"/>
      <c r="F347" s="14"/>
      <c r="G347" s="14">
        <v>272.18</v>
      </c>
    </row>
    <row r="348" spans="1:7">
      <c r="A348" s="12"/>
      <c r="B348" s="12" t="s">
        <v>11</v>
      </c>
      <c r="C348" s="12" t="s">
        <v>83</v>
      </c>
      <c r="D348" s="14">
        <v>208.56</v>
      </c>
      <c r="E348" s="14"/>
      <c r="F348" s="14"/>
      <c r="G348" s="14">
        <v>208.56</v>
      </c>
    </row>
    <row r="349" spans="1:7">
      <c r="A349" s="12"/>
      <c r="B349" s="12" t="s">
        <v>72</v>
      </c>
      <c r="C349" s="12"/>
      <c r="D349" s="14">
        <v>208.56</v>
      </c>
      <c r="E349" s="14"/>
      <c r="F349" s="14"/>
      <c r="G349" s="14">
        <v>208.56</v>
      </c>
    </row>
    <row r="350" spans="1:7">
      <c r="A350" s="13" t="s">
        <v>113</v>
      </c>
      <c r="B350" s="12"/>
      <c r="C350" s="12"/>
      <c r="D350" s="14">
        <v>1557.08</v>
      </c>
      <c r="E350" s="14"/>
      <c r="F350" s="14"/>
      <c r="G350" s="14">
        <v>1557.08</v>
      </c>
    </row>
    <row r="351" spans="1:7">
      <c r="A351" s="13">
        <v>42209</v>
      </c>
      <c r="B351" s="12" t="s">
        <v>13</v>
      </c>
      <c r="C351" s="12" t="s">
        <v>83</v>
      </c>
      <c r="D351" s="14">
        <v>529.05999999999995</v>
      </c>
      <c r="E351" s="14"/>
      <c r="F351" s="14"/>
      <c r="G351" s="14">
        <v>529.05999999999995</v>
      </c>
    </row>
    <row r="352" spans="1:7">
      <c r="A352" s="12"/>
      <c r="B352" s="12" t="s">
        <v>68</v>
      </c>
      <c r="C352" s="12"/>
      <c r="D352" s="14">
        <v>529.05999999999995</v>
      </c>
      <c r="E352" s="14"/>
      <c r="F352" s="14"/>
      <c r="G352" s="14">
        <v>529.05999999999995</v>
      </c>
    </row>
    <row r="353" spans="1:7">
      <c r="A353" s="12"/>
      <c r="B353" s="12" t="s">
        <v>15</v>
      </c>
      <c r="C353" s="12" t="s">
        <v>83</v>
      </c>
      <c r="D353" s="14">
        <v>235.41</v>
      </c>
      <c r="E353" s="14"/>
      <c r="F353" s="14"/>
      <c r="G353" s="14">
        <v>235.41</v>
      </c>
    </row>
    <row r="354" spans="1:7">
      <c r="A354" s="12"/>
      <c r="B354" s="12" t="s">
        <v>69</v>
      </c>
      <c r="C354" s="12"/>
      <c r="D354" s="14">
        <v>235.41</v>
      </c>
      <c r="E354" s="14"/>
      <c r="F354" s="14"/>
      <c r="G354" s="14">
        <v>235.41</v>
      </c>
    </row>
    <row r="355" spans="1:7">
      <c r="A355" s="12"/>
      <c r="B355" s="12" t="s">
        <v>12</v>
      </c>
      <c r="C355" s="12" t="s">
        <v>83</v>
      </c>
      <c r="D355" s="14">
        <v>211.13</v>
      </c>
      <c r="E355" s="14"/>
      <c r="F355" s="14"/>
      <c r="G355" s="14">
        <v>211.13</v>
      </c>
    </row>
    <row r="356" spans="1:7">
      <c r="A356" s="12"/>
      <c r="B356" s="12" t="s">
        <v>70</v>
      </c>
      <c r="C356" s="12"/>
      <c r="D356" s="14">
        <v>211.13</v>
      </c>
      <c r="E356" s="14"/>
      <c r="F356" s="14"/>
      <c r="G356" s="14">
        <v>211.13</v>
      </c>
    </row>
    <row r="357" spans="1:7">
      <c r="A357" s="12"/>
      <c r="B357" s="12" t="s">
        <v>14</v>
      </c>
      <c r="C357" s="12" t="s">
        <v>83</v>
      </c>
      <c r="D357" s="14">
        <v>261.58999999999997</v>
      </c>
      <c r="E357" s="14"/>
      <c r="F357" s="14"/>
      <c r="G357" s="14">
        <v>261.58999999999997</v>
      </c>
    </row>
    <row r="358" spans="1:7">
      <c r="A358" s="12"/>
      <c r="B358" s="12" t="s">
        <v>71</v>
      </c>
      <c r="C358" s="12"/>
      <c r="D358" s="14">
        <v>261.58999999999997</v>
      </c>
      <c r="E358" s="14"/>
      <c r="F358" s="14"/>
      <c r="G358" s="14">
        <v>261.58999999999997</v>
      </c>
    </row>
    <row r="359" spans="1:7">
      <c r="A359" s="12"/>
      <c r="B359" s="12" t="s">
        <v>11</v>
      </c>
      <c r="C359" s="12" t="s">
        <v>83</v>
      </c>
      <c r="D359" s="14">
        <v>199.71</v>
      </c>
      <c r="E359" s="14"/>
      <c r="F359" s="14"/>
      <c r="G359" s="14">
        <v>199.71</v>
      </c>
    </row>
    <row r="360" spans="1:7">
      <c r="A360" s="12"/>
      <c r="B360" s="12" t="s">
        <v>72</v>
      </c>
      <c r="C360" s="12"/>
      <c r="D360" s="14">
        <v>199.71</v>
      </c>
      <c r="E360" s="14"/>
      <c r="F360" s="14"/>
      <c r="G360" s="14">
        <v>199.71</v>
      </c>
    </row>
    <row r="361" spans="1:7">
      <c r="A361" s="13" t="s">
        <v>114</v>
      </c>
      <c r="B361" s="12"/>
      <c r="C361" s="12"/>
      <c r="D361" s="14">
        <v>1436.8999999999999</v>
      </c>
      <c r="E361" s="14"/>
      <c r="F361" s="14"/>
      <c r="G361" s="14">
        <v>1436.8999999999999</v>
      </c>
    </row>
    <row r="362" spans="1:7">
      <c r="A362" s="13">
        <v>42223</v>
      </c>
      <c r="B362" s="12" t="s">
        <v>13</v>
      </c>
      <c r="C362" s="12" t="s">
        <v>83</v>
      </c>
      <c r="D362" s="14">
        <v>529.05999999999995</v>
      </c>
      <c r="E362" s="14"/>
      <c r="F362" s="14"/>
      <c r="G362" s="14">
        <v>529.05999999999995</v>
      </c>
    </row>
    <row r="363" spans="1:7">
      <c r="A363" s="12"/>
      <c r="B363" s="12" t="s">
        <v>68</v>
      </c>
      <c r="C363" s="12"/>
      <c r="D363" s="14">
        <v>529.05999999999995</v>
      </c>
      <c r="E363" s="14"/>
      <c r="F363" s="14"/>
      <c r="G363" s="14">
        <v>529.05999999999995</v>
      </c>
    </row>
    <row r="364" spans="1:7">
      <c r="A364" s="12"/>
      <c r="B364" s="12" t="s">
        <v>15</v>
      </c>
      <c r="C364" s="12" t="s">
        <v>83</v>
      </c>
      <c r="D364" s="14">
        <v>235.42</v>
      </c>
      <c r="E364" s="14"/>
      <c r="F364" s="14"/>
      <c r="G364" s="14">
        <v>235.42</v>
      </c>
    </row>
    <row r="365" spans="1:7">
      <c r="A365" s="12"/>
      <c r="B365" s="12" t="s">
        <v>69</v>
      </c>
      <c r="C365" s="12"/>
      <c r="D365" s="14">
        <v>235.42</v>
      </c>
      <c r="E365" s="14"/>
      <c r="F365" s="14"/>
      <c r="G365" s="14">
        <v>235.42</v>
      </c>
    </row>
    <row r="366" spans="1:7">
      <c r="A366" s="12"/>
      <c r="B366" s="12" t="s">
        <v>12</v>
      </c>
      <c r="C366" s="12" t="s">
        <v>83</v>
      </c>
      <c r="D366" s="14">
        <v>209.47</v>
      </c>
      <c r="E366" s="14"/>
      <c r="F366" s="14"/>
      <c r="G366" s="14">
        <v>209.47</v>
      </c>
    </row>
    <row r="367" spans="1:7">
      <c r="A367" s="12"/>
      <c r="B367" s="12" t="s">
        <v>70</v>
      </c>
      <c r="C367" s="12"/>
      <c r="D367" s="14">
        <v>209.47</v>
      </c>
      <c r="E367" s="14"/>
      <c r="F367" s="14"/>
      <c r="G367" s="14">
        <v>209.47</v>
      </c>
    </row>
    <row r="368" spans="1:7">
      <c r="A368" s="12"/>
      <c r="B368" s="12" t="s">
        <v>14</v>
      </c>
      <c r="C368" s="12" t="s">
        <v>83</v>
      </c>
      <c r="D368" s="14">
        <v>261.58999999999997</v>
      </c>
      <c r="E368" s="14"/>
      <c r="F368" s="14"/>
      <c r="G368" s="14">
        <v>261.58999999999997</v>
      </c>
    </row>
    <row r="369" spans="1:7">
      <c r="A369" s="12"/>
      <c r="B369" s="12" t="s">
        <v>71</v>
      </c>
      <c r="C369" s="12"/>
      <c r="D369" s="14">
        <v>261.58999999999997</v>
      </c>
      <c r="E369" s="14"/>
      <c r="F369" s="14"/>
      <c r="G369" s="14">
        <v>261.58999999999997</v>
      </c>
    </row>
    <row r="370" spans="1:7">
      <c r="A370" s="12"/>
      <c r="B370" s="12" t="s">
        <v>11</v>
      </c>
      <c r="C370" s="12" t="s">
        <v>83</v>
      </c>
      <c r="D370" s="14">
        <v>199.71</v>
      </c>
      <c r="E370" s="14"/>
      <c r="F370" s="14"/>
      <c r="G370" s="14">
        <v>199.71</v>
      </c>
    </row>
    <row r="371" spans="1:7">
      <c r="A371" s="12"/>
      <c r="B371" s="12" t="s">
        <v>72</v>
      </c>
      <c r="C371" s="12"/>
      <c r="D371" s="14">
        <v>199.71</v>
      </c>
      <c r="E371" s="14"/>
      <c r="F371" s="14"/>
      <c r="G371" s="14">
        <v>199.71</v>
      </c>
    </row>
    <row r="372" spans="1:7">
      <c r="A372" s="13" t="s">
        <v>115</v>
      </c>
      <c r="B372" s="12"/>
      <c r="C372" s="12"/>
      <c r="D372" s="14">
        <v>1435.25</v>
      </c>
      <c r="E372" s="14"/>
      <c r="F372" s="14"/>
      <c r="G372" s="14">
        <v>1435.25</v>
      </c>
    </row>
    <row r="373" spans="1:7">
      <c r="A373" s="13">
        <v>42237</v>
      </c>
      <c r="B373" s="12" t="s">
        <v>13</v>
      </c>
      <c r="C373" s="12" t="s">
        <v>83</v>
      </c>
      <c r="D373" s="14">
        <v>529.05999999999995</v>
      </c>
      <c r="E373" s="14"/>
      <c r="F373" s="14"/>
      <c r="G373" s="14">
        <v>529.05999999999995</v>
      </c>
    </row>
    <row r="374" spans="1:7">
      <c r="A374" s="12"/>
      <c r="B374" s="12" t="s">
        <v>68</v>
      </c>
      <c r="C374" s="12"/>
      <c r="D374" s="14">
        <v>529.05999999999995</v>
      </c>
      <c r="E374" s="14"/>
      <c r="F374" s="14"/>
      <c r="G374" s="14">
        <v>529.05999999999995</v>
      </c>
    </row>
    <row r="375" spans="1:7">
      <c r="A375" s="12"/>
      <c r="B375" s="12" t="s">
        <v>15</v>
      </c>
      <c r="C375" s="12" t="s">
        <v>83</v>
      </c>
      <c r="D375" s="14">
        <v>235.42</v>
      </c>
      <c r="E375" s="14"/>
      <c r="F375" s="14"/>
      <c r="G375" s="14">
        <v>235.42</v>
      </c>
    </row>
    <row r="376" spans="1:7">
      <c r="A376" s="12"/>
      <c r="B376" s="12" t="s">
        <v>69</v>
      </c>
      <c r="C376" s="12"/>
      <c r="D376" s="14">
        <v>235.42</v>
      </c>
      <c r="E376" s="14"/>
      <c r="F376" s="14"/>
      <c r="G376" s="14">
        <v>235.42</v>
      </c>
    </row>
    <row r="377" spans="1:7">
      <c r="A377" s="12"/>
      <c r="B377" s="12" t="s">
        <v>12</v>
      </c>
      <c r="C377" s="12" t="s">
        <v>83</v>
      </c>
      <c r="D377" s="14">
        <v>208.68</v>
      </c>
      <c r="E377" s="14"/>
      <c r="F377" s="14"/>
      <c r="G377" s="14">
        <v>208.68</v>
      </c>
    </row>
    <row r="378" spans="1:7">
      <c r="A378" s="12"/>
      <c r="B378" s="12" t="s">
        <v>70</v>
      </c>
      <c r="C378" s="12"/>
      <c r="D378" s="14">
        <v>208.68</v>
      </c>
      <c r="E378" s="14"/>
      <c r="F378" s="14"/>
      <c r="G378" s="14">
        <v>208.68</v>
      </c>
    </row>
    <row r="379" spans="1:7">
      <c r="A379" s="12"/>
      <c r="B379" s="12" t="s">
        <v>14</v>
      </c>
      <c r="C379" s="12" t="s">
        <v>83</v>
      </c>
      <c r="D379" s="14">
        <v>261.58999999999997</v>
      </c>
      <c r="E379" s="14"/>
      <c r="F379" s="14"/>
      <c r="G379" s="14">
        <v>261.58999999999997</v>
      </c>
    </row>
    <row r="380" spans="1:7">
      <c r="A380" s="12"/>
      <c r="B380" s="12" t="s">
        <v>71</v>
      </c>
      <c r="C380" s="12"/>
      <c r="D380" s="14">
        <v>261.58999999999997</v>
      </c>
      <c r="E380" s="14"/>
      <c r="F380" s="14"/>
      <c r="G380" s="14">
        <v>261.58999999999997</v>
      </c>
    </row>
    <row r="381" spans="1:7">
      <c r="A381" s="12"/>
      <c r="B381" s="12" t="s">
        <v>11</v>
      </c>
      <c r="C381" s="12" t="s">
        <v>83</v>
      </c>
      <c r="D381" s="14">
        <v>199.71</v>
      </c>
      <c r="E381" s="14"/>
      <c r="F381" s="14"/>
      <c r="G381" s="14">
        <v>199.71</v>
      </c>
    </row>
    <row r="382" spans="1:7">
      <c r="A382" s="12"/>
      <c r="B382" s="12" t="s">
        <v>72</v>
      </c>
      <c r="C382" s="12"/>
      <c r="D382" s="14">
        <v>199.71</v>
      </c>
      <c r="E382" s="14"/>
      <c r="F382" s="14"/>
      <c r="G382" s="14">
        <v>199.71</v>
      </c>
    </row>
    <row r="383" spans="1:7">
      <c r="A383" s="13" t="s">
        <v>116</v>
      </c>
      <c r="B383" s="12"/>
      <c r="C383" s="12"/>
      <c r="D383" s="14">
        <v>1434.4599999999998</v>
      </c>
      <c r="E383" s="14"/>
      <c r="F383" s="14"/>
      <c r="G383" s="14">
        <v>1434.4599999999998</v>
      </c>
    </row>
    <row r="384" spans="1:7">
      <c r="A384" s="13" t="s">
        <v>67</v>
      </c>
      <c r="B384" s="12"/>
      <c r="C384" s="12"/>
      <c r="D384" s="14">
        <v>220651.12000000005</v>
      </c>
      <c r="E384" s="14">
        <v>210</v>
      </c>
      <c r="F384" s="14">
        <v>535.5</v>
      </c>
      <c r="G384" s="14">
        <v>221396.62000000008</v>
      </c>
    </row>
  </sheetData>
  <pageMargins left="0.7" right="0.7" top="0.75" bottom="0.75" header="0.3" footer="0.3"/>
  <pageSetup scale="5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zoomScale="60" zoomScaleNormal="100" workbookViewId="0">
      <pane xSplit="5" ySplit="6" topLeftCell="F7" activePane="bottomRight" state="frozen"/>
      <selection pane="topRight" activeCell="F1" sqref="F1"/>
      <selection pane="bottomLeft" activeCell="A5" sqref="A5"/>
      <selection pane="bottomRight" activeCell="F7" sqref="F7"/>
    </sheetView>
  </sheetViews>
  <sheetFormatPr defaultRowHeight="10.5"/>
  <cols>
    <col min="1" max="1" width="14.5703125" style="1" customWidth="1"/>
    <col min="2" max="2" width="16.28515625" style="1" bestFit="1" customWidth="1"/>
    <col min="3" max="3" width="18.85546875" style="1" bestFit="1" customWidth="1"/>
    <col min="4" max="4" width="19.5703125" style="1" customWidth="1"/>
    <col min="5" max="5" width="13.42578125" style="1" bestFit="1" customWidth="1"/>
    <col min="6" max="6" width="19.5703125" style="1" bestFit="1" customWidth="1"/>
    <col min="7" max="7" width="12" style="1" bestFit="1" customWidth="1"/>
    <col min="8" max="8" width="10.5703125" style="1" bestFit="1" customWidth="1"/>
    <col min="9" max="9" width="12" style="1" bestFit="1" customWidth="1"/>
    <col min="10" max="10" width="3.42578125" style="1" customWidth="1"/>
    <col min="11" max="11" width="7.42578125" style="1" customWidth="1"/>
    <col min="12" max="14" width="9.28515625" style="1" bestFit="1" customWidth="1"/>
    <col min="15" max="15" width="11.85546875" style="1" customWidth="1"/>
    <col min="16" max="16384" width="9.140625" style="1"/>
  </cols>
  <sheetData>
    <row r="1" spans="1:15">
      <c r="A1" s="9" t="s">
        <v>74</v>
      </c>
      <c r="B1" s="10"/>
      <c r="C1" s="10"/>
      <c r="D1" s="10"/>
      <c r="E1" s="10"/>
      <c r="F1" s="10"/>
      <c r="G1" s="10"/>
      <c r="H1" s="10"/>
      <c r="I1" s="10"/>
    </row>
    <row r="2" spans="1:15">
      <c r="A2" s="9" t="s">
        <v>82</v>
      </c>
      <c r="B2" s="10"/>
      <c r="C2" s="10"/>
      <c r="D2" s="10"/>
      <c r="E2" s="10"/>
      <c r="F2" s="10"/>
      <c r="G2" s="10"/>
      <c r="H2" s="10"/>
      <c r="I2" s="10"/>
    </row>
    <row r="4" spans="1:15">
      <c r="F4" s="1" t="s">
        <v>227</v>
      </c>
      <c r="G4" s="1" t="s">
        <v>228</v>
      </c>
      <c r="H4" s="1" t="s">
        <v>205</v>
      </c>
    </row>
    <row r="5" spans="1:15">
      <c r="A5" s="2" t="s">
        <v>73</v>
      </c>
      <c r="F5" s="2" t="s">
        <v>46</v>
      </c>
      <c r="J5" s="6"/>
      <c r="K5" s="6"/>
      <c r="L5" s="6"/>
      <c r="M5" s="6"/>
      <c r="N5" s="8"/>
      <c r="O5" s="8"/>
    </row>
    <row r="6" spans="1:15">
      <c r="A6" s="2" t="s">
        <v>45</v>
      </c>
      <c r="B6" s="2" t="s">
        <v>1</v>
      </c>
      <c r="C6" s="2" t="s">
        <v>44</v>
      </c>
      <c r="D6" s="2" t="s">
        <v>47</v>
      </c>
      <c r="E6" s="2" t="s">
        <v>43</v>
      </c>
      <c r="F6" s="1" t="s">
        <v>50</v>
      </c>
      <c r="G6" s="1" t="s">
        <v>52</v>
      </c>
      <c r="H6" s="1" t="s">
        <v>55</v>
      </c>
      <c r="I6" s="1" t="s">
        <v>67</v>
      </c>
      <c r="J6" s="6"/>
      <c r="K6" s="6"/>
      <c r="L6" s="96" t="s">
        <v>50</v>
      </c>
      <c r="M6" s="96" t="s">
        <v>52</v>
      </c>
      <c r="N6" s="97" t="s">
        <v>55</v>
      </c>
      <c r="O6" s="8" t="s">
        <v>233</v>
      </c>
    </row>
    <row r="7" spans="1:15">
      <c r="A7" s="1" t="s">
        <v>49</v>
      </c>
      <c r="B7" s="1" t="s">
        <v>48</v>
      </c>
      <c r="C7" s="1" t="s">
        <v>10</v>
      </c>
      <c r="D7" s="4">
        <v>20150001</v>
      </c>
      <c r="E7" s="1" t="s">
        <v>57</v>
      </c>
      <c r="F7" s="5">
        <v>26576.93</v>
      </c>
      <c r="G7" s="5">
        <v>23094.21</v>
      </c>
      <c r="H7" s="5"/>
      <c r="I7" s="5">
        <v>49671.14</v>
      </c>
    </row>
    <row r="8" spans="1:15">
      <c r="D8" s="4">
        <v>20150002</v>
      </c>
      <c r="E8" s="1" t="s">
        <v>58</v>
      </c>
      <c r="F8" s="5">
        <v>25719.59</v>
      </c>
      <c r="G8" s="5">
        <v>22349.23</v>
      </c>
      <c r="H8" s="5"/>
      <c r="I8" s="5">
        <v>48068.82</v>
      </c>
    </row>
    <row r="9" spans="1:15">
      <c r="D9" s="4">
        <v>20150003</v>
      </c>
      <c r="E9" s="1" t="s">
        <v>59</v>
      </c>
      <c r="F9" s="5">
        <v>26576.92</v>
      </c>
      <c r="G9" s="5">
        <v>23094.19</v>
      </c>
      <c r="H9" s="5"/>
      <c r="I9" s="5">
        <v>49671.11</v>
      </c>
    </row>
    <row r="10" spans="1:15">
      <c r="D10" s="4">
        <v>20150004</v>
      </c>
      <c r="E10" s="1" t="s">
        <v>60</v>
      </c>
      <c r="F10" s="5">
        <v>26576.92</v>
      </c>
      <c r="G10" s="5">
        <v>23094.21</v>
      </c>
      <c r="H10" s="5"/>
      <c r="I10" s="5">
        <v>49671.13</v>
      </c>
      <c r="J10" s="7"/>
      <c r="K10" s="7"/>
      <c r="L10" s="3"/>
      <c r="O10" s="3"/>
    </row>
    <row r="11" spans="1:15">
      <c r="D11" s="4">
        <v>20150005</v>
      </c>
      <c r="E11" s="1" t="s">
        <v>61</v>
      </c>
      <c r="F11" s="5">
        <v>24004.959999999999</v>
      </c>
      <c r="G11" s="5">
        <v>20859.28</v>
      </c>
      <c r="H11" s="5"/>
      <c r="I11" s="5">
        <v>44864.24</v>
      </c>
    </row>
    <row r="12" spans="1:15">
      <c r="D12" s="4">
        <v>20150006</v>
      </c>
      <c r="E12" s="1" t="s">
        <v>62</v>
      </c>
      <c r="F12" s="5">
        <v>26576.92</v>
      </c>
      <c r="G12" s="5">
        <v>23094.21</v>
      </c>
      <c r="H12" s="5"/>
      <c r="I12" s="5">
        <v>49671.13</v>
      </c>
    </row>
    <row r="13" spans="1:15">
      <c r="D13" s="4">
        <v>20150007</v>
      </c>
      <c r="E13" s="1" t="s">
        <v>63</v>
      </c>
      <c r="F13" s="5">
        <v>25719.599999999999</v>
      </c>
      <c r="G13" s="5">
        <v>22349.219999999998</v>
      </c>
      <c r="H13" s="5"/>
      <c r="I13" s="5">
        <v>48068.819999999992</v>
      </c>
    </row>
    <row r="14" spans="1:15">
      <c r="D14" s="4">
        <v>20150008</v>
      </c>
      <c r="E14" s="1" t="s">
        <v>64</v>
      </c>
      <c r="F14" s="5">
        <v>81185.36</v>
      </c>
      <c r="G14" s="5">
        <v>29136.940000000002</v>
      </c>
      <c r="H14" s="5"/>
      <c r="I14" s="5">
        <v>110322.3</v>
      </c>
      <c r="K14" s="98" t="s">
        <v>230</v>
      </c>
      <c r="L14" s="99">
        <f>GETPIVOTDATA("Net Entered Amt",$A$5,"Period Name","JUL-15","Employee Name","Bret Eckert","GCC#COST_CENTER","1101","GCC#ACCOUNT","9260","GCC#SUB_ACCOUNT","07458","Effective Period Num",20150010)/3</f>
        <v>77870.94666666667</v>
      </c>
      <c r="M14" s="99">
        <f>GETPIVOTDATA("Net Entered Amt",$A$5,"Period Name","JUL-15","Employee Name","Bret Eckert","GCC#COST_CENTER","1101","GCC#ACCOUNT","9260","GCC#SUB_ACCOUNT","07460","Effective Period Num",20150010)/3</f>
        <v>23087.41333333333</v>
      </c>
      <c r="N14" s="99">
        <v>0</v>
      </c>
    </row>
    <row r="15" spans="1:15" ht="11.25" thickBot="1">
      <c r="D15" s="4">
        <v>20150009</v>
      </c>
      <c r="E15" s="1" t="s">
        <v>65</v>
      </c>
      <c r="F15" s="5">
        <v>32433.759999999998</v>
      </c>
      <c r="G15" s="5">
        <v>28275.040000000001</v>
      </c>
      <c r="H15" s="5"/>
      <c r="I15" s="5">
        <v>60708.800000000003</v>
      </c>
      <c r="K15" s="98" t="s">
        <v>231</v>
      </c>
      <c r="L15" s="100">
        <f>GETPIVOTDATA("Net Entered Amt",$A$5,"Period Name","JUL-15","Employee Name","Bret Eckert","GCC#COST_CENTER","1101","GCC#ACCOUNT","9260","GCC#SUB_ACCOUNT","07458","Effective Period Num",20150010)/3</f>
        <v>77870.94666666667</v>
      </c>
      <c r="M15" s="100">
        <f>GETPIVOTDATA("Net Entered Amt",$A$5,"Period Name","JUL-15","Employee Name","Bret Eckert","GCC#COST_CENTER","1101","GCC#ACCOUNT","9260","GCC#SUB_ACCOUNT","07460","Effective Period Num",20150010)/3</f>
        <v>23087.41333333333</v>
      </c>
      <c r="N15" s="100">
        <v>0</v>
      </c>
    </row>
    <row r="16" spans="1:15" ht="11.25" thickBot="1">
      <c r="D16" s="4">
        <v>20150010</v>
      </c>
      <c r="E16" s="1" t="s">
        <v>75</v>
      </c>
      <c r="F16" s="5">
        <v>233612.84</v>
      </c>
      <c r="G16" s="5">
        <v>69262.239999999991</v>
      </c>
      <c r="H16" s="5"/>
      <c r="I16" s="5">
        <v>302875.07999999996</v>
      </c>
      <c r="K16" s="98" t="s">
        <v>232</v>
      </c>
      <c r="L16" s="99">
        <f>GETPIVOTDATA("Net Entered Amt",$A$5,"Period Name","JUL-15","Employee Name","Bret Eckert","GCC#COST_CENTER","1101","GCC#ACCOUNT","9260","GCC#SUB_ACCOUNT","07458","Effective Period Num",20150010)/3</f>
        <v>77870.94666666667</v>
      </c>
      <c r="M16" s="99">
        <f>GETPIVOTDATA("Net Entered Amt",$A$5,"Period Name","JUL-15","Employee Name","Bret Eckert","GCC#COST_CENTER","1101","GCC#ACCOUNT","9260","GCC#SUB_ACCOUNT","07460","Effective Period Num",20150010)/3</f>
        <v>23087.41333333333</v>
      </c>
      <c r="N16" s="99">
        <v>0</v>
      </c>
      <c r="O16" s="101">
        <f>SUM(I7:I15)+L14+M14+L15+M15</f>
        <v>712634.21</v>
      </c>
    </row>
    <row r="17" spans="2:15">
      <c r="B17" s="1" t="s">
        <v>76</v>
      </c>
      <c r="F17" s="5">
        <v>528983.80000000005</v>
      </c>
      <c r="G17" s="5">
        <v>284608.77</v>
      </c>
      <c r="H17" s="5"/>
      <c r="I17" s="5">
        <v>813592.57</v>
      </c>
    </row>
    <row r="18" spans="2:15">
      <c r="B18" s="1" t="s">
        <v>53</v>
      </c>
      <c r="C18" s="1" t="s">
        <v>8</v>
      </c>
      <c r="D18" s="4">
        <v>20150001</v>
      </c>
      <c r="E18" s="1" t="s">
        <v>57</v>
      </c>
      <c r="F18" s="5">
        <v>105266.78</v>
      </c>
      <c r="G18" s="5"/>
      <c r="H18" s="5"/>
      <c r="I18" s="5">
        <v>105266.78</v>
      </c>
    </row>
    <row r="19" spans="2:15">
      <c r="D19" s="4">
        <v>20150002</v>
      </c>
      <c r="E19" s="1" t="s">
        <v>58</v>
      </c>
      <c r="F19" s="5">
        <v>101871.08</v>
      </c>
      <c r="G19" s="5"/>
      <c r="H19" s="5">
        <v>69347.259999999995</v>
      </c>
      <c r="I19" s="5">
        <v>171218.34</v>
      </c>
    </row>
    <row r="20" spans="2:15">
      <c r="D20" s="4">
        <v>20150003</v>
      </c>
      <c r="E20" s="1" t="s">
        <v>59</v>
      </c>
      <c r="F20" s="5">
        <v>105266.78</v>
      </c>
      <c r="G20" s="5"/>
      <c r="H20" s="5"/>
      <c r="I20" s="5">
        <v>105266.78</v>
      </c>
    </row>
    <row r="21" spans="2:15">
      <c r="D21" s="4">
        <v>20150004</v>
      </c>
      <c r="E21" s="1" t="s">
        <v>60</v>
      </c>
      <c r="F21" s="5">
        <v>105266.76999999999</v>
      </c>
      <c r="G21" s="5"/>
      <c r="H21" s="5"/>
      <c r="I21" s="5">
        <v>105266.76999999999</v>
      </c>
    </row>
    <row r="22" spans="2:15">
      <c r="D22" s="4">
        <v>20150005</v>
      </c>
      <c r="E22" s="1" t="s">
        <v>61</v>
      </c>
      <c r="F22" s="5">
        <v>95079.670000000013</v>
      </c>
      <c r="G22" s="5"/>
      <c r="H22" s="5"/>
      <c r="I22" s="5">
        <v>95079.670000000013</v>
      </c>
    </row>
    <row r="23" spans="2:15">
      <c r="D23" s="4">
        <v>20150006</v>
      </c>
      <c r="E23" s="1" t="s">
        <v>62</v>
      </c>
      <c r="F23" s="5">
        <v>105266.78</v>
      </c>
      <c r="G23" s="5"/>
      <c r="H23" s="5"/>
      <c r="I23" s="5">
        <v>105266.78</v>
      </c>
    </row>
    <row r="24" spans="2:15">
      <c r="D24" s="4">
        <v>20150007</v>
      </c>
      <c r="E24" s="1" t="s">
        <v>63</v>
      </c>
      <c r="F24" s="5">
        <v>101871.08</v>
      </c>
      <c r="G24" s="5"/>
      <c r="H24" s="5"/>
      <c r="I24" s="5">
        <v>101871.08</v>
      </c>
    </row>
    <row r="25" spans="2:15">
      <c r="D25" s="4">
        <v>20150008</v>
      </c>
      <c r="E25" s="1" t="s">
        <v>64</v>
      </c>
      <c r="F25" s="5">
        <v>321723.26</v>
      </c>
      <c r="G25" s="5">
        <v>993029.6</v>
      </c>
      <c r="H25" s="5"/>
      <c r="I25" s="5">
        <v>1314752.8599999999</v>
      </c>
      <c r="K25" s="98" t="s">
        <v>230</v>
      </c>
      <c r="L25" s="43">
        <f>GETPIVOTDATA("Net Entered Amt",$A$5,"Period Name","JUL-15","Employee Name","Kim Cocklin","GCC#COST_CENTER","1201","GCC#ACCOUNT","9260","GCC#SUB_ACCOUNT","07458","Effective Period Num",20150010)/3</f>
        <v>308348.62</v>
      </c>
      <c r="M25" s="43">
        <v>0</v>
      </c>
      <c r="N25" s="43">
        <v>0</v>
      </c>
    </row>
    <row r="26" spans="2:15" ht="11.25" thickBot="1">
      <c r="D26" s="4">
        <v>20150009</v>
      </c>
      <c r="E26" s="1" t="s">
        <v>65</v>
      </c>
      <c r="F26" s="5">
        <v>128484.58</v>
      </c>
      <c r="G26" s="5"/>
      <c r="H26" s="5"/>
      <c r="I26" s="5">
        <v>128484.58</v>
      </c>
      <c r="K26" s="98" t="s">
        <v>231</v>
      </c>
      <c r="L26" s="43">
        <f>GETPIVOTDATA("Net Entered Amt",$A$5,"Period Name","JUL-15","Employee Name","Kim Cocklin","GCC#COST_CENTER","1201","GCC#ACCOUNT","9260","GCC#SUB_ACCOUNT","07458","Effective Period Num",20150010)/3</f>
        <v>308348.62</v>
      </c>
      <c r="M26" s="43">
        <v>0</v>
      </c>
      <c r="N26" s="43">
        <v>0</v>
      </c>
    </row>
    <row r="27" spans="2:15" ht="11.25" thickBot="1">
      <c r="D27" s="4">
        <v>20150010</v>
      </c>
      <c r="E27" s="1" t="s">
        <v>75</v>
      </c>
      <c r="F27" s="5">
        <v>925045.86</v>
      </c>
      <c r="G27" s="5"/>
      <c r="H27" s="5"/>
      <c r="I27" s="5">
        <v>925045.86</v>
      </c>
      <c r="K27" s="98" t="s">
        <v>232</v>
      </c>
      <c r="L27" s="43">
        <f>GETPIVOTDATA("Net Entered Amt",$A$5,"Period Name","JUL-15","Employee Name","Kim Cocklin","GCC#COST_CENTER","1201","GCC#ACCOUNT","9260","GCC#SUB_ACCOUNT","07458","Effective Period Num",20150010)/3</f>
        <v>308348.62</v>
      </c>
      <c r="M27" s="43">
        <v>0</v>
      </c>
      <c r="N27" s="43">
        <v>0</v>
      </c>
      <c r="O27" s="101">
        <f>SUM(I18:I26)+L25+L26</f>
        <v>2849170.8800000004</v>
      </c>
    </row>
    <row r="28" spans="2:15">
      <c r="B28" s="1" t="s">
        <v>77</v>
      </c>
      <c r="F28" s="5">
        <v>2095142.6400000001</v>
      </c>
      <c r="G28" s="5">
        <v>993029.6</v>
      </c>
      <c r="H28" s="5">
        <v>69347.259999999995</v>
      </c>
      <c r="I28" s="5">
        <v>3157519.5</v>
      </c>
    </row>
    <row r="29" spans="2:15">
      <c r="B29" s="1" t="s">
        <v>54</v>
      </c>
      <c r="C29" s="1" t="s">
        <v>7</v>
      </c>
      <c r="D29" s="4">
        <v>20150001</v>
      </c>
      <c r="E29" s="1" t="s">
        <v>57</v>
      </c>
      <c r="F29" s="5">
        <v>18478.939999999999</v>
      </c>
      <c r="G29" s="5"/>
      <c r="H29" s="5"/>
      <c r="I29" s="5">
        <v>18478.939999999999</v>
      </c>
    </row>
    <row r="30" spans="2:15">
      <c r="D30" s="4">
        <v>20150002</v>
      </c>
      <c r="E30" s="1" t="s">
        <v>58</v>
      </c>
      <c r="F30" s="5">
        <v>17882.84</v>
      </c>
      <c r="G30" s="5"/>
      <c r="H30" s="5">
        <v>67740.75</v>
      </c>
      <c r="I30" s="5">
        <v>85623.59</v>
      </c>
    </row>
    <row r="31" spans="2:15">
      <c r="D31" s="4">
        <v>20150003</v>
      </c>
      <c r="E31" s="1" t="s">
        <v>59</v>
      </c>
      <c r="F31" s="5">
        <v>18478.93</v>
      </c>
      <c r="G31" s="5"/>
      <c r="H31" s="5"/>
      <c r="I31" s="5">
        <v>18478.93</v>
      </c>
    </row>
    <row r="32" spans="2:15">
      <c r="D32" s="4">
        <v>20150004</v>
      </c>
      <c r="E32" s="1" t="s">
        <v>60</v>
      </c>
      <c r="F32" s="5">
        <v>18478.95</v>
      </c>
      <c r="G32" s="5"/>
      <c r="H32" s="5"/>
      <c r="I32" s="5">
        <v>18478.95</v>
      </c>
    </row>
    <row r="33" spans="2:15">
      <c r="D33" s="4">
        <v>20150005</v>
      </c>
      <c r="E33" s="1" t="s">
        <v>61</v>
      </c>
      <c r="F33" s="5">
        <v>16690.64</v>
      </c>
      <c r="G33" s="5"/>
      <c r="H33" s="5"/>
      <c r="I33" s="5">
        <v>16690.64</v>
      </c>
    </row>
    <row r="34" spans="2:15">
      <c r="D34" s="4">
        <v>20150006</v>
      </c>
      <c r="E34" s="1" t="s">
        <v>62</v>
      </c>
      <c r="F34" s="5">
        <v>18478.939999999999</v>
      </c>
      <c r="G34" s="5"/>
      <c r="H34" s="5"/>
      <c r="I34" s="5">
        <v>18478.939999999999</v>
      </c>
    </row>
    <row r="35" spans="2:15">
      <c r="D35" s="4">
        <v>20150007</v>
      </c>
      <c r="E35" s="1" t="s">
        <v>63</v>
      </c>
      <c r="F35" s="5">
        <v>17882.84</v>
      </c>
      <c r="G35" s="5"/>
      <c r="H35" s="5"/>
      <c r="I35" s="5">
        <v>17882.84</v>
      </c>
    </row>
    <row r="36" spans="2:15">
      <c r="D36" s="4">
        <v>20150008</v>
      </c>
      <c r="E36" s="1" t="s">
        <v>64</v>
      </c>
      <c r="F36" s="5">
        <v>56454.77</v>
      </c>
      <c r="G36" s="5">
        <v>174220.4</v>
      </c>
      <c r="H36" s="5"/>
      <c r="I36" s="5">
        <v>230675.16999999998</v>
      </c>
      <c r="K36" s="98" t="s">
        <v>230</v>
      </c>
      <c r="L36" s="99">
        <f>GETPIVOTDATA("Net Entered Amt",$A$5,"Period Name","JUL-15","Employee Name","Louis P. Gregory","GCC#COST_CENTER","1501","GCC#ACCOUNT","9260","GCC#SUB_ACCOUNT","07458","Effective Period Num",20150010)/3</f>
        <v>54129.236666666671</v>
      </c>
      <c r="M36" s="99">
        <v>0</v>
      </c>
      <c r="N36" s="99">
        <v>0</v>
      </c>
    </row>
    <row r="37" spans="2:15" ht="11.25" thickBot="1">
      <c r="D37" s="4">
        <v>20150009</v>
      </c>
      <c r="E37" s="1" t="s">
        <v>65</v>
      </c>
      <c r="F37" s="5">
        <v>22552.01</v>
      </c>
      <c r="G37" s="5"/>
      <c r="H37" s="5"/>
      <c r="I37" s="5">
        <v>22552.01</v>
      </c>
      <c r="K37" s="98" t="s">
        <v>231</v>
      </c>
      <c r="L37" s="99">
        <f>GETPIVOTDATA("Net Entered Amt",$A$5,"Period Name","JUL-15","Employee Name","Louis P. Gregory","GCC#COST_CENTER","1501","GCC#ACCOUNT","9260","GCC#SUB_ACCOUNT","07458","Effective Period Num",20150010)/3</f>
        <v>54129.236666666671</v>
      </c>
      <c r="M37" s="99">
        <v>0</v>
      </c>
      <c r="N37" s="99">
        <v>0</v>
      </c>
    </row>
    <row r="38" spans="2:15" ht="11.25" thickBot="1">
      <c r="D38" s="4">
        <v>20150010</v>
      </c>
      <c r="E38" s="1" t="s">
        <v>75</v>
      </c>
      <c r="F38" s="5">
        <v>162387.71000000002</v>
      </c>
      <c r="G38" s="5"/>
      <c r="H38" s="5"/>
      <c r="I38" s="5">
        <v>162387.71000000002</v>
      </c>
      <c r="K38" s="98" t="s">
        <v>232</v>
      </c>
      <c r="L38" s="99">
        <f>GETPIVOTDATA("Net Entered Amt",$A$5,"Period Name","JUL-15","Employee Name","Louis P. Gregory","GCC#COST_CENTER","1501","GCC#ACCOUNT","9260","GCC#SUB_ACCOUNT","07458","Effective Period Num",20150010)/3</f>
        <v>54129.236666666671</v>
      </c>
      <c r="M38" s="99">
        <v>0</v>
      </c>
      <c r="N38" s="99">
        <v>0</v>
      </c>
      <c r="O38" s="101">
        <f>SUM(I29:I37)+L36+L37</f>
        <v>555598.4833333334</v>
      </c>
    </row>
    <row r="39" spans="2:15">
      <c r="B39" s="1" t="s">
        <v>78</v>
      </c>
      <c r="F39" s="5">
        <v>367766.57000000007</v>
      </c>
      <c r="G39" s="5">
        <v>174220.4</v>
      </c>
      <c r="H39" s="5">
        <v>67740.75</v>
      </c>
      <c r="I39" s="5">
        <v>609727.72</v>
      </c>
    </row>
    <row r="40" spans="2:15">
      <c r="B40" s="1" t="s">
        <v>51</v>
      </c>
      <c r="C40" s="1" t="s">
        <v>5</v>
      </c>
      <c r="D40" s="4">
        <v>20150001</v>
      </c>
      <c r="E40" s="1" t="s">
        <v>57</v>
      </c>
      <c r="F40" s="5">
        <v>18478.939999999999</v>
      </c>
      <c r="G40" s="5">
        <v>16048.100000000002</v>
      </c>
      <c r="H40" s="5">
        <v>3839.95</v>
      </c>
      <c r="I40" s="5">
        <v>38366.99</v>
      </c>
    </row>
    <row r="41" spans="2:15">
      <c r="D41" s="4">
        <v>20150002</v>
      </c>
      <c r="E41" s="1" t="s">
        <v>58</v>
      </c>
      <c r="F41" s="5">
        <v>17882.84</v>
      </c>
      <c r="G41" s="5">
        <v>15530.42</v>
      </c>
      <c r="H41" s="5">
        <v>5296.6</v>
      </c>
      <c r="I41" s="5">
        <v>38709.86</v>
      </c>
    </row>
    <row r="42" spans="2:15">
      <c r="D42" s="4">
        <v>20150003</v>
      </c>
      <c r="E42" s="1" t="s">
        <v>59</v>
      </c>
      <c r="F42" s="5">
        <v>18478.93</v>
      </c>
      <c r="G42" s="5">
        <v>16048.099999999999</v>
      </c>
      <c r="H42" s="5">
        <v>4545.58</v>
      </c>
      <c r="I42" s="5">
        <v>39072.61</v>
      </c>
    </row>
    <row r="43" spans="2:15">
      <c r="D43" s="4">
        <v>20150004</v>
      </c>
      <c r="E43" s="1" t="s">
        <v>60</v>
      </c>
      <c r="F43" s="5">
        <v>18478.95</v>
      </c>
      <c r="G43" s="5">
        <v>16048.100000000002</v>
      </c>
      <c r="H43" s="5">
        <v>4545.59</v>
      </c>
      <c r="I43" s="5">
        <v>39072.639999999999</v>
      </c>
    </row>
    <row r="44" spans="2:15">
      <c r="D44" s="4">
        <v>20150005</v>
      </c>
      <c r="E44" s="1" t="s">
        <v>61</v>
      </c>
      <c r="F44" s="5">
        <v>16690.64</v>
      </c>
      <c r="G44" s="5">
        <v>14495.05</v>
      </c>
      <c r="H44" s="5">
        <v>4105.6100000000006</v>
      </c>
      <c r="I44" s="5">
        <v>35291.300000000003</v>
      </c>
    </row>
    <row r="45" spans="2:15">
      <c r="D45" s="4">
        <v>20150006</v>
      </c>
      <c r="E45" s="1" t="s">
        <v>62</v>
      </c>
      <c r="F45" s="5">
        <v>18478.939999999999</v>
      </c>
      <c r="G45" s="5">
        <v>16048.099999999999</v>
      </c>
      <c r="H45" s="5">
        <v>4545.58</v>
      </c>
      <c r="I45" s="5">
        <v>39072.619999999995</v>
      </c>
    </row>
    <row r="46" spans="2:15">
      <c r="D46" s="4">
        <v>20150007</v>
      </c>
      <c r="E46" s="1" t="s">
        <v>63</v>
      </c>
      <c r="F46" s="5">
        <v>17882.84</v>
      </c>
      <c r="G46" s="5">
        <v>15530.43</v>
      </c>
      <c r="H46" s="5">
        <v>2658.1</v>
      </c>
      <c r="I46" s="5">
        <v>36071.370000000003</v>
      </c>
    </row>
    <row r="47" spans="2:15">
      <c r="D47" s="4">
        <v>20150008</v>
      </c>
      <c r="E47" s="1" t="s">
        <v>64</v>
      </c>
      <c r="F47" s="5">
        <v>56454.77</v>
      </c>
      <c r="G47" s="5">
        <v>19103.48</v>
      </c>
      <c r="H47" s="5">
        <v>2746.71</v>
      </c>
      <c r="I47" s="5">
        <v>78304.960000000006</v>
      </c>
      <c r="K47" s="98" t="s">
        <v>230</v>
      </c>
      <c r="L47" s="99">
        <f>GETPIVOTDATA("Net Entered Amt",$A$5,"Period Name","JUL-15","Employee Name","Marvin Sweetin","GCC#COST_CENTER","1205","GCC#ACCOUNT","9260","GCC#SUB_ACCOUNT","07458","Effective Period Num",20150010)/3</f>
        <v>54129.236666666664</v>
      </c>
      <c r="M47" s="99">
        <f>GETPIVOTDATA("Net Entered Amt",$A$5,"Period Name","JUL-15","Employee Name","Marvin Sweetin","GCC#COST_CENTER","1205","GCC#ACCOUNT","9260","GCC#SUB_ACCOUNT","07460","Effective Period Num",20150010)/3</f>
        <v>16051.62</v>
      </c>
      <c r="N47" s="99">
        <f>GETPIVOTDATA("Net Entered Amt",$A$5,"Period Name","JUL-15","Employee Name","Marvin Sweetin","GCC#COST_CENTER","1205","GCC#ACCOUNT","9260","GCC#SUB_ACCOUNT","07463","Effective Period Num",20150010)/3</f>
        <v>2719.08</v>
      </c>
    </row>
    <row r="48" spans="2:15" ht="11.25" thickBot="1">
      <c r="D48" s="4">
        <v>20150009</v>
      </c>
      <c r="E48" s="1" t="s">
        <v>65</v>
      </c>
      <c r="F48" s="5">
        <v>22552.010000000002</v>
      </c>
      <c r="G48" s="5">
        <v>15702.69</v>
      </c>
      <c r="H48" s="5">
        <v>2658.12</v>
      </c>
      <c r="I48" s="5">
        <v>40912.820000000007</v>
      </c>
      <c r="K48" s="98" t="s">
        <v>231</v>
      </c>
      <c r="L48" s="99">
        <f>GETPIVOTDATA("Net Entered Amt",$A$5,"Period Name","JUL-15","Employee Name","Marvin Sweetin","GCC#COST_CENTER","1205","GCC#ACCOUNT","9260","GCC#SUB_ACCOUNT","07458","Effective Period Num",20150010)/3</f>
        <v>54129.236666666664</v>
      </c>
      <c r="M48" s="99">
        <f>GETPIVOTDATA("Net Entered Amt",$A$5,"Period Name","JUL-15","Employee Name","Marvin Sweetin","GCC#COST_CENTER","1205","GCC#ACCOUNT","9260","GCC#SUB_ACCOUNT","07460","Effective Period Num",20150010)/3</f>
        <v>16051.62</v>
      </c>
      <c r="N48" s="99">
        <f>GETPIVOTDATA("Net Entered Amt",$A$5,"Period Name","JUL-15","Employee Name","Marvin Sweetin","GCC#COST_CENTER","1205","GCC#ACCOUNT","9260","GCC#SUB_ACCOUNT","07463","Effective Period Num",20150010)/3</f>
        <v>2719.08</v>
      </c>
    </row>
    <row r="49" spans="1:15" ht="11.25" thickBot="1">
      <c r="D49" s="4">
        <v>20150010</v>
      </c>
      <c r="E49" s="1" t="s">
        <v>75</v>
      </c>
      <c r="F49" s="5">
        <v>162387.71</v>
      </c>
      <c r="G49" s="5">
        <v>48154.86</v>
      </c>
      <c r="H49" s="5">
        <v>8157.24</v>
      </c>
      <c r="I49" s="5">
        <v>218699.81</v>
      </c>
      <c r="K49" s="98" t="s">
        <v>232</v>
      </c>
      <c r="L49" s="99">
        <f>GETPIVOTDATA("Net Entered Amt",$A$5,"Period Name","JUL-15","Employee Name","Marvin Sweetin","GCC#COST_CENTER","1205","GCC#ACCOUNT","9260","GCC#SUB_ACCOUNT","07458","Effective Period Num",20150010)/3</f>
        <v>54129.236666666664</v>
      </c>
      <c r="M49" s="99">
        <f>GETPIVOTDATA("Net Entered Amt",$A$5,"Period Name","JUL-15","Employee Name","Marvin Sweetin","GCC#COST_CENTER","1205","GCC#ACCOUNT","9260","GCC#SUB_ACCOUNT","07460","Effective Period Num",20150010)/3</f>
        <v>16051.62</v>
      </c>
      <c r="N49" s="99">
        <f>GETPIVOTDATA("Net Entered Amt",$A$5,"Period Name","JUL-15","Employee Name","Marvin Sweetin","GCC#COST_CENTER","1205","GCC#ACCOUNT","9260","GCC#SUB_ACCOUNT","07463","Effective Period Num",20150010)/3</f>
        <v>2719.08</v>
      </c>
      <c r="O49" s="101">
        <f>SUM(I40:I48)+L47+M47+N47+L48+M48+N48</f>
        <v>530675.04333333333</v>
      </c>
    </row>
    <row r="50" spans="1:15">
      <c r="B50" s="1" t="s">
        <v>79</v>
      </c>
      <c r="F50" s="5">
        <v>367766.57</v>
      </c>
      <c r="G50" s="5">
        <v>192709.32999999996</v>
      </c>
      <c r="H50" s="5">
        <v>43099.08</v>
      </c>
      <c r="I50" s="5">
        <v>603574.98</v>
      </c>
    </row>
    <row r="51" spans="1:15">
      <c r="B51" s="1" t="s">
        <v>56</v>
      </c>
      <c r="C51" s="1" t="s">
        <v>9</v>
      </c>
      <c r="D51" s="4">
        <v>20150001</v>
      </c>
      <c r="E51" s="1" t="s">
        <v>57</v>
      </c>
      <c r="F51" s="5">
        <v>18478.939999999999</v>
      </c>
      <c r="G51" s="5">
        <v>16048.100000000002</v>
      </c>
      <c r="H51" s="5">
        <v>5039.63</v>
      </c>
      <c r="I51" s="5">
        <v>39566.67</v>
      </c>
    </row>
    <row r="52" spans="1:15">
      <c r="D52" s="4">
        <v>20150002</v>
      </c>
      <c r="E52" s="1" t="s">
        <v>58</v>
      </c>
      <c r="F52" s="5">
        <v>17882.84</v>
      </c>
      <c r="G52" s="5">
        <v>15530.419999999998</v>
      </c>
      <c r="H52" s="5">
        <v>6421.4</v>
      </c>
      <c r="I52" s="5">
        <v>39834.659999999996</v>
      </c>
    </row>
    <row r="53" spans="1:15">
      <c r="D53" s="4">
        <v>20150003</v>
      </c>
      <c r="E53" s="1" t="s">
        <v>59</v>
      </c>
      <c r="F53" s="5">
        <v>18478.93</v>
      </c>
      <c r="G53" s="5">
        <v>16048.099999999999</v>
      </c>
      <c r="H53" s="5">
        <v>4455.6899999999996</v>
      </c>
      <c r="I53" s="5">
        <v>38982.720000000001</v>
      </c>
    </row>
    <row r="54" spans="1:15">
      <c r="D54" s="4">
        <v>20150004</v>
      </c>
      <c r="E54" s="1" t="s">
        <v>60</v>
      </c>
      <c r="F54" s="5">
        <v>18478.95</v>
      </c>
      <c r="G54" s="5">
        <v>16048.100000000002</v>
      </c>
      <c r="H54" s="5">
        <v>4455.68</v>
      </c>
      <c r="I54" s="5">
        <v>38982.730000000003</v>
      </c>
    </row>
    <row r="55" spans="1:15">
      <c r="D55" s="4">
        <v>20150005</v>
      </c>
      <c r="E55" s="1" t="s">
        <v>61</v>
      </c>
      <c r="F55" s="5">
        <v>16690.64</v>
      </c>
      <c r="G55" s="5">
        <v>14495.05</v>
      </c>
      <c r="H55" s="5">
        <v>4024.49</v>
      </c>
      <c r="I55" s="5">
        <v>35210.18</v>
      </c>
    </row>
    <row r="56" spans="1:15">
      <c r="D56" s="4">
        <v>20150006</v>
      </c>
      <c r="E56" s="1" t="s">
        <v>62</v>
      </c>
      <c r="F56" s="5">
        <v>18478.939999999999</v>
      </c>
      <c r="G56" s="5">
        <v>16048.099999999999</v>
      </c>
      <c r="H56" s="5">
        <v>4455.68</v>
      </c>
      <c r="I56" s="5">
        <v>38982.719999999994</v>
      </c>
    </row>
    <row r="57" spans="1:15">
      <c r="D57" s="4">
        <v>20150007</v>
      </c>
      <c r="E57" s="1" t="s">
        <v>63</v>
      </c>
      <c r="F57" s="5">
        <v>17882.84</v>
      </c>
      <c r="G57" s="5">
        <v>15530.43</v>
      </c>
      <c r="H57" s="5">
        <v>4311.9500000000007</v>
      </c>
      <c r="I57" s="5">
        <v>37725.22</v>
      </c>
    </row>
    <row r="58" spans="1:15">
      <c r="D58" s="4">
        <v>20150008</v>
      </c>
      <c r="E58" s="1" t="s">
        <v>64</v>
      </c>
      <c r="F58" s="5">
        <v>78030.63</v>
      </c>
      <c r="G58" s="5">
        <v>21490.98</v>
      </c>
      <c r="H58" s="5">
        <v>4455.6900000000005</v>
      </c>
      <c r="I58" s="5">
        <v>103977.3</v>
      </c>
      <c r="K58" s="98" t="s">
        <v>230</v>
      </c>
      <c r="L58" s="43">
        <f>GETPIVOTDATA("Net Entered Amt",$A$5,"Period Name","JUL-15","Employee Name","Mike Haefner","GCC#COST_CENTER","1403","GCC#ACCOUNT","9260","GCC#SUB_ACCOUNT","07458","Effective Period Num",20150010)/3</f>
        <v>61224.093333333331</v>
      </c>
      <c r="M58" s="43">
        <v>0</v>
      </c>
      <c r="N58" s="43">
        <v>0</v>
      </c>
    </row>
    <row r="59" spans="1:15" ht="11.25" thickBot="1">
      <c r="D59" s="4">
        <v>20150009</v>
      </c>
      <c r="E59" s="1" t="s">
        <v>65</v>
      </c>
      <c r="F59" s="5">
        <v>25204.78</v>
      </c>
      <c r="G59" s="5">
        <v>464425.83999999997</v>
      </c>
      <c r="H59" s="5">
        <v>84524.06</v>
      </c>
      <c r="I59" s="5">
        <v>574154.67999999993</v>
      </c>
      <c r="K59" s="98" t="s">
        <v>231</v>
      </c>
      <c r="L59" s="43">
        <f>GETPIVOTDATA("Net Entered Amt",$A$5,"Period Name","JUL-15","Employee Name","Mike Haefner","GCC#COST_CENTER","1403","GCC#ACCOUNT","9260","GCC#SUB_ACCOUNT","07458","Effective Period Num",20150010)/3</f>
        <v>61224.093333333331</v>
      </c>
      <c r="M59" s="43">
        <v>0</v>
      </c>
      <c r="N59" s="43">
        <v>0</v>
      </c>
    </row>
    <row r="60" spans="1:15" ht="11.25" thickBot="1">
      <c r="D60" s="4">
        <v>20150010</v>
      </c>
      <c r="E60" s="1" t="s">
        <v>75</v>
      </c>
      <c r="F60" s="5">
        <v>183672.28</v>
      </c>
      <c r="G60" s="5"/>
      <c r="H60" s="5"/>
      <c r="I60" s="5">
        <v>183672.28</v>
      </c>
      <c r="K60" s="98" t="s">
        <v>232</v>
      </c>
      <c r="L60" s="43">
        <f>GETPIVOTDATA("Net Entered Amt",$A$5,"Period Name","JUL-15","Employee Name","Mike Haefner","GCC#COST_CENTER","1403","GCC#ACCOUNT","9260","GCC#SUB_ACCOUNT","07458","Effective Period Num",20150010)/3</f>
        <v>61224.093333333331</v>
      </c>
      <c r="M60" s="43">
        <v>0</v>
      </c>
      <c r="N60" s="43">
        <v>0</v>
      </c>
      <c r="O60" s="101">
        <f>SUM(I51:I59)+L58+L59</f>
        <v>1069865.0666666667</v>
      </c>
    </row>
    <row r="61" spans="1:15">
      <c r="B61" s="1" t="s">
        <v>80</v>
      </c>
      <c r="F61" s="5">
        <v>413279.77</v>
      </c>
      <c r="G61" s="5">
        <v>595665.12</v>
      </c>
      <c r="H61" s="5">
        <v>122144.27</v>
      </c>
      <c r="I61" s="5">
        <v>1131089.1599999999</v>
      </c>
    </row>
    <row r="62" spans="1:15">
      <c r="A62" s="1" t="s">
        <v>67</v>
      </c>
      <c r="F62" s="5">
        <v>3772939.3499999996</v>
      </c>
      <c r="G62" s="5">
        <v>2240233.2200000007</v>
      </c>
      <c r="H62" s="5">
        <v>302331.36</v>
      </c>
      <c r="I62" s="5">
        <v>6315503.9299999997</v>
      </c>
    </row>
    <row r="64" spans="1:15">
      <c r="A64" s="1" t="s">
        <v>225</v>
      </c>
    </row>
    <row r="65" spans="1:1">
      <c r="A65" s="1" t="s">
        <v>226</v>
      </c>
    </row>
  </sheetData>
  <pageMargins left="0.7" right="0.7" top="0.75" bottom="0.75" header="0.3" footer="0.3"/>
  <pageSetup scale="46" orientation="portrait" horizontalDpi="4294967294" verticalDpi="4294967294" r:id="rId2"/>
  <ignoredErrors>
    <ignoredError sqref="L6:N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BreakPreview" zoomScale="60" zoomScaleNormal="86" workbookViewId="0"/>
  </sheetViews>
  <sheetFormatPr defaultRowHeight="15"/>
  <cols>
    <col min="1" max="1" width="12.28515625" customWidth="1"/>
    <col min="2" max="2" width="20.28515625" bestFit="1" customWidth="1"/>
    <col min="3" max="3" width="18.140625" bestFit="1" customWidth="1"/>
    <col min="4" max="4" width="20.140625" bestFit="1" customWidth="1"/>
    <col min="5" max="5" width="12.5703125" bestFit="1" customWidth="1"/>
    <col min="6" max="6" width="19" bestFit="1" customWidth="1"/>
    <col min="7" max="7" width="11.5703125" bestFit="1" customWidth="1"/>
    <col min="8" max="8" width="10" bestFit="1" customWidth="1"/>
    <col min="9" max="9" width="13.140625" customWidth="1"/>
  </cols>
  <sheetData>
    <row r="1" spans="1:9">
      <c r="A1" s="88" t="s">
        <v>74</v>
      </c>
    </row>
    <row r="2" spans="1:9">
      <c r="A2" s="88" t="s">
        <v>210</v>
      </c>
    </row>
    <row r="5" spans="1:9">
      <c r="A5" t="s">
        <v>223</v>
      </c>
      <c r="B5" t="s">
        <v>1</v>
      </c>
      <c r="C5" t="s">
        <v>224</v>
      </c>
      <c r="D5" t="s">
        <v>47</v>
      </c>
      <c r="E5" t="s">
        <v>43</v>
      </c>
      <c r="F5" s="89" t="s">
        <v>50</v>
      </c>
      <c r="G5" s="89" t="s">
        <v>52</v>
      </c>
      <c r="H5" s="89" t="s">
        <v>55</v>
      </c>
      <c r="I5" t="s">
        <v>67</v>
      </c>
    </row>
    <row r="6" spans="1:9">
      <c r="A6" t="s">
        <v>49</v>
      </c>
      <c r="B6" t="s">
        <v>48</v>
      </c>
      <c r="C6" t="s">
        <v>10</v>
      </c>
      <c r="D6">
        <v>20140001</v>
      </c>
      <c r="E6" t="s">
        <v>211</v>
      </c>
      <c r="F6" s="90">
        <v>23641.4</v>
      </c>
      <c r="G6" s="90">
        <v>15111.150000000001</v>
      </c>
      <c r="H6" s="90"/>
      <c r="I6" s="90">
        <v>38752.550000000003</v>
      </c>
    </row>
    <row r="7" spans="1:9">
      <c r="D7">
        <v>20140002</v>
      </c>
      <c r="E7" t="s">
        <v>212</v>
      </c>
      <c r="F7" s="90">
        <v>22878.78</v>
      </c>
      <c r="G7" s="90">
        <v>14623.689999999999</v>
      </c>
      <c r="H7" s="90"/>
      <c r="I7" s="90">
        <v>37502.47</v>
      </c>
    </row>
    <row r="8" spans="1:9">
      <c r="D8">
        <v>20140003</v>
      </c>
      <c r="E8" t="s">
        <v>214</v>
      </c>
      <c r="F8" s="90">
        <v>23641.4</v>
      </c>
      <c r="G8" s="90">
        <v>15111.150000000001</v>
      </c>
      <c r="H8" s="90"/>
      <c r="I8" s="90">
        <v>38752.550000000003</v>
      </c>
    </row>
    <row r="9" spans="1:9">
      <c r="D9">
        <v>20140004</v>
      </c>
      <c r="E9" t="s">
        <v>215</v>
      </c>
      <c r="F9" s="90">
        <v>23641.4</v>
      </c>
      <c r="G9" s="90">
        <v>15111.14</v>
      </c>
      <c r="H9" s="90"/>
      <c r="I9" s="90">
        <v>38752.54</v>
      </c>
    </row>
    <row r="10" spans="1:9">
      <c r="D10">
        <v>20140005</v>
      </c>
      <c r="E10" t="s">
        <v>216</v>
      </c>
      <c r="F10" s="90">
        <v>21353.52</v>
      </c>
      <c r="G10" s="90">
        <v>13648.78</v>
      </c>
      <c r="H10" s="90"/>
      <c r="I10" s="90">
        <v>35002.300000000003</v>
      </c>
    </row>
    <row r="11" spans="1:9">
      <c r="D11">
        <v>20140006</v>
      </c>
      <c r="E11" t="s">
        <v>217</v>
      </c>
      <c r="F11" s="90">
        <v>23641.4</v>
      </c>
      <c r="G11" s="90">
        <v>15111.15</v>
      </c>
      <c r="H11" s="90"/>
      <c r="I11" s="90">
        <v>38752.550000000003</v>
      </c>
    </row>
    <row r="12" spans="1:9">
      <c r="D12">
        <v>20140007</v>
      </c>
      <c r="E12" t="s">
        <v>218</v>
      </c>
      <c r="F12" s="90">
        <v>75827.02</v>
      </c>
      <c r="G12" s="90">
        <v>14623.69</v>
      </c>
      <c r="H12" s="90"/>
      <c r="I12" s="90">
        <v>90450.71</v>
      </c>
    </row>
    <row r="13" spans="1:9">
      <c r="D13">
        <v>20140008</v>
      </c>
      <c r="E13" t="s">
        <v>219</v>
      </c>
      <c r="F13" s="90">
        <v>110379.45</v>
      </c>
      <c r="G13" s="90">
        <v>21806.61</v>
      </c>
      <c r="H13" s="90"/>
      <c r="I13" s="90">
        <v>132186.06</v>
      </c>
    </row>
    <row r="14" spans="1:9">
      <c r="D14">
        <v>20140009</v>
      </c>
      <c r="E14" t="s">
        <v>220</v>
      </c>
      <c r="F14" s="90">
        <v>80517.36</v>
      </c>
      <c r="G14" s="90">
        <v>22349.219999999998</v>
      </c>
      <c r="H14" s="90"/>
      <c r="I14" s="90">
        <v>102866.58</v>
      </c>
    </row>
    <row r="15" spans="1:9">
      <c r="D15">
        <v>20140010</v>
      </c>
      <c r="E15" t="s">
        <v>221</v>
      </c>
      <c r="F15" s="90">
        <v>21795.539999999997</v>
      </c>
      <c r="G15" s="90">
        <v>23094.210000000003</v>
      </c>
      <c r="H15" s="90"/>
      <c r="I15" s="90">
        <v>44889.75</v>
      </c>
    </row>
    <row r="16" spans="1:9">
      <c r="D16">
        <v>20140011</v>
      </c>
      <c r="E16" t="s">
        <v>222</v>
      </c>
      <c r="F16" s="90">
        <v>21795.55</v>
      </c>
      <c r="G16" s="90">
        <v>23094.210000000003</v>
      </c>
      <c r="H16" s="90"/>
      <c r="I16" s="90">
        <v>44889.760000000002</v>
      </c>
    </row>
    <row r="17" spans="2:9">
      <c r="D17">
        <v>20140012</v>
      </c>
      <c r="E17" t="s">
        <v>213</v>
      </c>
      <c r="F17" s="90">
        <v>27735.910000000003</v>
      </c>
      <c r="G17" s="90">
        <v>22349.219999999998</v>
      </c>
      <c r="H17" s="90"/>
      <c r="I17" s="90">
        <v>50085.130000000005</v>
      </c>
    </row>
    <row r="18" spans="2:9" s="88" customFormat="1" ht="15.75" thickBot="1">
      <c r="B18" s="88" t="s">
        <v>76</v>
      </c>
      <c r="F18" s="91">
        <v>476848.73</v>
      </c>
      <c r="G18" s="91">
        <v>216034.21999999997</v>
      </c>
      <c r="H18" s="91"/>
      <c r="I18" s="91">
        <v>692882.95000000007</v>
      </c>
    </row>
    <row r="19" spans="2:9" ht="15.75" thickTop="1">
      <c r="B19" t="s">
        <v>53</v>
      </c>
      <c r="C19" t="s">
        <v>8</v>
      </c>
      <c r="D19">
        <v>20140001</v>
      </c>
      <c r="E19" t="s">
        <v>211</v>
      </c>
      <c r="F19" s="90">
        <v>77441.05</v>
      </c>
      <c r="G19" s="90"/>
      <c r="H19" s="90"/>
      <c r="I19" s="90">
        <v>77441.05</v>
      </c>
    </row>
    <row r="20" spans="2:9">
      <c r="D20">
        <v>20140002</v>
      </c>
      <c r="E20" t="s">
        <v>212</v>
      </c>
      <c r="F20" s="90">
        <v>90461.03</v>
      </c>
      <c r="G20" s="90"/>
      <c r="H20" s="90">
        <v>58595.67</v>
      </c>
      <c r="I20" s="90">
        <v>149056.70000000001</v>
      </c>
    </row>
    <row r="21" spans="2:9">
      <c r="D21">
        <v>20140003</v>
      </c>
      <c r="E21" t="s">
        <v>214</v>
      </c>
      <c r="F21" s="90">
        <v>93476.4</v>
      </c>
      <c r="G21" s="90"/>
      <c r="H21" s="90"/>
      <c r="I21" s="90">
        <v>93476.4</v>
      </c>
    </row>
    <row r="22" spans="2:9">
      <c r="D22">
        <v>20140004</v>
      </c>
      <c r="E22" t="s">
        <v>215</v>
      </c>
      <c r="F22" s="90">
        <v>93476.4</v>
      </c>
      <c r="G22" s="90"/>
      <c r="H22" s="90"/>
      <c r="I22" s="90">
        <v>93476.4</v>
      </c>
    </row>
    <row r="23" spans="2:9">
      <c r="D23">
        <v>20140005</v>
      </c>
      <c r="E23" t="s">
        <v>216</v>
      </c>
      <c r="F23" s="90">
        <v>84430.3</v>
      </c>
      <c r="G23" s="90"/>
      <c r="H23" s="90"/>
      <c r="I23" s="90">
        <v>84430.3</v>
      </c>
    </row>
    <row r="24" spans="2:9">
      <c r="D24">
        <v>20140006</v>
      </c>
      <c r="E24" t="s">
        <v>217</v>
      </c>
      <c r="F24" s="90">
        <v>93476.41</v>
      </c>
      <c r="G24" s="90"/>
      <c r="H24" s="90"/>
      <c r="I24" s="90">
        <v>93476.41</v>
      </c>
    </row>
    <row r="25" spans="2:9">
      <c r="D25">
        <v>20140007</v>
      </c>
      <c r="E25" t="s">
        <v>218</v>
      </c>
      <c r="F25" s="90">
        <v>90461.03</v>
      </c>
      <c r="G25" s="90"/>
      <c r="H25" s="90"/>
      <c r="I25" s="90">
        <v>90461.03</v>
      </c>
    </row>
    <row r="26" spans="2:9">
      <c r="D26">
        <v>20140008</v>
      </c>
      <c r="E26" t="s">
        <v>219</v>
      </c>
      <c r="F26" s="90">
        <v>646551.06999999995</v>
      </c>
      <c r="G26" s="90">
        <v>1140297</v>
      </c>
      <c r="H26" s="90"/>
      <c r="I26" s="90">
        <v>1786848.0699999998</v>
      </c>
    </row>
    <row r="27" spans="2:9">
      <c r="D27">
        <v>20140009</v>
      </c>
      <c r="E27" t="s">
        <v>220</v>
      </c>
      <c r="F27" s="90">
        <v>139868.59</v>
      </c>
      <c r="G27" s="90"/>
      <c r="H27" s="90"/>
      <c r="I27" s="90">
        <v>139868.59</v>
      </c>
    </row>
    <row r="28" spans="2:9">
      <c r="D28">
        <v>20140010</v>
      </c>
      <c r="E28" t="s">
        <v>221</v>
      </c>
      <c r="F28" s="90">
        <v>318594.78999999998</v>
      </c>
      <c r="G28" s="90"/>
      <c r="H28" s="90"/>
      <c r="I28" s="90">
        <v>318594.78999999998</v>
      </c>
    </row>
    <row r="29" spans="2:9">
      <c r="D29">
        <v>20140011</v>
      </c>
      <c r="E29" t="s">
        <v>222</v>
      </c>
      <c r="F29" s="90">
        <v>58862.780000000013</v>
      </c>
      <c r="G29" s="90"/>
      <c r="H29" s="90"/>
      <c r="I29" s="90">
        <v>58862.780000000013</v>
      </c>
    </row>
    <row r="30" spans="2:9">
      <c r="D30">
        <v>20140012</v>
      </c>
      <c r="E30" t="s">
        <v>213</v>
      </c>
      <c r="F30" s="90">
        <v>83155.040000000008</v>
      </c>
      <c r="G30" s="90"/>
      <c r="H30" s="90"/>
      <c r="I30" s="90">
        <v>83155.040000000008</v>
      </c>
    </row>
    <row r="31" spans="2:9" s="88" customFormat="1" ht="15.75" thickBot="1">
      <c r="B31" s="88" t="s">
        <v>77</v>
      </c>
      <c r="F31" s="91">
        <v>1870254.8900000001</v>
      </c>
      <c r="G31" s="91">
        <v>1140297</v>
      </c>
      <c r="H31" s="91">
        <v>58595.67</v>
      </c>
      <c r="I31" s="91">
        <v>3069147.5599999996</v>
      </c>
    </row>
    <row r="32" spans="2:9" ht="15.75" thickTop="1">
      <c r="B32" t="s">
        <v>54</v>
      </c>
      <c r="C32" t="s">
        <v>7</v>
      </c>
      <c r="D32">
        <v>20140001</v>
      </c>
      <c r="E32" t="s">
        <v>211</v>
      </c>
      <c r="F32" s="90">
        <v>12683.560000000001</v>
      </c>
      <c r="G32" s="90"/>
      <c r="H32" s="90"/>
      <c r="I32" s="90">
        <v>12683.560000000001</v>
      </c>
    </row>
    <row r="33" spans="2:9">
      <c r="D33">
        <v>20140002</v>
      </c>
      <c r="E33" t="s">
        <v>212</v>
      </c>
      <c r="F33" s="90">
        <v>15901.53</v>
      </c>
      <c r="G33" s="90"/>
      <c r="H33" s="90">
        <v>58019.9</v>
      </c>
      <c r="I33" s="90">
        <v>73921.430000000008</v>
      </c>
    </row>
    <row r="34" spans="2:9">
      <c r="D34">
        <v>20140003</v>
      </c>
      <c r="E34" t="s">
        <v>214</v>
      </c>
      <c r="F34" s="90">
        <v>16431.57</v>
      </c>
      <c r="G34" s="90"/>
      <c r="H34" s="90"/>
      <c r="I34" s="90">
        <v>16431.57</v>
      </c>
    </row>
    <row r="35" spans="2:9">
      <c r="D35">
        <v>20140004</v>
      </c>
      <c r="E35" t="s">
        <v>215</v>
      </c>
      <c r="F35" s="90">
        <v>16431.580000000002</v>
      </c>
      <c r="G35" s="90"/>
      <c r="H35" s="90"/>
      <c r="I35" s="90">
        <v>16431.580000000002</v>
      </c>
    </row>
    <row r="36" spans="2:9">
      <c r="D36">
        <v>20140005</v>
      </c>
      <c r="E36" t="s">
        <v>216</v>
      </c>
      <c r="F36" s="90">
        <v>14841.43</v>
      </c>
      <c r="G36" s="90"/>
      <c r="H36" s="90"/>
      <c r="I36" s="90">
        <v>14841.43</v>
      </c>
    </row>
    <row r="37" spans="2:9">
      <c r="D37">
        <v>20140006</v>
      </c>
      <c r="E37" t="s">
        <v>217</v>
      </c>
      <c r="F37" s="90">
        <v>16431.57</v>
      </c>
      <c r="G37" s="90"/>
      <c r="H37" s="90"/>
      <c r="I37" s="90">
        <v>16431.57</v>
      </c>
    </row>
    <row r="38" spans="2:9">
      <c r="D38">
        <v>20140007</v>
      </c>
      <c r="E38" t="s">
        <v>218</v>
      </c>
      <c r="F38" s="90">
        <v>15901.519999999999</v>
      </c>
      <c r="G38" s="90"/>
      <c r="H38" s="90"/>
      <c r="I38" s="90">
        <v>15901.519999999999</v>
      </c>
    </row>
    <row r="39" spans="2:9">
      <c r="D39">
        <v>20140008</v>
      </c>
      <c r="E39" t="s">
        <v>219</v>
      </c>
      <c r="F39" s="90">
        <v>113531.51999999999</v>
      </c>
      <c r="G39" s="90">
        <v>200253.5</v>
      </c>
      <c r="H39" s="90"/>
      <c r="I39" s="90">
        <v>313785.02</v>
      </c>
    </row>
    <row r="40" spans="2:9">
      <c r="D40">
        <v>20140009</v>
      </c>
      <c r="E40" t="s">
        <v>220</v>
      </c>
      <c r="F40" s="90">
        <v>24576.84</v>
      </c>
      <c r="G40" s="90"/>
      <c r="H40" s="90"/>
      <c r="I40" s="90">
        <v>24576.84</v>
      </c>
    </row>
    <row r="41" spans="2:9">
      <c r="D41">
        <v>20140010</v>
      </c>
      <c r="E41" t="s">
        <v>221</v>
      </c>
      <c r="F41" s="90">
        <v>55966.79</v>
      </c>
      <c r="G41" s="90"/>
      <c r="H41" s="90"/>
      <c r="I41" s="90">
        <v>55966.79</v>
      </c>
    </row>
    <row r="42" spans="2:9">
      <c r="D42">
        <v>20140011</v>
      </c>
      <c r="E42" t="s">
        <v>222</v>
      </c>
      <c r="F42" s="90">
        <v>10351.740000000003</v>
      </c>
      <c r="G42" s="90"/>
      <c r="H42" s="90"/>
      <c r="I42" s="90">
        <v>10351.740000000003</v>
      </c>
    </row>
    <row r="43" spans="2:9">
      <c r="D43">
        <v>20140012</v>
      </c>
      <c r="E43" t="s">
        <v>213</v>
      </c>
      <c r="F43" s="90">
        <v>14630.07</v>
      </c>
      <c r="G43" s="90"/>
      <c r="H43" s="90"/>
      <c r="I43" s="90">
        <v>14630.07</v>
      </c>
    </row>
    <row r="44" spans="2:9" s="88" customFormat="1" ht="15.75" thickBot="1">
      <c r="B44" s="88" t="s">
        <v>78</v>
      </c>
      <c r="F44" s="91">
        <v>327679.72000000003</v>
      </c>
      <c r="G44" s="91">
        <v>200253.5</v>
      </c>
      <c r="H44" s="91">
        <v>58019.9</v>
      </c>
      <c r="I44" s="91">
        <v>585953.12</v>
      </c>
    </row>
    <row r="45" spans="2:9" ht="15.75" thickTop="1">
      <c r="B45" t="s">
        <v>56</v>
      </c>
      <c r="C45" t="s">
        <v>9</v>
      </c>
      <c r="D45">
        <v>20140001</v>
      </c>
      <c r="E45" t="s">
        <v>211</v>
      </c>
      <c r="F45" s="90">
        <v>12683.560000000001</v>
      </c>
      <c r="G45" s="90">
        <v>15693.080000000002</v>
      </c>
      <c r="H45" s="90">
        <v>5777</v>
      </c>
      <c r="I45" s="90">
        <v>34153.64</v>
      </c>
    </row>
    <row r="46" spans="2:9">
      <c r="D46">
        <v>20140002</v>
      </c>
      <c r="E46" t="s">
        <v>212</v>
      </c>
      <c r="F46" s="90">
        <v>15901.53</v>
      </c>
      <c r="G46" s="90">
        <v>15186.849999999999</v>
      </c>
      <c r="H46" s="90">
        <v>6437.42</v>
      </c>
      <c r="I46" s="90">
        <v>37525.799999999996</v>
      </c>
    </row>
    <row r="47" spans="2:9">
      <c r="D47">
        <v>20140003</v>
      </c>
      <c r="E47" t="s">
        <v>214</v>
      </c>
      <c r="F47" s="90">
        <v>16431.57</v>
      </c>
      <c r="G47" s="90">
        <v>15693.080000000002</v>
      </c>
      <c r="H47" s="90">
        <v>5039.6400000000003</v>
      </c>
      <c r="I47" s="90">
        <v>37164.29</v>
      </c>
    </row>
    <row r="48" spans="2:9">
      <c r="D48">
        <v>20140004</v>
      </c>
      <c r="E48" t="s">
        <v>215</v>
      </c>
      <c r="F48" s="90">
        <v>16431.580000000002</v>
      </c>
      <c r="G48" s="90">
        <v>15693.079999999998</v>
      </c>
      <c r="H48" s="90">
        <v>5039.63</v>
      </c>
      <c r="I48" s="90">
        <v>37164.29</v>
      </c>
    </row>
    <row r="49" spans="2:9">
      <c r="D49">
        <v>20140005</v>
      </c>
      <c r="E49" t="s">
        <v>216</v>
      </c>
      <c r="F49" s="90">
        <v>14841.43</v>
      </c>
      <c r="G49" s="90">
        <v>14174.39</v>
      </c>
      <c r="H49" s="90">
        <v>4551.93</v>
      </c>
      <c r="I49" s="90">
        <v>33567.75</v>
      </c>
    </row>
    <row r="50" spans="2:9">
      <c r="D50">
        <v>20140006</v>
      </c>
      <c r="E50" t="s">
        <v>217</v>
      </c>
      <c r="F50" s="90">
        <v>16431.57</v>
      </c>
      <c r="G50" s="90">
        <v>15693.080000000002</v>
      </c>
      <c r="H50" s="90">
        <v>5039.63</v>
      </c>
      <c r="I50" s="90">
        <v>37164.28</v>
      </c>
    </row>
    <row r="51" spans="2:9">
      <c r="D51">
        <v>20140007</v>
      </c>
      <c r="E51" t="s">
        <v>218</v>
      </c>
      <c r="F51" s="90">
        <v>15901.52</v>
      </c>
      <c r="G51" s="90">
        <v>15186.86</v>
      </c>
      <c r="H51" s="90">
        <v>4877.0599999999995</v>
      </c>
      <c r="I51" s="90">
        <v>35965.440000000002</v>
      </c>
    </row>
    <row r="52" spans="2:9">
      <c r="D52">
        <v>20140008</v>
      </c>
      <c r="E52" t="s">
        <v>219</v>
      </c>
      <c r="F52" s="90">
        <v>113531.51999999999</v>
      </c>
      <c r="G52" s="90">
        <v>19405.009999999998</v>
      </c>
      <c r="H52" s="90">
        <v>5039.63</v>
      </c>
      <c r="I52" s="90">
        <v>137976.16</v>
      </c>
    </row>
    <row r="53" spans="2:9">
      <c r="D53">
        <v>20140009</v>
      </c>
      <c r="E53" t="s">
        <v>220</v>
      </c>
      <c r="F53" s="90">
        <v>24576.84</v>
      </c>
      <c r="G53" s="90">
        <v>15530.41</v>
      </c>
      <c r="H53" s="90">
        <v>4877.08</v>
      </c>
      <c r="I53" s="90">
        <v>44984.33</v>
      </c>
    </row>
    <row r="54" spans="2:9">
      <c r="D54">
        <v>20140010</v>
      </c>
      <c r="E54" t="s">
        <v>221</v>
      </c>
      <c r="F54" s="90">
        <v>46536.52</v>
      </c>
      <c r="G54" s="90">
        <v>16048.1</v>
      </c>
      <c r="H54" s="90">
        <v>5039.63</v>
      </c>
      <c r="I54" s="90">
        <v>67624.25</v>
      </c>
    </row>
    <row r="55" spans="2:9">
      <c r="D55">
        <v>20140011</v>
      </c>
      <c r="E55" t="s">
        <v>222</v>
      </c>
      <c r="F55" s="90">
        <v>15144.170000000002</v>
      </c>
      <c r="G55" s="90">
        <v>16048.1</v>
      </c>
      <c r="H55" s="90">
        <v>5039.63</v>
      </c>
      <c r="I55" s="90">
        <v>36231.9</v>
      </c>
    </row>
    <row r="56" spans="2:9">
      <c r="D56">
        <v>20140012</v>
      </c>
      <c r="E56" t="s">
        <v>213</v>
      </c>
      <c r="F56" s="90">
        <v>19267.910000000003</v>
      </c>
      <c r="G56" s="90">
        <v>15530.419999999998</v>
      </c>
      <c r="H56" s="90">
        <v>4877.05</v>
      </c>
      <c r="I56" s="90">
        <v>39675.380000000005</v>
      </c>
    </row>
    <row r="57" spans="2:9" s="88" customFormat="1" ht="15.75" thickBot="1">
      <c r="B57" s="88" t="s">
        <v>80</v>
      </c>
      <c r="F57" s="91">
        <v>327679.71999999997</v>
      </c>
      <c r="G57" s="91">
        <v>189882.46000000002</v>
      </c>
      <c r="H57" s="91">
        <v>61635.33</v>
      </c>
      <c r="I57" s="91">
        <v>579197.51</v>
      </c>
    </row>
    <row r="58" spans="2:9" ht="15.75" thickTop="1">
      <c r="B58" t="s">
        <v>51</v>
      </c>
      <c r="C58" t="s">
        <v>5</v>
      </c>
      <c r="D58">
        <v>20140001</v>
      </c>
      <c r="E58" t="s">
        <v>211</v>
      </c>
      <c r="F58" s="90">
        <v>15182.68</v>
      </c>
      <c r="G58" s="90">
        <v>12232.59</v>
      </c>
      <c r="H58" s="90">
        <v>2900.42</v>
      </c>
      <c r="I58" s="90">
        <v>30315.690000000002</v>
      </c>
    </row>
    <row r="59" spans="2:9">
      <c r="D59">
        <v>20140002</v>
      </c>
      <c r="E59" t="s">
        <v>212</v>
      </c>
      <c r="F59" s="90">
        <v>15901.53</v>
      </c>
      <c r="G59" s="90">
        <v>11837.99</v>
      </c>
      <c r="H59" s="90">
        <v>3990.1799999999994</v>
      </c>
      <c r="I59" s="90">
        <v>31729.7</v>
      </c>
    </row>
    <row r="60" spans="2:9">
      <c r="D60">
        <v>20140003</v>
      </c>
      <c r="E60" t="s">
        <v>214</v>
      </c>
      <c r="F60" s="90">
        <v>16431.57</v>
      </c>
      <c r="G60" s="90">
        <v>12232.59</v>
      </c>
      <c r="H60" s="90">
        <v>3839.95</v>
      </c>
      <c r="I60" s="90">
        <v>32504.11</v>
      </c>
    </row>
    <row r="61" spans="2:9">
      <c r="D61">
        <v>20140004</v>
      </c>
      <c r="E61" t="s">
        <v>215</v>
      </c>
      <c r="F61" s="90">
        <v>16431.580000000002</v>
      </c>
      <c r="G61" s="90">
        <v>12232.6</v>
      </c>
      <c r="H61" s="90">
        <v>3839.95</v>
      </c>
      <c r="I61" s="90">
        <v>32504.13</v>
      </c>
    </row>
    <row r="62" spans="2:9">
      <c r="D62">
        <v>20140005</v>
      </c>
      <c r="E62" t="s">
        <v>216</v>
      </c>
      <c r="F62" s="90">
        <v>14841.43</v>
      </c>
      <c r="G62" s="90">
        <v>11048.79</v>
      </c>
      <c r="H62" s="90">
        <v>3468.34</v>
      </c>
      <c r="I62" s="90">
        <v>29358.560000000001</v>
      </c>
    </row>
    <row r="63" spans="2:9">
      <c r="D63">
        <v>20140006</v>
      </c>
      <c r="E63" t="s">
        <v>217</v>
      </c>
      <c r="F63" s="90">
        <v>16431.57</v>
      </c>
      <c r="G63" s="90">
        <v>12232.58</v>
      </c>
      <c r="H63" s="90">
        <v>3839.95</v>
      </c>
      <c r="I63" s="90">
        <v>32504.100000000002</v>
      </c>
    </row>
    <row r="64" spans="2:9">
      <c r="D64">
        <v>20140007</v>
      </c>
      <c r="E64" t="s">
        <v>218</v>
      </c>
      <c r="F64" s="90">
        <v>52720.86</v>
      </c>
      <c r="G64" s="90">
        <v>11838</v>
      </c>
      <c r="H64" s="90">
        <v>3716.09</v>
      </c>
      <c r="I64" s="90">
        <v>68274.95</v>
      </c>
    </row>
    <row r="65" spans="2:9">
      <c r="D65">
        <v>20140008</v>
      </c>
      <c r="E65" t="s">
        <v>219</v>
      </c>
      <c r="F65" s="90">
        <v>76712.179999999993</v>
      </c>
      <c r="G65" s="90">
        <v>16570.759999999998</v>
      </c>
      <c r="H65" s="90">
        <v>3839.95</v>
      </c>
      <c r="I65" s="90">
        <v>97122.889999999985</v>
      </c>
    </row>
    <row r="66" spans="2:9">
      <c r="D66">
        <v>20140009</v>
      </c>
      <c r="E66" t="s">
        <v>220</v>
      </c>
      <c r="F66" s="90">
        <v>55969.18</v>
      </c>
      <c r="G66" s="90">
        <v>15530.41</v>
      </c>
      <c r="H66" s="90">
        <v>3716.08</v>
      </c>
      <c r="I66" s="90">
        <v>75215.67</v>
      </c>
    </row>
    <row r="67" spans="2:9">
      <c r="D67">
        <v>20140010</v>
      </c>
      <c r="E67" t="s">
        <v>221</v>
      </c>
      <c r="F67" s="90">
        <v>15144.179999999995</v>
      </c>
      <c r="G67" s="90">
        <v>16048.1</v>
      </c>
      <c r="H67" s="90">
        <v>3839.95</v>
      </c>
      <c r="I67" s="90">
        <v>35032.229999999996</v>
      </c>
    </row>
    <row r="68" spans="2:9">
      <c r="D68">
        <v>20140011</v>
      </c>
      <c r="E68" t="s">
        <v>222</v>
      </c>
      <c r="F68" s="90">
        <v>15144.170000000002</v>
      </c>
      <c r="G68" s="90">
        <v>16048.1</v>
      </c>
      <c r="H68" s="90">
        <v>3839.95</v>
      </c>
      <c r="I68" s="90">
        <v>35032.22</v>
      </c>
    </row>
    <row r="69" spans="2:9">
      <c r="D69">
        <v>20140012</v>
      </c>
      <c r="E69" t="s">
        <v>213</v>
      </c>
      <c r="F69" s="90">
        <v>19267.910000000003</v>
      </c>
      <c r="G69" s="90">
        <v>15530.419999999998</v>
      </c>
      <c r="H69" s="90">
        <v>3716.0899999999997</v>
      </c>
      <c r="I69" s="90">
        <v>38514.42</v>
      </c>
    </row>
    <row r="70" spans="2:9" s="88" customFormat="1" ht="15.75" thickBot="1">
      <c r="B70" s="88" t="s">
        <v>79</v>
      </c>
      <c r="F70" s="91">
        <v>330178.83999999997</v>
      </c>
      <c r="G70" s="91">
        <v>163382.93</v>
      </c>
      <c r="H70" s="91">
        <v>44546.899999999994</v>
      </c>
      <c r="I70" s="91">
        <v>538108.67000000004</v>
      </c>
    </row>
    <row r="71" spans="2:9" ht="15.75" thickTop="1">
      <c r="F71" s="90"/>
      <c r="G71" s="90"/>
      <c r="H71" s="90"/>
      <c r="I71" s="90"/>
    </row>
  </sheetData>
  <pageMargins left="0.7" right="0.7" top="0.75" bottom="0.75" header="0.3" footer="0.3"/>
  <pageSetup scale="65" orientation="portrait" r:id="rId1"/>
  <ignoredErrors>
    <ignoredError sqref="F5:H5 A6:I7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topLeftCell="D1" zoomScale="60" zoomScaleNormal="82" workbookViewId="0">
      <selection activeCell="K10" sqref="K10"/>
    </sheetView>
  </sheetViews>
  <sheetFormatPr defaultRowHeight="15"/>
  <cols>
    <col min="1" max="1" width="44.5703125" style="17" bestFit="1" customWidth="1"/>
    <col min="2" max="2" width="25.7109375" style="17" bestFit="1" customWidth="1"/>
    <col min="3" max="3" width="12.42578125" style="17" customWidth="1"/>
    <col min="4" max="4" width="45" style="17" bestFit="1" customWidth="1"/>
    <col min="5" max="7" width="11.28515625" style="17" bestFit="1" customWidth="1"/>
    <col min="8" max="8" width="12.5703125" style="17" bestFit="1" customWidth="1"/>
    <col min="9" max="9" width="11" style="17" bestFit="1" customWidth="1"/>
    <col min="10" max="11" width="10.140625" style="17" bestFit="1" customWidth="1"/>
    <col min="12" max="12" width="11.85546875" style="17" bestFit="1" customWidth="1"/>
    <col min="13" max="14" width="11.85546875" style="17" customWidth="1"/>
    <col min="15" max="15" width="10.7109375" style="17" bestFit="1" customWidth="1"/>
    <col min="16" max="16" width="10.140625" style="17" bestFit="1" customWidth="1"/>
    <col min="17" max="17" width="11.5703125" style="17" customWidth="1"/>
    <col min="18" max="16384" width="9.140625" style="17"/>
  </cols>
  <sheetData>
    <row r="1" spans="1:17">
      <c r="A1" s="16" t="s">
        <v>204</v>
      </c>
      <c r="B1" s="16"/>
    </row>
    <row r="3" spans="1:17" ht="26.25">
      <c r="A3" s="37" t="s">
        <v>3</v>
      </c>
      <c r="B3" s="37" t="s">
        <v>180</v>
      </c>
      <c r="C3" s="37" t="s">
        <v>181</v>
      </c>
      <c r="D3" s="29" t="s">
        <v>182</v>
      </c>
      <c r="E3" s="29" t="s">
        <v>183</v>
      </c>
      <c r="F3" s="29" t="s">
        <v>184</v>
      </c>
      <c r="H3" s="29"/>
      <c r="J3" s="29"/>
      <c r="K3" s="38"/>
      <c r="L3" s="38"/>
      <c r="M3" s="38"/>
      <c r="N3" s="38"/>
      <c r="O3" s="38"/>
    </row>
    <row r="4" spans="1:17">
      <c r="A4" s="31" t="s">
        <v>185</v>
      </c>
      <c r="B4" s="31" t="s">
        <v>15</v>
      </c>
      <c r="C4" s="31" t="s">
        <v>186</v>
      </c>
      <c r="D4" s="31" t="s">
        <v>187</v>
      </c>
      <c r="E4" s="39" t="s">
        <v>205</v>
      </c>
      <c r="F4" s="40">
        <v>255774.59999999998</v>
      </c>
      <c r="H4" s="40"/>
      <c r="J4" s="40"/>
      <c r="M4" s="24"/>
      <c r="N4" s="25"/>
      <c r="O4" s="25"/>
    </row>
    <row r="5" spans="1:17">
      <c r="A5" s="31" t="s">
        <v>189</v>
      </c>
      <c r="B5" s="31" t="s">
        <v>13</v>
      </c>
      <c r="C5" s="31" t="s">
        <v>190</v>
      </c>
      <c r="D5" s="31" t="s">
        <v>191</v>
      </c>
      <c r="E5" s="39" t="s">
        <v>205</v>
      </c>
      <c r="F5" s="40">
        <v>852167.70000000007</v>
      </c>
      <c r="H5" s="40"/>
      <c r="J5" s="40"/>
      <c r="M5" s="24"/>
      <c r="N5" s="25"/>
      <c r="O5" s="25"/>
    </row>
    <row r="6" spans="1:17">
      <c r="A6" s="31" t="s">
        <v>192</v>
      </c>
      <c r="B6" s="31" t="s">
        <v>11</v>
      </c>
      <c r="C6" s="31" t="s">
        <v>193</v>
      </c>
      <c r="D6" s="31" t="s">
        <v>194</v>
      </c>
      <c r="E6" s="39" t="s">
        <v>205</v>
      </c>
      <c r="F6" s="40">
        <v>198330.00000000003</v>
      </c>
      <c r="H6" s="40"/>
      <c r="J6" s="40"/>
      <c r="M6" s="24"/>
      <c r="N6" s="25"/>
      <c r="O6" s="25"/>
    </row>
    <row r="7" spans="1:17">
      <c r="A7" s="31" t="s">
        <v>195</v>
      </c>
      <c r="B7" s="31" t="s">
        <v>14</v>
      </c>
      <c r="C7" s="31" t="s">
        <v>193</v>
      </c>
      <c r="D7" s="31" t="s">
        <v>196</v>
      </c>
      <c r="E7" s="39" t="s">
        <v>205</v>
      </c>
      <c r="F7" s="40">
        <v>191930.75000000003</v>
      </c>
      <c r="H7" s="40"/>
      <c r="J7" s="40"/>
      <c r="M7" s="24"/>
      <c r="N7" s="25"/>
      <c r="O7" s="25"/>
    </row>
    <row r="8" spans="1:17">
      <c r="A8" s="31" t="s">
        <v>197</v>
      </c>
      <c r="B8" s="31" t="s">
        <v>12</v>
      </c>
      <c r="C8" s="31" t="s">
        <v>193</v>
      </c>
      <c r="D8" s="31" t="s">
        <v>201</v>
      </c>
      <c r="E8" s="39" t="s">
        <v>205</v>
      </c>
      <c r="F8" s="40">
        <v>206867.1</v>
      </c>
      <c r="H8" s="40"/>
      <c r="J8" s="40"/>
      <c r="M8" s="24"/>
      <c r="N8" s="25"/>
      <c r="O8" s="25"/>
    </row>
    <row r="15" spans="1:17">
      <c r="B15" s="16" t="s">
        <v>199</v>
      </c>
      <c r="E15" s="27">
        <v>7.0239999999999997E-2</v>
      </c>
      <c r="F15" s="27">
        <v>7.9649999999999999E-2</v>
      </c>
      <c r="G15" s="27">
        <v>0.10047</v>
      </c>
      <c r="H15" s="27">
        <v>0.11352</v>
      </c>
      <c r="I15" s="27">
        <v>0.10402</v>
      </c>
      <c r="J15" s="27">
        <v>9.1450000000000004E-2</v>
      </c>
      <c r="K15" s="27">
        <v>7.8149999999999997E-2</v>
      </c>
      <c r="L15" s="27">
        <v>7.3649999999999993E-2</v>
      </c>
      <c r="M15" s="27">
        <v>7.3440000000000005E-2</v>
      </c>
      <c r="N15" s="27">
        <v>7.1609999999999993E-2</v>
      </c>
      <c r="O15" s="27">
        <v>7.1690000000000004E-2</v>
      </c>
      <c r="P15" s="27">
        <v>7.2109999999999994E-2</v>
      </c>
      <c r="Q15" s="28"/>
    </row>
    <row r="16" spans="1:17" ht="26.25">
      <c r="B16" s="29" t="s">
        <v>180</v>
      </c>
      <c r="C16" s="29" t="s">
        <v>181</v>
      </c>
      <c r="D16" s="29" t="s">
        <v>182</v>
      </c>
      <c r="E16" s="30">
        <v>41913</v>
      </c>
      <c r="F16" s="30">
        <v>41944</v>
      </c>
      <c r="G16" s="30">
        <v>41974</v>
      </c>
      <c r="H16" s="30">
        <v>42005</v>
      </c>
      <c r="I16" s="30">
        <v>42036</v>
      </c>
      <c r="J16" s="30">
        <v>42064</v>
      </c>
      <c r="K16" s="30">
        <v>42095</v>
      </c>
      <c r="L16" s="30">
        <v>42125</v>
      </c>
      <c r="M16" s="30">
        <v>42156</v>
      </c>
      <c r="N16" s="30">
        <v>42186</v>
      </c>
      <c r="O16" s="30">
        <v>42217</v>
      </c>
      <c r="P16" s="30">
        <v>42248</v>
      </c>
      <c r="Q16" s="28" t="s">
        <v>206</v>
      </c>
    </row>
    <row r="17" spans="1:18">
      <c r="B17" s="31" t="s">
        <v>15</v>
      </c>
      <c r="C17" s="31" t="s">
        <v>186</v>
      </c>
      <c r="D17" s="31" t="s">
        <v>187</v>
      </c>
      <c r="E17" s="32">
        <f t="shared" ref="E17:P21" si="0">+E$15*$F4</f>
        <v>17965.607903999997</v>
      </c>
      <c r="F17" s="32">
        <f t="shared" si="0"/>
        <v>20372.446889999999</v>
      </c>
      <c r="G17" s="32">
        <f t="shared" si="0"/>
        <v>25697.674061999998</v>
      </c>
      <c r="H17" s="32">
        <f t="shared" si="0"/>
        <v>29035.532591999996</v>
      </c>
      <c r="I17" s="32">
        <f t="shared" si="0"/>
        <v>26605.673891999999</v>
      </c>
      <c r="J17" s="32">
        <f t="shared" si="0"/>
        <v>23390.587169999999</v>
      </c>
      <c r="K17" s="32">
        <f t="shared" si="0"/>
        <v>19988.784989999996</v>
      </c>
      <c r="L17" s="32">
        <f t="shared" si="0"/>
        <v>18837.799289999995</v>
      </c>
      <c r="M17" s="32">
        <f t="shared" si="0"/>
        <v>18784.086624</v>
      </c>
      <c r="N17" s="32">
        <f t="shared" si="0"/>
        <v>18316.019105999996</v>
      </c>
      <c r="O17" s="32">
        <f t="shared" si="0"/>
        <v>18336.481073999999</v>
      </c>
      <c r="P17" s="32">
        <f t="shared" si="0"/>
        <v>18443.906405999998</v>
      </c>
      <c r="Q17" s="33">
        <f>SUM(E17:P17)</f>
        <v>255774.59999999995</v>
      </c>
    </row>
    <row r="18" spans="1:18">
      <c r="B18" s="31" t="s">
        <v>13</v>
      </c>
      <c r="C18" s="31" t="s">
        <v>190</v>
      </c>
      <c r="D18" s="31" t="s">
        <v>191</v>
      </c>
      <c r="E18" s="32">
        <f t="shared" si="0"/>
        <v>59856.259248000002</v>
      </c>
      <c r="F18" s="32">
        <f t="shared" si="0"/>
        <v>67875.157305000001</v>
      </c>
      <c r="G18" s="32">
        <f t="shared" si="0"/>
        <v>85617.288819000009</v>
      </c>
      <c r="H18" s="32">
        <f t="shared" si="0"/>
        <v>96738.077304000006</v>
      </c>
      <c r="I18" s="32">
        <f t="shared" si="0"/>
        <v>88642.484154000005</v>
      </c>
      <c r="J18" s="32">
        <f t="shared" si="0"/>
        <v>77930.736165000009</v>
      </c>
      <c r="K18" s="32">
        <f t="shared" si="0"/>
        <v>66596.905755</v>
      </c>
      <c r="L18" s="32">
        <f t="shared" si="0"/>
        <v>62762.151104999997</v>
      </c>
      <c r="M18" s="32">
        <f t="shared" si="0"/>
        <v>62583.195888000009</v>
      </c>
      <c r="N18" s="32">
        <f t="shared" si="0"/>
        <v>61023.728996999998</v>
      </c>
      <c r="O18" s="32">
        <f t="shared" si="0"/>
        <v>61091.902413000011</v>
      </c>
      <c r="P18" s="32">
        <f t="shared" si="0"/>
        <v>61449.812847000001</v>
      </c>
      <c r="Q18" s="33">
        <f t="shared" ref="Q18:Q21" si="1">SUM(E18:P18)</f>
        <v>852167.70000000007</v>
      </c>
    </row>
    <row r="19" spans="1:18">
      <c r="B19" s="31" t="s">
        <v>11</v>
      </c>
      <c r="C19" s="31" t="s">
        <v>193</v>
      </c>
      <c r="D19" s="31" t="s">
        <v>194</v>
      </c>
      <c r="E19" s="32">
        <f t="shared" si="0"/>
        <v>13930.699200000001</v>
      </c>
      <c r="F19" s="32">
        <f t="shared" si="0"/>
        <v>15796.984500000002</v>
      </c>
      <c r="G19" s="32">
        <f t="shared" si="0"/>
        <v>19926.215100000005</v>
      </c>
      <c r="H19" s="32">
        <f t="shared" si="0"/>
        <v>22514.421600000001</v>
      </c>
      <c r="I19" s="32">
        <f t="shared" si="0"/>
        <v>20630.286600000003</v>
      </c>
      <c r="J19" s="32">
        <f t="shared" si="0"/>
        <v>18137.278500000004</v>
      </c>
      <c r="K19" s="32">
        <f t="shared" si="0"/>
        <v>15499.489500000001</v>
      </c>
      <c r="L19" s="32">
        <f t="shared" si="0"/>
        <v>14607.004500000001</v>
      </c>
      <c r="M19" s="32">
        <f t="shared" si="0"/>
        <v>14565.355200000004</v>
      </c>
      <c r="N19" s="32">
        <f t="shared" si="0"/>
        <v>14202.411300000002</v>
      </c>
      <c r="O19" s="32">
        <f t="shared" si="0"/>
        <v>14218.277700000002</v>
      </c>
      <c r="P19" s="32">
        <f t="shared" si="0"/>
        <v>14301.576300000001</v>
      </c>
      <c r="Q19" s="33">
        <f t="shared" si="1"/>
        <v>198330</v>
      </c>
    </row>
    <row r="20" spans="1:18">
      <c r="B20" s="31" t="s">
        <v>14</v>
      </c>
      <c r="C20" s="31" t="s">
        <v>193</v>
      </c>
      <c r="D20" s="31" t="s">
        <v>196</v>
      </c>
      <c r="E20" s="32">
        <f t="shared" si="0"/>
        <v>13481.215880000002</v>
      </c>
      <c r="F20" s="32">
        <f t="shared" si="0"/>
        <v>15287.284237500002</v>
      </c>
      <c r="G20" s="32">
        <f t="shared" si="0"/>
        <v>19283.282452500003</v>
      </c>
      <c r="H20" s="32">
        <f t="shared" si="0"/>
        <v>21787.978740000002</v>
      </c>
      <c r="I20" s="32">
        <f t="shared" si="0"/>
        <v>19964.636615000003</v>
      </c>
      <c r="J20" s="32">
        <f t="shared" si="0"/>
        <v>17552.067087500003</v>
      </c>
      <c r="K20" s="32">
        <f t="shared" si="0"/>
        <v>14999.388112500003</v>
      </c>
      <c r="L20" s="32">
        <f t="shared" si="0"/>
        <v>14135.699737500001</v>
      </c>
      <c r="M20" s="32">
        <f t="shared" si="0"/>
        <v>14095.394280000002</v>
      </c>
      <c r="N20" s="32">
        <f t="shared" si="0"/>
        <v>13744.161007500001</v>
      </c>
      <c r="O20" s="32">
        <f t="shared" si="0"/>
        <v>13759.515467500003</v>
      </c>
      <c r="P20" s="32">
        <f t="shared" si="0"/>
        <v>13840.126382500001</v>
      </c>
      <c r="Q20" s="33">
        <f t="shared" si="1"/>
        <v>191930.75000000003</v>
      </c>
    </row>
    <row r="21" spans="1:18">
      <c r="B21" s="31" t="s">
        <v>12</v>
      </c>
      <c r="C21" s="31" t="s">
        <v>193</v>
      </c>
      <c r="D21" s="31" t="s">
        <v>201</v>
      </c>
      <c r="E21" s="34">
        <f t="shared" si="0"/>
        <v>14530.345104</v>
      </c>
      <c r="F21" s="34">
        <f t="shared" si="0"/>
        <v>16476.964515</v>
      </c>
      <c r="G21" s="34">
        <f t="shared" si="0"/>
        <v>20783.937537000002</v>
      </c>
      <c r="H21" s="34">
        <f t="shared" si="0"/>
        <v>23483.553191999999</v>
      </c>
      <c r="I21" s="34">
        <f t="shared" si="0"/>
        <v>21518.315742000003</v>
      </c>
      <c r="J21" s="34">
        <f t="shared" si="0"/>
        <v>18917.996295000001</v>
      </c>
      <c r="K21" s="34">
        <f t="shared" si="0"/>
        <v>16166.663865</v>
      </c>
      <c r="L21" s="34">
        <f t="shared" si="0"/>
        <v>15235.761914999999</v>
      </c>
      <c r="M21" s="34">
        <f t="shared" si="0"/>
        <v>15192.319824000002</v>
      </c>
      <c r="N21" s="34">
        <f t="shared" si="0"/>
        <v>14813.753030999998</v>
      </c>
      <c r="O21" s="34">
        <f t="shared" si="0"/>
        <v>14830.302399000002</v>
      </c>
      <c r="P21" s="34">
        <f t="shared" si="0"/>
        <v>14917.186581</v>
      </c>
      <c r="Q21" s="35">
        <f t="shared" si="1"/>
        <v>206867.1</v>
      </c>
    </row>
    <row r="22" spans="1:18">
      <c r="E22" s="36">
        <f>SUM(E17:E21)</f>
        <v>119764.12733600001</v>
      </c>
      <c r="F22" s="36">
        <f t="shared" ref="F22:Q22" si="2">SUM(F17:F21)</f>
        <v>135808.8374475</v>
      </c>
      <c r="G22" s="36">
        <f t="shared" si="2"/>
        <v>171308.39797049999</v>
      </c>
      <c r="H22" s="36">
        <f t="shared" si="2"/>
        <v>193559.56342799999</v>
      </c>
      <c r="I22" s="36">
        <f t="shared" si="2"/>
        <v>177361.39700299999</v>
      </c>
      <c r="J22" s="36">
        <f t="shared" si="2"/>
        <v>155928.66521750001</v>
      </c>
      <c r="K22" s="36">
        <f t="shared" si="2"/>
        <v>133251.2322225</v>
      </c>
      <c r="L22" s="36">
        <f t="shared" si="2"/>
        <v>125578.41654749999</v>
      </c>
      <c r="M22" s="36">
        <f t="shared" si="2"/>
        <v>125220.35181600002</v>
      </c>
      <c r="N22" s="36">
        <f t="shared" si="2"/>
        <v>122100.0734415</v>
      </c>
      <c r="O22" s="36">
        <f t="shared" si="2"/>
        <v>122236.47905350004</v>
      </c>
      <c r="P22" s="36">
        <f t="shared" si="2"/>
        <v>122952.60851650001</v>
      </c>
      <c r="Q22" s="36">
        <f t="shared" si="2"/>
        <v>1705070.1500000001</v>
      </c>
      <c r="R22" s="17" t="s">
        <v>199</v>
      </c>
    </row>
    <row r="23" spans="1:18"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8" ht="15.75">
      <c r="A24" s="15" t="s">
        <v>202</v>
      </c>
      <c r="B24" s="15"/>
      <c r="C24" s="15"/>
      <c r="D24" s="15"/>
    </row>
    <row r="25" spans="1:18" ht="15.75">
      <c r="A25" s="15" t="s">
        <v>203</v>
      </c>
      <c r="B25" s="15"/>
      <c r="C25" s="15"/>
      <c r="D25" s="15"/>
    </row>
  </sheetData>
  <pageMargins left="0.7" right="0.7" top="0.75" bottom="0.75" header="0.3" footer="0.3"/>
  <pageSetup scale="45" orientation="portrait" r:id="rId1"/>
  <colBreaks count="1" manualBreakCount="1">
    <brk id="3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view="pageBreakPreview" topLeftCell="B1" zoomScale="60" zoomScaleNormal="84" workbookViewId="0">
      <selection activeCell="F25" sqref="F25"/>
    </sheetView>
  </sheetViews>
  <sheetFormatPr defaultRowHeight="15"/>
  <cols>
    <col min="1" max="1" width="40" style="17" bestFit="1" customWidth="1"/>
    <col min="2" max="2" width="24.28515625" style="17" bestFit="1" customWidth="1"/>
    <col min="3" max="3" width="14.7109375" style="17" bestFit="1" customWidth="1"/>
    <col min="4" max="4" width="42.140625" style="17" bestFit="1" customWidth="1"/>
    <col min="5" max="7" width="11" style="17" bestFit="1" customWidth="1"/>
    <col min="8" max="8" width="11.85546875" style="17" bestFit="1" customWidth="1"/>
    <col min="9" max="9" width="10.5703125" style="17" bestFit="1" customWidth="1"/>
    <col min="10" max="10" width="11.85546875" style="17" customWidth="1"/>
    <col min="11" max="11" width="14.42578125" style="17" customWidth="1"/>
    <col min="12" max="16" width="10.5703125" style="17" bestFit="1" customWidth="1"/>
    <col min="17" max="17" width="10.42578125" style="17" customWidth="1"/>
    <col min="18" max="16384" width="9.140625" style="17"/>
  </cols>
  <sheetData>
    <row r="1" spans="1:17">
      <c r="A1" s="16" t="s">
        <v>179</v>
      </c>
    </row>
    <row r="2" spans="1:17">
      <c r="A2" s="16"/>
      <c r="B2" s="16"/>
      <c r="C2" s="16"/>
      <c r="D2" s="16"/>
      <c r="E2" s="16"/>
      <c r="F2" s="16"/>
      <c r="G2" s="16"/>
      <c r="H2" s="16"/>
    </row>
    <row r="3" spans="1:17">
      <c r="A3" s="17" t="s">
        <v>3</v>
      </c>
      <c r="B3" s="17" t="s">
        <v>180</v>
      </c>
      <c r="C3" s="17" t="s">
        <v>181</v>
      </c>
      <c r="D3" s="17" t="s">
        <v>182</v>
      </c>
      <c r="E3" s="18" t="s">
        <v>183</v>
      </c>
      <c r="F3" s="19" t="s">
        <v>184</v>
      </c>
      <c r="I3" s="20"/>
      <c r="J3" s="21"/>
      <c r="K3" s="21"/>
      <c r="L3" s="21"/>
    </row>
    <row r="4" spans="1:17">
      <c r="A4" s="17" t="s">
        <v>185</v>
      </c>
      <c r="B4" s="17" t="s">
        <v>15</v>
      </c>
      <c r="C4" s="17" t="s">
        <v>186</v>
      </c>
      <c r="D4" s="17" t="s">
        <v>187</v>
      </c>
      <c r="E4" s="22" t="s">
        <v>188</v>
      </c>
      <c r="F4" s="23">
        <v>237930</v>
      </c>
      <c r="I4" s="24"/>
      <c r="J4" s="23"/>
      <c r="L4" s="25"/>
    </row>
    <row r="5" spans="1:17">
      <c r="A5" s="17" t="s">
        <v>189</v>
      </c>
      <c r="B5" s="17" t="s">
        <v>13</v>
      </c>
      <c r="C5" s="17" t="s">
        <v>190</v>
      </c>
      <c r="D5" s="17" t="s">
        <v>191</v>
      </c>
      <c r="E5" s="22" t="s">
        <v>188</v>
      </c>
      <c r="F5" s="23">
        <v>811588.5</v>
      </c>
      <c r="I5" s="24"/>
      <c r="J5" s="23"/>
      <c r="L5" s="25"/>
    </row>
    <row r="6" spans="1:17">
      <c r="A6" s="17" t="s">
        <v>192</v>
      </c>
      <c r="B6" s="17" t="s">
        <v>11</v>
      </c>
      <c r="C6" s="17" t="s">
        <v>193</v>
      </c>
      <c r="D6" s="17" t="s">
        <v>194</v>
      </c>
      <c r="E6" s="22" t="s">
        <v>188</v>
      </c>
      <c r="F6" s="23">
        <v>192553.35</v>
      </c>
      <c r="I6" s="24"/>
      <c r="J6" s="23"/>
      <c r="L6" s="25"/>
    </row>
    <row r="7" spans="1:17">
      <c r="A7" s="17" t="s">
        <v>195</v>
      </c>
      <c r="B7" s="17" t="s">
        <v>14</v>
      </c>
      <c r="C7" s="17" t="s">
        <v>193</v>
      </c>
      <c r="D7" s="17" t="s">
        <v>196</v>
      </c>
      <c r="E7" s="22" t="s">
        <v>188</v>
      </c>
      <c r="F7" s="23">
        <v>186340.55000000002</v>
      </c>
      <c r="I7" s="24"/>
      <c r="J7" s="23"/>
      <c r="L7" s="25"/>
    </row>
    <row r="8" spans="1:17">
      <c r="A8" s="17" t="s">
        <v>197</v>
      </c>
      <c r="B8" s="17" t="s">
        <v>12</v>
      </c>
      <c r="C8" s="17" t="s">
        <v>193</v>
      </c>
      <c r="D8" s="17" t="s">
        <v>198</v>
      </c>
      <c r="E8" s="22" t="s">
        <v>188</v>
      </c>
      <c r="F8" s="23">
        <v>200841.85</v>
      </c>
      <c r="I8" s="24"/>
      <c r="J8" s="23"/>
      <c r="L8" s="25"/>
    </row>
    <row r="15" spans="1:17" ht="15.75">
      <c r="B15" s="26" t="s">
        <v>199</v>
      </c>
      <c r="E15" s="27">
        <v>6.5463711553514436E-2</v>
      </c>
      <c r="F15" s="27">
        <v>9.3314321059286554E-2</v>
      </c>
      <c r="G15" s="27">
        <v>0.12695893020378896</v>
      </c>
      <c r="H15" s="27">
        <v>0.14395776428794291</v>
      </c>
      <c r="I15" s="27">
        <v>0.12205442035371587</v>
      </c>
      <c r="J15" s="27">
        <v>0.10308228738457159</v>
      </c>
      <c r="K15" s="27">
        <v>7.4963462496373617E-2</v>
      </c>
      <c r="L15" s="27">
        <v>5.863790375994176E-2</v>
      </c>
      <c r="M15" s="27">
        <v>5.2427896589285615E-2</v>
      </c>
      <c r="N15" s="27">
        <v>5.4149401441794524E-2</v>
      </c>
      <c r="O15" s="27">
        <v>5.4053610233785285E-2</v>
      </c>
      <c r="P15" s="27">
        <v>5.0936290635998881E-2</v>
      </c>
      <c r="Q15" s="28"/>
    </row>
    <row r="16" spans="1:17" ht="26.25">
      <c r="B16" s="29" t="s">
        <v>180</v>
      </c>
      <c r="C16" s="29" t="s">
        <v>181</v>
      </c>
      <c r="D16" s="29" t="s">
        <v>182</v>
      </c>
      <c r="E16" s="30">
        <v>41548</v>
      </c>
      <c r="F16" s="30">
        <v>41579</v>
      </c>
      <c r="G16" s="30">
        <v>41609</v>
      </c>
      <c r="H16" s="30">
        <v>41640</v>
      </c>
      <c r="I16" s="30">
        <v>41671</v>
      </c>
      <c r="J16" s="30">
        <v>41699</v>
      </c>
      <c r="K16" s="30">
        <v>41730</v>
      </c>
      <c r="L16" s="30">
        <v>41760</v>
      </c>
      <c r="M16" s="30">
        <v>41791</v>
      </c>
      <c r="N16" s="30">
        <v>41821</v>
      </c>
      <c r="O16" s="30">
        <v>41852</v>
      </c>
      <c r="P16" s="30">
        <v>41883</v>
      </c>
      <c r="Q16" s="28" t="s">
        <v>200</v>
      </c>
    </row>
    <row r="17" spans="1:18">
      <c r="B17" s="31" t="s">
        <v>15</v>
      </c>
      <c r="C17" s="31" t="s">
        <v>186</v>
      </c>
      <c r="D17" s="31" t="s">
        <v>187</v>
      </c>
      <c r="E17" s="32">
        <f t="shared" ref="E17:P21" si="0">+E$15*$F4</f>
        <v>15575.78088992769</v>
      </c>
      <c r="F17" s="32">
        <f t="shared" si="0"/>
        <v>22202.276409636048</v>
      </c>
      <c r="G17" s="32">
        <f t="shared" si="0"/>
        <v>30207.338263387504</v>
      </c>
      <c r="H17" s="32">
        <f t="shared" si="0"/>
        <v>34251.870857030255</v>
      </c>
      <c r="I17" s="32">
        <f t="shared" si="0"/>
        <v>29040.408234759616</v>
      </c>
      <c r="J17" s="32">
        <f t="shared" si="0"/>
        <v>24526.36863741112</v>
      </c>
      <c r="K17" s="32">
        <f t="shared" si="0"/>
        <v>17836.056631762174</v>
      </c>
      <c r="L17" s="32">
        <f t="shared" si="0"/>
        <v>13951.716441602943</v>
      </c>
      <c r="M17" s="32">
        <f t="shared" si="0"/>
        <v>12474.169435488726</v>
      </c>
      <c r="N17" s="32">
        <f t="shared" si="0"/>
        <v>12883.767085046171</v>
      </c>
      <c r="O17" s="32">
        <f t="shared" si="0"/>
        <v>12860.975482924532</v>
      </c>
      <c r="P17" s="32">
        <f t="shared" si="0"/>
        <v>12119.271631023214</v>
      </c>
      <c r="Q17" s="33">
        <f>SUM(E17:P17)</f>
        <v>237929.99999999997</v>
      </c>
    </row>
    <row r="18" spans="1:18">
      <c r="B18" s="31" t="s">
        <v>13</v>
      </c>
      <c r="C18" s="31" t="s">
        <v>190</v>
      </c>
      <c r="D18" s="31" t="s">
        <v>191</v>
      </c>
      <c r="E18" s="32">
        <f t="shared" si="0"/>
        <v>53129.595464149454</v>
      </c>
      <c r="F18" s="32">
        <f t="shared" si="0"/>
        <v>75732.829857024786</v>
      </c>
      <c r="G18" s="32">
        <f t="shared" si="0"/>
        <v>103038.40772569778</v>
      </c>
      <c r="H18" s="32">
        <f t="shared" si="0"/>
        <v>116834.46598180516</v>
      </c>
      <c r="I18" s="32">
        <f t="shared" si="0"/>
        <v>99057.963933241728</v>
      </c>
      <c r="J18" s="32">
        <f t="shared" si="0"/>
        <v>83660.398995013384</v>
      </c>
      <c r="K18" s="32">
        <f t="shared" si="0"/>
        <v>60839.484082238123</v>
      </c>
      <c r="L18" s="32">
        <f t="shared" si="0"/>
        <v>47589.848355675495</v>
      </c>
      <c r="M18" s="32">
        <f t="shared" si="0"/>
        <v>42549.87795105343</v>
      </c>
      <c r="N18" s="32">
        <f t="shared" si="0"/>
        <v>43947.031492043854</v>
      </c>
      <c r="O18" s="32">
        <f t="shared" si="0"/>
        <v>43869.288449222448</v>
      </c>
      <c r="P18" s="32">
        <f t="shared" si="0"/>
        <v>41339.307712834379</v>
      </c>
      <c r="Q18" s="33">
        <f>SUM(E18:P18)</f>
        <v>811588.5</v>
      </c>
    </row>
    <row r="19" spans="1:18">
      <c r="B19" s="31" t="s">
        <v>11</v>
      </c>
      <c r="C19" s="31" t="s">
        <v>193</v>
      </c>
      <c r="D19" s="31" t="s">
        <v>194</v>
      </c>
      <c r="E19" s="32">
        <f t="shared" si="0"/>
        <v>12605.25696306291</v>
      </c>
      <c r="F19" s="32">
        <f t="shared" si="0"/>
        <v>17967.985122941176</v>
      </c>
      <c r="G19" s="32">
        <f t="shared" si="0"/>
        <v>24446.367323155748</v>
      </c>
      <c r="H19" s="32">
        <f t="shared" si="0"/>
        <v>27719.549772153772</v>
      </c>
      <c r="I19" s="32">
        <f t="shared" si="0"/>
        <v>23501.987521416177</v>
      </c>
      <c r="J19" s="32">
        <f t="shared" si="0"/>
        <v>19848.839761561998</v>
      </c>
      <c r="K19" s="32">
        <f t="shared" si="0"/>
        <v>14434.465831276104</v>
      </c>
      <c r="L19" s="32">
        <f t="shared" si="0"/>
        <v>11290.924805954382</v>
      </c>
      <c r="M19" s="32">
        <f t="shared" si="0"/>
        <v>10095.16712172052</v>
      </c>
      <c r="N19" s="32">
        <f t="shared" si="0"/>
        <v>10426.648648112367</v>
      </c>
      <c r="O19" s="32">
        <f t="shared" si="0"/>
        <v>10408.203730109641</v>
      </c>
      <c r="P19" s="32">
        <f t="shared" si="0"/>
        <v>9807.9533985352155</v>
      </c>
      <c r="Q19" s="33">
        <f>SUM(E19:P19)</f>
        <v>192553.35000000003</v>
      </c>
    </row>
    <row r="20" spans="1:18">
      <c r="B20" s="31" t="s">
        <v>14</v>
      </c>
      <c r="C20" s="31" t="s">
        <v>193</v>
      </c>
      <c r="D20" s="31" t="s">
        <v>196</v>
      </c>
      <c r="E20" s="32">
        <f t="shared" si="0"/>
        <v>12198.544015923235</v>
      </c>
      <c r="F20" s="32">
        <f t="shared" si="0"/>
        <v>17388.24190906404</v>
      </c>
      <c r="G20" s="32">
        <f t="shared" si="0"/>
        <v>23657.596881585647</v>
      </c>
      <c r="H20" s="32">
        <f t="shared" si="0"/>
        <v>26825.168974185643</v>
      </c>
      <c r="I20" s="32">
        <f t="shared" si="0"/>
        <v>22743.687818642611</v>
      </c>
      <c r="J20" s="32">
        <f t="shared" si="0"/>
        <v>19208.410126499133</v>
      </c>
      <c r="K20" s="32">
        <f t="shared" si="0"/>
        <v>13968.732831478634</v>
      </c>
      <c r="L20" s="32">
        <f t="shared" si="0"/>
        <v>10926.619237474617</v>
      </c>
      <c r="M20" s="32">
        <f t="shared" si="0"/>
        <v>9769.4430857906063</v>
      </c>
      <c r="N20" s="32">
        <f t="shared" si="0"/>
        <v>10090.229246834786</v>
      </c>
      <c r="O20" s="32">
        <f t="shared" si="0"/>
        <v>10072.37946044918</v>
      </c>
      <c r="P20" s="32">
        <f t="shared" si="0"/>
        <v>9491.4964120718814</v>
      </c>
      <c r="Q20" s="33">
        <f>SUM(E20:P20)</f>
        <v>186340.55000000002</v>
      </c>
    </row>
    <row r="21" spans="1:18">
      <c r="B21" s="31" t="s">
        <v>12</v>
      </c>
      <c r="C21" s="31" t="s">
        <v>193</v>
      </c>
      <c r="D21" s="31" t="s">
        <v>201</v>
      </c>
      <c r="E21" s="34">
        <f t="shared" si="0"/>
        <v>13147.852936274214</v>
      </c>
      <c r="F21" s="34">
        <f t="shared" si="0"/>
        <v>18741.420873041072</v>
      </c>
      <c r="G21" s="34">
        <f t="shared" si="0"/>
        <v>25498.666416149852</v>
      </c>
      <c r="H21" s="34">
        <f t="shared" si="0"/>
        <v>28912.743701454387</v>
      </c>
      <c r="I21" s="34">
        <f t="shared" si="0"/>
        <v>24513.63558451795</v>
      </c>
      <c r="J21" s="34">
        <f t="shared" si="0"/>
        <v>20703.237300549019</v>
      </c>
      <c r="K21" s="34">
        <f t="shared" si="0"/>
        <v>15055.800490177297</v>
      </c>
      <c r="L21" s="34">
        <f t="shared" si="0"/>
        <v>11776.945071268659</v>
      </c>
      <c r="M21" s="34">
        <f t="shared" si="0"/>
        <v>10529.715742600813</v>
      </c>
      <c r="N21" s="34">
        <f t="shared" si="0"/>
        <v>10875.46596196268</v>
      </c>
      <c r="O21" s="34">
        <f t="shared" si="0"/>
        <v>10856.227078532369</v>
      </c>
      <c r="P21" s="34">
        <f t="shared" si="0"/>
        <v>10230.138843471692</v>
      </c>
      <c r="Q21" s="35">
        <f>SUM(E21:P21)</f>
        <v>200841.84999999998</v>
      </c>
    </row>
    <row r="22" spans="1:18">
      <c r="E22" s="36">
        <f>SUM(E17:E21)</f>
        <v>106657.03026933751</v>
      </c>
      <c r="F22" s="36">
        <f t="shared" ref="F22:Q22" si="1">SUM(F17:F21)</f>
        <v>152032.75417170711</v>
      </c>
      <c r="G22" s="36">
        <f t="shared" si="1"/>
        <v>206848.37660997655</v>
      </c>
      <c r="H22" s="36">
        <f t="shared" si="1"/>
        <v>234543.79928662925</v>
      </c>
      <c r="I22" s="36">
        <f t="shared" si="1"/>
        <v>198857.68309257808</v>
      </c>
      <c r="J22" s="36">
        <f t="shared" si="1"/>
        <v>167947.25482103467</v>
      </c>
      <c r="K22" s="36">
        <f t="shared" si="1"/>
        <v>122134.53986693232</v>
      </c>
      <c r="L22" s="36">
        <f t="shared" si="1"/>
        <v>95536.053911976109</v>
      </c>
      <c r="M22" s="36">
        <f t="shared" si="1"/>
        <v>85418.373336654098</v>
      </c>
      <c r="N22" s="36">
        <f t="shared" si="1"/>
        <v>88223.142433999863</v>
      </c>
      <c r="O22" s="36">
        <f t="shared" si="1"/>
        <v>88067.074201238167</v>
      </c>
      <c r="P22" s="36">
        <f t="shared" si="1"/>
        <v>82988.167997936383</v>
      </c>
      <c r="Q22" s="36">
        <f t="shared" si="1"/>
        <v>1629254.25</v>
      </c>
      <c r="R22" s="17" t="s">
        <v>199</v>
      </c>
    </row>
    <row r="24" spans="1:18" ht="15.75">
      <c r="A24" s="15" t="s">
        <v>202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8" ht="15.75">
      <c r="A25" s="15" t="s">
        <v>203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G.3</vt:lpstr>
      <vt:lpstr>Pivot Salary</vt:lpstr>
      <vt:lpstr>Pivot Payroll Taxes</vt:lpstr>
      <vt:lpstr>YTD Aug 15 Restricted Stock</vt:lpstr>
      <vt:lpstr>FY14 Restricted Stock</vt:lpstr>
      <vt:lpstr>FY15 Budget MIP Accrual</vt:lpstr>
      <vt:lpstr>FY14 Budget MIP Accrual</vt:lpstr>
      <vt:lpstr>G.3!Print_Area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 Walls</dc:creator>
  <cp:lastModifiedBy>Eric  Wilen</cp:lastModifiedBy>
  <cp:lastPrinted>2015-12-02T21:30:47Z</cp:lastPrinted>
  <dcterms:created xsi:type="dcterms:W3CDTF">2015-09-22T20:27:43Z</dcterms:created>
  <dcterms:modified xsi:type="dcterms:W3CDTF">2015-12-02T21:30:48Z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